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24226"/>
  <mc:AlternateContent xmlns:mc="http://schemas.openxmlformats.org/markup-compatibility/2006">
    <mc:Choice Requires="x15">
      <x15ac:absPath xmlns:x15ac="http://schemas.microsoft.com/office/spreadsheetml/2010/11/ac" url="F:\Profesional Especializado 2017 - 2019\PLANES DE ACCION 2019_Semestre 1 y 2\E4.P_A  SEGURIDAD Y JUSTICIA\"/>
    </mc:Choice>
  </mc:AlternateContent>
  <xr:revisionPtr revIDLastSave="0" documentId="13_ncr:1_{80332A83-5439-4AFB-A996-8CD9B39684F9}" xr6:coauthVersionLast="45" xr6:coauthVersionMax="45" xr10:uidLastSave="{00000000-0000-0000-0000-000000000000}"/>
  <bookViews>
    <workbookView xWindow="-120" yWindow="-120" windowWidth="29040" windowHeight="15840" tabRatio="795" xr2:uid="{00000000-000D-0000-FFFF-FFFF00000000}"/>
  </bookViews>
  <sheets>
    <sheet name="PLAN DE ACCION 2019"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67" i="6" l="1"/>
  <c r="AB67" i="6"/>
  <c r="Z67" i="6"/>
  <c r="X67" i="6"/>
  <c r="V67" i="6"/>
  <c r="T67" i="6"/>
  <c r="R67" i="6"/>
  <c r="AD58" i="6"/>
  <c r="AB58" i="6"/>
  <c r="Z58" i="6"/>
  <c r="X58" i="6"/>
  <c r="V58" i="6"/>
  <c r="T58" i="6"/>
  <c r="R58" i="6"/>
  <c r="AD49" i="6"/>
  <c r="AB49" i="6"/>
  <c r="Z49" i="6"/>
  <c r="X49" i="6"/>
  <c r="V49" i="6"/>
  <c r="T49" i="6"/>
  <c r="R49" i="6"/>
  <c r="AD40" i="6"/>
  <c r="AB40" i="6"/>
  <c r="Z40" i="6"/>
  <c r="X40" i="6"/>
  <c r="V40" i="6"/>
  <c r="T40" i="6"/>
  <c r="R40" i="6"/>
  <c r="AD31" i="6"/>
  <c r="AB31" i="6"/>
  <c r="Z31" i="6"/>
  <c r="X31" i="6"/>
  <c r="V31" i="6"/>
  <c r="T31" i="6"/>
  <c r="R31" i="6"/>
  <c r="AD22" i="6"/>
  <c r="AB22" i="6"/>
  <c r="Z22" i="6"/>
  <c r="X22" i="6"/>
  <c r="V22" i="6"/>
  <c r="T22" i="6"/>
  <c r="R22" i="6"/>
  <c r="AD13" i="6"/>
  <c r="AB13" i="6"/>
  <c r="Z13" i="6"/>
  <c r="X13" i="6"/>
  <c r="V13" i="6"/>
  <c r="T13" i="6"/>
  <c r="R13" i="6"/>
  <c r="AV88" i="6" l="1"/>
  <c r="AW88" i="6"/>
  <c r="AX88" i="6"/>
  <c r="AY88" i="6"/>
  <c r="AZ88" i="6"/>
  <c r="AU88" i="6" l="1"/>
  <c r="AR88" i="6"/>
  <c r="AK88" i="6"/>
  <c r="AU87" i="6"/>
  <c r="AR87" i="6"/>
  <c r="AU86" i="6"/>
  <c r="AR86" i="6"/>
  <c r="AU85" i="6"/>
  <c r="AR85" i="6"/>
  <c r="AU84" i="6"/>
  <c r="AR84" i="6"/>
  <c r="AU83" i="6"/>
  <c r="AR83" i="6"/>
  <c r="AU82" i="6"/>
  <c r="AR82" i="6"/>
  <c r="AU81" i="6"/>
  <c r="AR81" i="6"/>
  <c r="AU80" i="6"/>
  <c r="AR80" i="6"/>
  <c r="AU77" i="6"/>
  <c r="AR77" i="6"/>
  <c r="AU76" i="6"/>
  <c r="AR76" i="6"/>
  <c r="AU75" i="6"/>
  <c r="AR75" i="6"/>
  <c r="AR74" i="6"/>
  <c r="AU74" i="6"/>
  <c r="AU73" i="6"/>
  <c r="AR73" i="6"/>
  <c r="AU72" i="6"/>
  <c r="AR72" i="6"/>
  <c r="AU71" i="6"/>
  <c r="AR71" i="6"/>
  <c r="AU70" i="6"/>
  <c r="AR70" i="6"/>
  <c r="AU67" i="6"/>
  <c r="AR67" i="6"/>
  <c r="AU68" i="6"/>
  <c r="AR68" i="6"/>
  <c r="AU50" i="6"/>
  <c r="AR50" i="6"/>
  <c r="AU49" i="6"/>
  <c r="AR49" i="6"/>
  <c r="AU40" i="6"/>
  <c r="AR40" i="6"/>
  <c r="U39" i="6"/>
  <c r="AU23" i="6"/>
  <c r="AR23" i="6"/>
  <c r="AU22" i="6"/>
  <c r="AR22" i="6"/>
  <c r="K5" i="10" l="1"/>
  <c r="H5" i="10"/>
  <c r="S66" i="6" l="1"/>
  <c r="W66" i="6"/>
  <c r="U66" i="6"/>
  <c r="AI66" i="6"/>
  <c r="AH66" i="6"/>
  <c r="AG66" i="6"/>
  <c r="AF66" i="6"/>
  <c r="AE66" i="6"/>
  <c r="AC66" i="6"/>
  <c r="AA66" i="6"/>
  <c r="Y66" i="6"/>
  <c r="J66" i="6"/>
  <c r="AI57" i="6"/>
  <c r="AH57" i="6"/>
  <c r="AG57" i="6"/>
  <c r="AF57" i="6"/>
  <c r="AE57" i="6"/>
  <c r="AC57" i="6"/>
  <c r="AA57" i="6"/>
  <c r="Y57" i="6"/>
  <c r="W57" i="6"/>
  <c r="U57" i="6"/>
  <c r="S57" i="6"/>
  <c r="J57" i="6"/>
  <c r="AI48" i="6"/>
  <c r="AH48" i="6"/>
  <c r="AG48" i="6"/>
  <c r="AF48" i="6"/>
  <c r="AE48" i="6"/>
  <c r="AC48" i="6"/>
  <c r="AA48" i="6"/>
  <c r="Y48" i="6"/>
  <c r="W48" i="6"/>
  <c r="U48" i="6"/>
  <c r="S48" i="6"/>
  <c r="J48" i="6"/>
  <c r="AI39" i="6"/>
  <c r="AH39" i="6"/>
  <c r="AG39" i="6"/>
  <c r="AF39" i="6"/>
  <c r="AE39" i="6"/>
  <c r="AC39" i="6"/>
  <c r="AA39" i="6"/>
  <c r="Y39" i="6"/>
  <c r="W39" i="6"/>
  <c r="S39" i="6"/>
  <c r="J39" i="6"/>
  <c r="AI30" i="6"/>
  <c r="AH30" i="6"/>
  <c r="AG30" i="6"/>
  <c r="AF30" i="6"/>
  <c r="AE30" i="6"/>
  <c r="AC30" i="6"/>
  <c r="AA30" i="6"/>
  <c r="Y30" i="6"/>
  <c r="W30" i="6"/>
  <c r="U30" i="6"/>
  <c r="S30" i="6"/>
  <c r="J30" i="6"/>
  <c r="AI21" i="6"/>
  <c r="AH21" i="6"/>
  <c r="AG21" i="6"/>
  <c r="AF21" i="6"/>
  <c r="AE21" i="6"/>
  <c r="AC21" i="6"/>
  <c r="AA21" i="6"/>
  <c r="Y21" i="6"/>
  <c r="W21" i="6"/>
  <c r="U21" i="6"/>
  <c r="S21" i="6"/>
  <c r="J21" i="6"/>
  <c r="AI12" i="6"/>
  <c r="AH12" i="6"/>
  <c r="AG12" i="6"/>
  <c r="AF12" i="6"/>
  <c r="AE12" i="6"/>
  <c r="AC12" i="6"/>
  <c r="AA12" i="6"/>
  <c r="Y12" i="6"/>
  <c r="W12" i="6"/>
  <c r="U12" i="6"/>
  <c r="S12" i="6"/>
  <c r="J12" i="6"/>
  <c r="AD66" i="6" l="1"/>
  <c r="AB66" i="6"/>
  <c r="Z66" i="6"/>
  <c r="X66" i="6"/>
  <c r="V66" i="6"/>
  <c r="T66" i="6"/>
  <c r="R66" i="6"/>
  <c r="AD57" i="6"/>
  <c r="AB57" i="6"/>
  <c r="Z57" i="6"/>
  <c r="X57" i="6"/>
  <c r="V57" i="6"/>
  <c r="T57" i="6"/>
  <c r="R57" i="6"/>
  <c r="AD48" i="6"/>
  <c r="AB48" i="6"/>
  <c r="Z48" i="6"/>
  <c r="X48" i="6"/>
  <c r="V48" i="6"/>
  <c r="T48" i="6"/>
  <c r="R48" i="6"/>
  <c r="AD39" i="6"/>
  <c r="AB39" i="6"/>
  <c r="Z39" i="6"/>
  <c r="X39" i="6"/>
  <c r="V39" i="6"/>
  <c r="T39" i="6"/>
  <c r="R39" i="6"/>
  <c r="AD30" i="6"/>
  <c r="AB30" i="6"/>
  <c r="Z30" i="6"/>
  <c r="X30" i="6"/>
  <c r="V30" i="6"/>
  <c r="T30" i="6"/>
  <c r="R30" i="6"/>
  <c r="AD21" i="6"/>
  <c r="AB21" i="6"/>
  <c r="Z21" i="6"/>
  <c r="X21" i="6"/>
  <c r="V21" i="6"/>
  <c r="T21" i="6"/>
  <c r="R21" i="6"/>
  <c r="AD12" i="6"/>
  <c r="AB12" i="6"/>
  <c r="Z12" i="6"/>
  <c r="X12" i="6"/>
  <c r="V12" i="6"/>
  <c r="T12" i="6"/>
  <c r="R12" i="6"/>
  <c r="AK87" i="6" l="1"/>
  <c r="AK86" i="6"/>
  <c r="AK85" i="6"/>
  <c r="AK84" i="6"/>
  <c r="AK83" i="6"/>
  <c r="AK82" i="6"/>
  <c r="AK81" i="6"/>
  <c r="AK80" i="6"/>
  <c r="AK79" i="6"/>
  <c r="AK78" i="6"/>
  <c r="AK77" i="6"/>
  <c r="AK76" i="6"/>
  <c r="AK75" i="6"/>
  <c r="AK74" i="6"/>
  <c r="AK73" i="6"/>
  <c r="AK72" i="6"/>
  <c r="AK71" i="6"/>
  <c r="AK70" i="6"/>
  <c r="AK69" i="6"/>
  <c r="AK68" i="6"/>
  <c r="AK67" i="6"/>
  <c r="AK63" i="6"/>
  <c r="AK62" i="6"/>
  <c r="AK61" i="6"/>
  <c r="AK60" i="6"/>
  <c r="AK59" i="6"/>
  <c r="AK58" i="6"/>
  <c r="AK54" i="6"/>
  <c r="AK53" i="6"/>
  <c r="AK52" i="6"/>
  <c r="AK51" i="6"/>
  <c r="AK50" i="6"/>
  <c r="AK49" i="6"/>
  <c r="AK45" i="6"/>
  <c r="AK44" i="6"/>
  <c r="AK43" i="6"/>
  <c r="AK42" i="6"/>
  <c r="AK41" i="6"/>
  <c r="AK40" i="6"/>
  <c r="AK36" i="6"/>
  <c r="AK35" i="6"/>
  <c r="AK34" i="6"/>
  <c r="AK33" i="6"/>
  <c r="AK32" i="6"/>
  <c r="AK31" i="6"/>
  <c r="AK27" i="6"/>
  <c r="AK26" i="6"/>
  <c r="AK25" i="6"/>
  <c r="AK24" i="6"/>
  <c r="AK23" i="6"/>
  <c r="AK22" i="6"/>
  <c r="AK18" i="6"/>
  <c r="AK17" i="6"/>
  <c r="AK16" i="6"/>
  <c r="AK15" i="6"/>
  <c r="AK14" i="6"/>
  <c r="AK13" i="6"/>
  <c r="AK12" i="6" l="1"/>
  <c r="AK39" i="6"/>
  <c r="AK57" i="6"/>
  <c r="AK66" i="6"/>
  <c r="AK48" i="6"/>
  <c r="AK30" i="6"/>
  <c r="AK21" i="6"/>
  <c r="AH9" i="6"/>
  <c r="AI9" i="6"/>
  <c r="AU69" i="6" l="1"/>
  <c r="AR69" i="6"/>
  <c r="AU214" i="6" l="1"/>
  <c r="AR214" i="6"/>
  <c r="AK214" i="6"/>
  <c r="AU213" i="6"/>
  <c r="AR213" i="6"/>
  <c r="AK213" i="6"/>
  <c r="AU212" i="6"/>
  <c r="AR212" i="6"/>
  <c r="AK212" i="6"/>
  <c r="AU211" i="6"/>
  <c r="AR211" i="6"/>
  <c r="AK211" i="6"/>
  <c r="AU210" i="6"/>
  <c r="AR210" i="6"/>
  <c r="AK210" i="6"/>
  <c r="AU209" i="6"/>
  <c r="AR209" i="6"/>
  <c r="AK209" i="6"/>
  <c r="AJ209" i="6"/>
  <c r="I209" i="6"/>
  <c r="H209" i="6"/>
  <c r="G209" i="6"/>
  <c r="F209" i="6"/>
  <c r="E209" i="6"/>
  <c r="AZ208" i="6"/>
  <c r="AY208" i="6"/>
  <c r="AX208" i="6"/>
  <c r="AW208" i="6"/>
  <c r="AV208" i="6"/>
  <c r="AT208" i="6"/>
  <c r="AS208" i="6"/>
  <c r="AQ208" i="6"/>
  <c r="AP208" i="6"/>
  <c r="AO208" i="6"/>
  <c r="AN208" i="6"/>
  <c r="AM208" i="6"/>
  <c r="AL208" i="6"/>
  <c r="AJ208" i="6"/>
  <c r="AG208" i="6"/>
  <c r="AF208" i="6"/>
  <c r="AE208" i="6"/>
  <c r="AD208" i="6"/>
  <c r="AC208" i="6"/>
  <c r="AB208" i="6"/>
  <c r="AA208" i="6"/>
  <c r="Z208" i="6"/>
  <c r="Y208" i="6"/>
  <c r="X208" i="6"/>
  <c r="W208" i="6"/>
  <c r="V208" i="6"/>
  <c r="U208" i="6"/>
  <c r="T208" i="6"/>
  <c r="S208" i="6"/>
  <c r="R208" i="6"/>
  <c r="J208" i="6"/>
  <c r="AU205" i="6"/>
  <c r="AR205" i="6"/>
  <c r="AK205" i="6"/>
  <c r="AU204" i="6"/>
  <c r="AR204" i="6"/>
  <c r="AK204" i="6"/>
  <c r="AU203" i="6"/>
  <c r="AR203" i="6"/>
  <c r="AK203" i="6"/>
  <c r="AU202" i="6"/>
  <c r="AR202" i="6"/>
  <c r="AK202" i="6"/>
  <c r="AU201" i="6"/>
  <c r="AR201" i="6"/>
  <c r="AK201" i="6"/>
  <c r="AU200" i="6"/>
  <c r="AR200" i="6"/>
  <c r="AK200" i="6"/>
  <c r="AJ200" i="6"/>
  <c r="AJ199" i="6" s="1"/>
  <c r="I200" i="6"/>
  <c r="H200" i="6"/>
  <c r="G200" i="6"/>
  <c r="F200" i="6"/>
  <c r="E200" i="6"/>
  <c r="AZ199" i="6"/>
  <c r="AY199" i="6"/>
  <c r="AX199" i="6"/>
  <c r="AW199" i="6"/>
  <c r="AV199" i="6"/>
  <c r="AT199" i="6"/>
  <c r="AS199" i="6"/>
  <c r="AQ199" i="6"/>
  <c r="AP199" i="6"/>
  <c r="AO199" i="6"/>
  <c r="AN199" i="6"/>
  <c r="AM199" i="6"/>
  <c r="AL199" i="6"/>
  <c r="AG199" i="6"/>
  <c r="AF199" i="6"/>
  <c r="AE199" i="6"/>
  <c r="AD199" i="6"/>
  <c r="AC199" i="6"/>
  <c r="AB199" i="6"/>
  <c r="AA199" i="6"/>
  <c r="Z199" i="6"/>
  <c r="Y199" i="6"/>
  <c r="X199" i="6"/>
  <c r="W199" i="6"/>
  <c r="V199" i="6"/>
  <c r="U199" i="6"/>
  <c r="T199" i="6"/>
  <c r="S199" i="6"/>
  <c r="R199" i="6"/>
  <c r="J199" i="6"/>
  <c r="AU196" i="6"/>
  <c r="AR196" i="6"/>
  <c r="AK196" i="6"/>
  <c r="AU195" i="6"/>
  <c r="AR195" i="6"/>
  <c r="AK195" i="6"/>
  <c r="AU194" i="6"/>
  <c r="AR194" i="6"/>
  <c r="AK194" i="6"/>
  <c r="AU193" i="6"/>
  <c r="AR193" i="6"/>
  <c r="AK193" i="6"/>
  <c r="AU192" i="6"/>
  <c r="AR192" i="6"/>
  <c r="AK192" i="6"/>
  <c r="AU191" i="6"/>
  <c r="AR191" i="6"/>
  <c r="AK191" i="6"/>
  <c r="AJ191" i="6"/>
  <c r="AJ190" i="6" s="1"/>
  <c r="I191" i="6"/>
  <c r="H191" i="6"/>
  <c r="G191" i="6"/>
  <c r="F191" i="6"/>
  <c r="E191" i="6"/>
  <c r="AZ190" i="6"/>
  <c r="AY190" i="6"/>
  <c r="AX190" i="6"/>
  <c r="AW190" i="6"/>
  <c r="AV190" i="6"/>
  <c r="AT190" i="6"/>
  <c r="AS190" i="6"/>
  <c r="AQ190" i="6"/>
  <c r="AP190" i="6"/>
  <c r="AO190" i="6"/>
  <c r="AN190" i="6"/>
  <c r="AM190" i="6"/>
  <c r="AL190" i="6"/>
  <c r="AG190" i="6"/>
  <c r="AF190" i="6"/>
  <c r="AE190" i="6"/>
  <c r="AD190" i="6"/>
  <c r="AC190" i="6"/>
  <c r="AB190" i="6"/>
  <c r="AA190" i="6"/>
  <c r="Z190" i="6"/>
  <c r="Y190" i="6"/>
  <c r="X190" i="6"/>
  <c r="W190" i="6"/>
  <c r="V190" i="6"/>
  <c r="U190" i="6"/>
  <c r="T190" i="6"/>
  <c r="S190" i="6"/>
  <c r="R190" i="6"/>
  <c r="J190" i="6"/>
  <c r="AU187" i="6"/>
  <c r="AR187" i="6"/>
  <c r="AK187" i="6"/>
  <c r="AU186" i="6"/>
  <c r="AR186" i="6"/>
  <c r="AK186" i="6"/>
  <c r="AU185" i="6"/>
  <c r="AR185" i="6"/>
  <c r="AK185" i="6"/>
  <c r="AU184" i="6"/>
  <c r="AR184" i="6"/>
  <c r="AK184" i="6"/>
  <c r="AU183" i="6"/>
  <c r="AR183" i="6"/>
  <c r="AK183" i="6"/>
  <c r="AU182" i="6"/>
  <c r="AR182" i="6"/>
  <c r="AK182" i="6"/>
  <c r="AJ182" i="6"/>
  <c r="AJ181" i="6" s="1"/>
  <c r="I182" i="6"/>
  <c r="H182" i="6"/>
  <c r="G182" i="6"/>
  <c r="F182" i="6"/>
  <c r="E182" i="6"/>
  <c r="AZ181" i="6"/>
  <c r="AY181" i="6"/>
  <c r="AX181" i="6"/>
  <c r="AW181" i="6"/>
  <c r="AV181" i="6"/>
  <c r="AT181" i="6"/>
  <c r="AS181" i="6"/>
  <c r="AQ181" i="6"/>
  <c r="AP181" i="6"/>
  <c r="AO181" i="6"/>
  <c r="AN181" i="6"/>
  <c r="AM181" i="6"/>
  <c r="AL181" i="6"/>
  <c r="AG181" i="6"/>
  <c r="AF181" i="6"/>
  <c r="AE181" i="6"/>
  <c r="AD181" i="6"/>
  <c r="AC181" i="6"/>
  <c r="AB181" i="6"/>
  <c r="AA181" i="6"/>
  <c r="Z181" i="6"/>
  <c r="Y181" i="6"/>
  <c r="X181" i="6"/>
  <c r="W181" i="6"/>
  <c r="V181" i="6"/>
  <c r="U181" i="6"/>
  <c r="T181" i="6"/>
  <c r="S181" i="6"/>
  <c r="R181" i="6"/>
  <c r="J181" i="6"/>
  <c r="AU178" i="6"/>
  <c r="AR178" i="6"/>
  <c r="AK178" i="6"/>
  <c r="AU177" i="6"/>
  <c r="AR177" i="6"/>
  <c r="AK177" i="6"/>
  <c r="AU176" i="6"/>
  <c r="AR176" i="6"/>
  <c r="AK176" i="6"/>
  <c r="AU175" i="6"/>
  <c r="AR175" i="6"/>
  <c r="AK175" i="6"/>
  <c r="AU174" i="6"/>
  <c r="AR174" i="6"/>
  <c r="AK174" i="6"/>
  <c r="AU173" i="6"/>
  <c r="AR173" i="6"/>
  <c r="AK173" i="6"/>
  <c r="AJ173" i="6"/>
  <c r="AJ172" i="6" s="1"/>
  <c r="I173" i="6"/>
  <c r="H173" i="6"/>
  <c r="G173" i="6"/>
  <c r="F173" i="6"/>
  <c r="E173" i="6"/>
  <c r="AZ172" i="6"/>
  <c r="AY172" i="6"/>
  <c r="AX172" i="6"/>
  <c r="AW172" i="6"/>
  <c r="AV172" i="6"/>
  <c r="AT172" i="6"/>
  <c r="AS172" i="6"/>
  <c r="AQ172" i="6"/>
  <c r="AP172" i="6"/>
  <c r="AO172" i="6"/>
  <c r="AN172" i="6"/>
  <c r="AM172" i="6"/>
  <c r="AL172" i="6"/>
  <c r="AG172" i="6"/>
  <c r="AF172" i="6"/>
  <c r="AE172" i="6"/>
  <c r="AD172" i="6"/>
  <c r="AC172" i="6"/>
  <c r="AB172" i="6"/>
  <c r="AA172" i="6"/>
  <c r="Z172" i="6"/>
  <c r="Y172" i="6"/>
  <c r="X172" i="6"/>
  <c r="W172" i="6"/>
  <c r="V172" i="6"/>
  <c r="U172" i="6"/>
  <c r="T172" i="6"/>
  <c r="S172" i="6"/>
  <c r="R172" i="6"/>
  <c r="J172" i="6"/>
  <c r="AU169" i="6"/>
  <c r="AR169" i="6"/>
  <c r="AK169" i="6"/>
  <c r="AU168" i="6"/>
  <c r="AR168" i="6"/>
  <c r="AK168" i="6"/>
  <c r="AU167" i="6"/>
  <c r="AR167" i="6"/>
  <c r="AK167" i="6"/>
  <c r="AU166" i="6"/>
  <c r="AR166" i="6"/>
  <c r="AK166" i="6"/>
  <c r="AU165" i="6"/>
  <c r="AR165" i="6"/>
  <c r="AK165" i="6"/>
  <c r="AU164" i="6"/>
  <c r="AR164" i="6"/>
  <c r="AK164" i="6"/>
  <c r="AJ164" i="6"/>
  <c r="AJ163" i="6" s="1"/>
  <c r="I164" i="6"/>
  <c r="H164" i="6"/>
  <c r="G164" i="6"/>
  <c r="F164" i="6"/>
  <c r="E164" i="6"/>
  <c r="AZ163" i="6"/>
  <c r="AY163" i="6"/>
  <c r="AX163" i="6"/>
  <c r="AW163" i="6"/>
  <c r="AV163" i="6"/>
  <c r="AT163" i="6"/>
  <c r="AS163" i="6"/>
  <c r="AQ163" i="6"/>
  <c r="AP163" i="6"/>
  <c r="AO163" i="6"/>
  <c r="AN163" i="6"/>
  <c r="AM163" i="6"/>
  <c r="AL163" i="6"/>
  <c r="AG163" i="6"/>
  <c r="AF163" i="6"/>
  <c r="AE163" i="6"/>
  <c r="AD163" i="6"/>
  <c r="AC163" i="6"/>
  <c r="AB163" i="6"/>
  <c r="AA163" i="6"/>
  <c r="Z163" i="6"/>
  <c r="Y163" i="6"/>
  <c r="X163" i="6"/>
  <c r="W163" i="6"/>
  <c r="V163" i="6"/>
  <c r="U163" i="6"/>
  <c r="T163" i="6"/>
  <c r="S163" i="6"/>
  <c r="R163" i="6"/>
  <c r="J163" i="6"/>
  <c r="AU160" i="6"/>
  <c r="AR160" i="6"/>
  <c r="AK160" i="6"/>
  <c r="AU159" i="6"/>
  <c r="AR159" i="6"/>
  <c r="AK159" i="6"/>
  <c r="AU158" i="6"/>
  <c r="AR158" i="6"/>
  <c r="AK158" i="6"/>
  <c r="AU157" i="6"/>
  <c r="AR157" i="6"/>
  <c r="AK157" i="6"/>
  <c r="AU156" i="6"/>
  <c r="AR156" i="6"/>
  <c r="AK156" i="6"/>
  <c r="AU155" i="6"/>
  <c r="AR155" i="6"/>
  <c r="AK155" i="6"/>
  <c r="AJ155" i="6"/>
  <c r="AJ154" i="6" s="1"/>
  <c r="I155" i="6"/>
  <c r="H155" i="6"/>
  <c r="G155" i="6"/>
  <c r="F155" i="6"/>
  <c r="E155" i="6"/>
  <c r="AZ154" i="6"/>
  <c r="AY154" i="6"/>
  <c r="AX154" i="6"/>
  <c r="AW154" i="6"/>
  <c r="AV154" i="6"/>
  <c r="AT154" i="6"/>
  <c r="AS154" i="6"/>
  <c r="AQ154" i="6"/>
  <c r="AP154" i="6"/>
  <c r="AO154" i="6"/>
  <c r="AN154" i="6"/>
  <c r="AM154" i="6"/>
  <c r="AL154" i="6"/>
  <c r="AG154" i="6"/>
  <c r="AF154" i="6"/>
  <c r="AE154" i="6"/>
  <c r="AD154" i="6"/>
  <c r="AC154" i="6"/>
  <c r="AB154" i="6"/>
  <c r="AA154" i="6"/>
  <c r="Z154" i="6"/>
  <c r="Y154" i="6"/>
  <c r="X154" i="6"/>
  <c r="W154" i="6"/>
  <c r="V154" i="6"/>
  <c r="U154" i="6"/>
  <c r="T154" i="6"/>
  <c r="S154" i="6"/>
  <c r="R154" i="6"/>
  <c r="J154" i="6"/>
  <c r="AU151" i="6"/>
  <c r="AR151" i="6"/>
  <c r="AK151" i="6"/>
  <c r="AU150" i="6"/>
  <c r="AR150" i="6"/>
  <c r="AK150" i="6"/>
  <c r="AU149" i="6"/>
  <c r="AR149" i="6"/>
  <c r="AK149" i="6"/>
  <c r="AU148" i="6"/>
  <c r="AR148" i="6"/>
  <c r="AK148" i="6"/>
  <c r="AU147" i="6"/>
  <c r="AR147" i="6"/>
  <c r="AK147" i="6"/>
  <c r="AU146" i="6"/>
  <c r="AR146" i="6"/>
  <c r="AK146" i="6"/>
  <c r="AJ146" i="6"/>
  <c r="AJ145" i="6" s="1"/>
  <c r="I146" i="6"/>
  <c r="H146" i="6"/>
  <c r="G146" i="6"/>
  <c r="F146" i="6"/>
  <c r="E146" i="6"/>
  <c r="AZ145" i="6"/>
  <c r="AY145" i="6"/>
  <c r="AX145" i="6"/>
  <c r="AW145" i="6"/>
  <c r="AV145" i="6"/>
  <c r="AT145" i="6"/>
  <c r="AS145" i="6"/>
  <c r="AQ145" i="6"/>
  <c r="AP145" i="6"/>
  <c r="AO145" i="6"/>
  <c r="AN145" i="6"/>
  <c r="AM145" i="6"/>
  <c r="AL145" i="6"/>
  <c r="AG145" i="6"/>
  <c r="AF145" i="6"/>
  <c r="AE145" i="6"/>
  <c r="AD145" i="6"/>
  <c r="AC145" i="6"/>
  <c r="AB145" i="6"/>
  <c r="AA145" i="6"/>
  <c r="Z145" i="6"/>
  <c r="Y145" i="6"/>
  <c r="X145" i="6"/>
  <c r="W145" i="6"/>
  <c r="V145" i="6"/>
  <c r="U145" i="6"/>
  <c r="T145" i="6"/>
  <c r="S145" i="6"/>
  <c r="R145" i="6"/>
  <c r="J145" i="6"/>
  <c r="AU142" i="6"/>
  <c r="AR142" i="6"/>
  <c r="AK142" i="6"/>
  <c r="AU141" i="6"/>
  <c r="AR141" i="6"/>
  <c r="AK141" i="6"/>
  <c r="AU140" i="6"/>
  <c r="AR140" i="6"/>
  <c r="AK140" i="6"/>
  <c r="AU139" i="6"/>
  <c r="AR139" i="6"/>
  <c r="AK139" i="6"/>
  <c r="AU138" i="6"/>
  <c r="AR138" i="6"/>
  <c r="AK138" i="6"/>
  <c r="AU137" i="6"/>
  <c r="AR137" i="6"/>
  <c r="AK137" i="6"/>
  <c r="AJ137" i="6"/>
  <c r="AJ136" i="6" s="1"/>
  <c r="I137" i="6"/>
  <c r="H137" i="6"/>
  <c r="G137" i="6"/>
  <c r="F137" i="6"/>
  <c r="E137" i="6"/>
  <c r="AZ136" i="6"/>
  <c r="AY136" i="6"/>
  <c r="AX136" i="6"/>
  <c r="AW136" i="6"/>
  <c r="AV136" i="6"/>
  <c r="AT136" i="6"/>
  <c r="AS136" i="6"/>
  <c r="AQ136" i="6"/>
  <c r="AP136" i="6"/>
  <c r="AO136" i="6"/>
  <c r="AN136" i="6"/>
  <c r="AM136" i="6"/>
  <c r="AL136" i="6"/>
  <c r="AG136" i="6"/>
  <c r="AF136" i="6"/>
  <c r="AE136" i="6"/>
  <c r="AD136" i="6"/>
  <c r="AC136" i="6"/>
  <c r="AB136" i="6"/>
  <c r="AA136" i="6"/>
  <c r="Z136" i="6"/>
  <c r="Y136" i="6"/>
  <c r="X136" i="6"/>
  <c r="W136" i="6"/>
  <c r="V136" i="6"/>
  <c r="U136" i="6"/>
  <c r="T136" i="6"/>
  <c r="S136" i="6"/>
  <c r="R136" i="6"/>
  <c r="J136" i="6"/>
  <c r="AU133" i="6"/>
  <c r="AR133" i="6"/>
  <c r="AK133" i="6"/>
  <c r="AU132" i="6"/>
  <c r="AR132" i="6"/>
  <c r="AK132" i="6"/>
  <c r="AU131" i="6"/>
  <c r="AR131" i="6"/>
  <c r="AK131" i="6"/>
  <c r="AU130" i="6"/>
  <c r="AR130" i="6"/>
  <c r="AK130" i="6"/>
  <c r="AU129" i="6"/>
  <c r="AR129" i="6"/>
  <c r="AK129" i="6"/>
  <c r="AU128" i="6"/>
  <c r="AR128" i="6"/>
  <c r="AK128" i="6"/>
  <c r="AJ128" i="6"/>
  <c r="AJ127" i="6" s="1"/>
  <c r="I128" i="6"/>
  <c r="H128" i="6"/>
  <c r="G128" i="6"/>
  <c r="F128" i="6"/>
  <c r="E128" i="6"/>
  <c r="AZ127" i="6"/>
  <c r="AY127" i="6"/>
  <c r="AX127" i="6"/>
  <c r="AW127" i="6"/>
  <c r="AV127" i="6"/>
  <c r="AT127" i="6"/>
  <c r="AS127" i="6"/>
  <c r="AQ127" i="6"/>
  <c r="AP127" i="6"/>
  <c r="AO127" i="6"/>
  <c r="AN127" i="6"/>
  <c r="AM127" i="6"/>
  <c r="AL127" i="6"/>
  <c r="AG127" i="6"/>
  <c r="AF127" i="6"/>
  <c r="AE127" i="6"/>
  <c r="AD127" i="6"/>
  <c r="AC127" i="6"/>
  <c r="AB127" i="6"/>
  <c r="AA127" i="6"/>
  <c r="Z127" i="6"/>
  <c r="Y127" i="6"/>
  <c r="X127" i="6"/>
  <c r="W127" i="6"/>
  <c r="V127" i="6"/>
  <c r="U127" i="6"/>
  <c r="T127" i="6"/>
  <c r="S127" i="6"/>
  <c r="R127" i="6"/>
  <c r="J127" i="6"/>
  <c r="AU124" i="6"/>
  <c r="AR124" i="6"/>
  <c r="AK124" i="6"/>
  <c r="AU123" i="6"/>
  <c r="AR123" i="6"/>
  <c r="AK123" i="6"/>
  <c r="AU122" i="6"/>
  <c r="AR122" i="6"/>
  <c r="AK122" i="6"/>
  <c r="AU121" i="6"/>
  <c r="AR121" i="6"/>
  <c r="AK121" i="6"/>
  <c r="AU120" i="6"/>
  <c r="AR120" i="6"/>
  <c r="AK120" i="6"/>
  <c r="AU119" i="6"/>
  <c r="AR119" i="6"/>
  <c r="AK119" i="6"/>
  <c r="AJ119" i="6"/>
  <c r="AJ118" i="6" s="1"/>
  <c r="I119" i="6"/>
  <c r="H119" i="6"/>
  <c r="G119" i="6"/>
  <c r="F119" i="6"/>
  <c r="E119" i="6"/>
  <c r="AZ118" i="6"/>
  <c r="AY118" i="6"/>
  <c r="AX118" i="6"/>
  <c r="AW118" i="6"/>
  <c r="AV118" i="6"/>
  <c r="AT118" i="6"/>
  <c r="AS118" i="6"/>
  <c r="AQ118" i="6"/>
  <c r="AP118" i="6"/>
  <c r="AO118" i="6"/>
  <c r="AN118" i="6"/>
  <c r="AM118" i="6"/>
  <c r="AL118" i="6"/>
  <c r="AG118" i="6"/>
  <c r="AF118" i="6"/>
  <c r="AE118" i="6"/>
  <c r="AD118" i="6"/>
  <c r="AC118" i="6"/>
  <c r="AB118" i="6"/>
  <c r="AA118" i="6"/>
  <c r="Z118" i="6"/>
  <c r="Y118" i="6"/>
  <c r="X118" i="6"/>
  <c r="W118" i="6"/>
  <c r="V118" i="6"/>
  <c r="U118" i="6"/>
  <c r="T118" i="6"/>
  <c r="S118" i="6"/>
  <c r="R118" i="6"/>
  <c r="J118" i="6"/>
  <c r="AU115" i="6"/>
  <c r="AR115" i="6"/>
  <c r="AK115" i="6"/>
  <c r="AU114" i="6"/>
  <c r="AR114" i="6"/>
  <c r="AK114" i="6"/>
  <c r="AU113" i="6"/>
  <c r="AR113" i="6"/>
  <c r="AK113" i="6"/>
  <c r="AU112" i="6"/>
  <c r="AR112" i="6"/>
  <c r="AK112" i="6"/>
  <c r="AU111" i="6"/>
  <c r="AR111" i="6"/>
  <c r="AK111" i="6"/>
  <c r="AU110" i="6"/>
  <c r="AR110" i="6"/>
  <c r="AK110" i="6"/>
  <c r="AJ110" i="6"/>
  <c r="AJ109" i="6" s="1"/>
  <c r="I110" i="6"/>
  <c r="H110" i="6"/>
  <c r="G110" i="6"/>
  <c r="F110" i="6"/>
  <c r="E110" i="6"/>
  <c r="AZ109" i="6"/>
  <c r="AY109" i="6"/>
  <c r="AX109" i="6"/>
  <c r="AW109" i="6"/>
  <c r="AV109" i="6"/>
  <c r="AT109" i="6"/>
  <c r="AS109" i="6"/>
  <c r="AQ109" i="6"/>
  <c r="AP109" i="6"/>
  <c r="AO109" i="6"/>
  <c r="AN109" i="6"/>
  <c r="AM109" i="6"/>
  <c r="AL109" i="6"/>
  <c r="AG109" i="6"/>
  <c r="AF109" i="6"/>
  <c r="AE109" i="6"/>
  <c r="AD109" i="6"/>
  <c r="AC109" i="6"/>
  <c r="AB109" i="6"/>
  <c r="AA109" i="6"/>
  <c r="Z109" i="6"/>
  <c r="Y109" i="6"/>
  <c r="X109" i="6"/>
  <c r="W109" i="6"/>
  <c r="V109" i="6"/>
  <c r="U109" i="6"/>
  <c r="T109" i="6"/>
  <c r="S109" i="6"/>
  <c r="R109" i="6"/>
  <c r="J109" i="6"/>
  <c r="AU106" i="6"/>
  <c r="AR106" i="6"/>
  <c r="AK106" i="6"/>
  <c r="AU105" i="6"/>
  <c r="AR105" i="6"/>
  <c r="AK105" i="6"/>
  <c r="AU104" i="6"/>
  <c r="AR104" i="6"/>
  <c r="AK104" i="6"/>
  <c r="AU103" i="6"/>
  <c r="AR103" i="6"/>
  <c r="AK103" i="6"/>
  <c r="AU102" i="6"/>
  <c r="AR102" i="6"/>
  <c r="AK102" i="6"/>
  <c r="AU101" i="6"/>
  <c r="AR101" i="6"/>
  <c r="AK101" i="6"/>
  <c r="AJ101" i="6"/>
  <c r="AJ100" i="6" s="1"/>
  <c r="I101" i="6"/>
  <c r="H101" i="6"/>
  <c r="G101" i="6"/>
  <c r="F101" i="6"/>
  <c r="E101" i="6"/>
  <c r="AZ100" i="6"/>
  <c r="AY100" i="6"/>
  <c r="AX100" i="6"/>
  <c r="AW100" i="6"/>
  <c r="AV100" i="6"/>
  <c r="AT100" i="6"/>
  <c r="AS100" i="6"/>
  <c r="AQ100" i="6"/>
  <c r="AP100" i="6"/>
  <c r="AO100" i="6"/>
  <c r="AN100" i="6"/>
  <c r="AM100" i="6"/>
  <c r="AL100" i="6"/>
  <c r="AG100" i="6"/>
  <c r="AF100" i="6"/>
  <c r="AE100" i="6"/>
  <c r="AD100" i="6"/>
  <c r="AC100" i="6"/>
  <c r="AB100" i="6"/>
  <c r="AA100" i="6"/>
  <c r="Z100" i="6"/>
  <c r="Y100" i="6"/>
  <c r="X100" i="6"/>
  <c r="W100" i="6"/>
  <c r="V100" i="6"/>
  <c r="U100" i="6"/>
  <c r="T100" i="6"/>
  <c r="S100" i="6"/>
  <c r="R100" i="6"/>
  <c r="J100" i="6"/>
  <c r="AU97" i="6"/>
  <c r="AR97" i="6"/>
  <c r="AK97" i="6"/>
  <c r="AU96" i="6"/>
  <c r="AR96" i="6"/>
  <c r="AK96" i="6"/>
  <c r="AU95" i="6"/>
  <c r="AR95" i="6"/>
  <c r="AK95" i="6"/>
  <c r="AU94" i="6"/>
  <c r="AR94" i="6"/>
  <c r="AK94" i="6"/>
  <c r="AU93" i="6"/>
  <c r="AR93" i="6"/>
  <c r="AK93" i="6"/>
  <c r="AU92" i="6"/>
  <c r="AR92" i="6"/>
  <c r="AK92" i="6"/>
  <c r="AJ92" i="6"/>
  <c r="AJ91" i="6" s="1"/>
  <c r="I92" i="6"/>
  <c r="H92" i="6"/>
  <c r="G92" i="6"/>
  <c r="F92" i="6"/>
  <c r="E92" i="6"/>
  <c r="AZ91" i="6"/>
  <c r="AY91" i="6"/>
  <c r="AX91" i="6"/>
  <c r="AW91" i="6"/>
  <c r="AV91" i="6"/>
  <c r="AT91" i="6"/>
  <c r="AS91" i="6"/>
  <c r="AQ91" i="6"/>
  <c r="AP91" i="6"/>
  <c r="AO91" i="6"/>
  <c r="AN91" i="6"/>
  <c r="AM91" i="6"/>
  <c r="AL91" i="6"/>
  <c r="AG91" i="6"/>
  <c r="AF91" i="6"/>
  <c r="AE91" i="6"/>
  <c r="AD91" i="6"/>
  <c r="AC91" i="6"/>
  <c r="AB91" i="6"/>
  <c r="AA91" i="6"/>
  <c r="Z91" i="6"/>
  <c r="Y91" i="6"/>
  <c r="X91" i="6"/>
  <c r="W91" i="6"/>
  <c r="V91" i="6"/>
  <c r="U91" i="6"/>
  <c r="T91" i="6"/>
  <c r="S91" i="6"/>
  <c r="R91" i="6"/>
  <c r="J91" i="6"/>
  <c r="AU79" i="6"/>
  <c r="AR79" i="6"/>
  <c r="AU78" i="6"/>
  <c r="AR78" i="6"/>
  <c r="H67" i="6"/>
  <c r="G67" i="6"/>
  <c r="F67" i="6"/>
  <c r="E67" i="6"/>
  <c r="AU63" i="6"/>
  <c r="AR63" i="6"/>
  <c r="AU62" i="6"/>
  <c r="AR62" i="6"/>
  <c r="AU61" i="6"/>
  <c r="AR61" i="6"/>
  <c r="AU60" i="6"/>
  <c r="AR60" i="6"/>
  <c r="AU59" i="6"/>
  <c r="AR59" i="6"/>
  <c r="H58" i="6"/>
  <c r="G58" i="6"/>
  <c r="F58" i="6"/>
  <c r="E58" i="6"/>
  <c r="AU54" i="6"/>
  <c r="AR54" i="6"/>
  <c r="AU53" i="6"/>
  <c r="AR53" i="6"/>
  <c r="AU52" i="6"/>
  <c r="AR52" i="6"/>
  <c r="AU51" i="6"/>
  <c r="AR51" i="6"/>
  <c r="H49" i="6"/>
  <c r="G49" i="6"/>
  <c r="F49" i="6"/>
  <c r="E49" i="6"/>
  <c r="AU45" i="6"/>
  <c r="AR45" i="6"/>
  <c r="AU44" i="6"/>
  <c r="AR44" i="6"/>
  <c r="AU43" i="6"/>
  <c r="AR43" i="6"/>
  <c r="AU42" i="6"/>
  <c r="AR42" i="6"/>
  <c r="AU41" i="6"/>
  <c r="AR41" i="6"/>
  <c r="H40" i="6"/>
  <c r="G40" i="6"/>
  <c r="F40" i="6"/>
  <c r="E40" i="6"/>
  <c r="AU27" i="6"/>
  <c r="AR27" i="6"/>
  <c r="AU26" i="6"/>
  <c r="AR26" i="6"/>
  <c r="AU25" i="6"/>
  <c r="AR25" i="6"/>
  <c r="AU24" i="6"/>
  <c r="AR24" i="6"/>
  <c r="H22" i="6"/>
  <c r="G22" i="6"/>
  <c r="F22" i="6"/>
  <c r="E22" i="6"/>
  <c r="AU36" i="6"/>
  <c r="AR36" i="6"/>
  <c r="AU35" i="6"/>
  <c r="AR35" i="6"/>
  <c r="AU34" i="6"/>
  <c r="AR34" i="6"/>
  <c r="AU33" i="6"/>
  <c r="AR33" i="6"/>
  <c r="AU32" i="6"/>
  <c r="AR32" i="6"/>
  <c r="AU31" i="6"/>
  <c r="AR31" i="6"/>
  <c r="H31" i="6"/>
  <c r="G31" i="6"/>
  <c r="F31" i="6"/>
  <c r="E31" i="6"/>
  <c r="AK199" i="6" l="1"/>
  <c r="AU208" i="6"/>
  <c r="AK190" i="6"/>
  <c r="AK109" i="6"/>
  <c r="AU118" i="6"/>
  <c r="AU190" i="6"/>
  <c r="AU145" i="6"/>
  <c r="AK118" i="6"/>
  <c r="AR127" i="6"/>
  <c r="AK172" i="6"/>
  <c r="AR181" i="6"/>
  <c r="AU199" i="6"/>
  <c r="AU172" i="6"/>
  <c r="AK136" i="6"/>
  <c r="AU163" i="6"/>
  <c r="AU136" i="6"/>
  <c r="AR190" i="6"/>
  <c r="AK208" i="6"/>
  <c r="AU100" i="6"/>
  <c r="AR118" i="6"/>
  <c r="AK91" i="6"/>
  <c r="AK154" i="6"/>
  <c r="AK100" i="6"/>
  <c r="AR100" i="6"/>
  <c r="AU109" i="6"/>
  <c r="AU91" i="6"/>
  <c r="AK163" i="6"/>
  <c r="AR163" i="6"/>
  <c r="AK145" i="6"/>
  <c r="AR145" i="6"/>
  <c r="AU154" i="6"/>
  <c r="AR208" i="6"/>
  <c r="AR91" i="6"/>
  <c r="AR109" i="6"/>
  <c r="AR136" i="6"/>
  <c r="AR154" i="6"/>
  <c r="AR172" i="6"/>
  <c r="AR199" i="6"/>
  <c r="AU127" i="6"/>
  <c r="AU181" i="6"/>
  <c r="AK181" i="6"/>
  <c r="AK127" i="6"/>
  <c r="J7" i="6" l="1"/>
  <c r="E9" i="6"/>
  <c r="E13" i="6"/>
  <c r="H9" i="6"/>
  <c r="G9" i="6"/>
  <c r="F9" i="6"/>
  <c r="AR18" i="6"/>
  <c r="AR17" i="6"/>
  <c r="AR16" i="6"/>
  <c r="AR15" i="6"/>
  <c r="AR14" i="6"/>
  <c r="AR13" i="6"/>
  <c r="AU18" i="6"/>
  <c r="AR9" i="6" l="1"/>
  <c r="AK9" i="6"/>
  <c r="AZ9" i="6"/>
  <c r="AY9" i="6"/>
  <c r="AX9" i="6"/>
  <c r="AW9" i="6"/>
  <c r="AV9" i="6"/>
  <c r="AS9" i="6"/>
  <c r="AT9" i="6"/>
  <c r="AQ9" i="6"/>
  <c r="AP9" i="6"/>
  <c r="AO9" i="6"/>
  <c r="AN9" i="6"/>
  <c r="AM9" i="6"/>
  <c r="AL9" i="6"/>
  <c r="AG9" i="6"/>
  <c r="AF9" i="6"/>
  <c r="AE9" i="6"/>
  <c r="AC9" i="6"/>
  <c r="AA9" i="6"/>
  <c r="Y9" i="6"/>
  <c r="W9" i="6"/>
  <c r="U9" i="6"/>
  <c r="S9" i="6"/>
  <c r="R3" i="6"/>
  <c r="H13" i="6"/>
  <c r="G13" i="6"/>
  <c r="F13" i="6"/>
  <c r="I67" i="6" l="1"/>
  <c r="I58" i="6"/>
  <c r="I49" i="6"/>
  <c r="I31" i="6"/>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209" i="6" l="1"/>
  <c r="C200" i="6"/>
  <c r="C191" i="6"/>
  <c r="C182" i="6"/>
  <c r="C173" i="6"/>
  <c r="C164" i="6"/>
  <c r="C155" i="6"/>
  <c r="C146" i="6"/>
  <c r="C137" i="6"/>
  <c r="C128" i="6"/>
  <c r="C119" i="6"/>
  <c r="C110" i="6"/>
  <c r="C101" i="6"/>
  <c r="C92" i="6"/>
  <c r="C67" i="6"/>
  <c r="C58" i="6"/>
  <c r="C49" i="6"/>
  <c r="C40" i="6"/>
  <c r="C22" i="6"/>
  <c r="C31" i="6"/>
  <c r="B209" i="6"/>
  <c r="B200" i="6"/>
  <c r="B191" i="6"/>
  <c r="B182" i="6"/>
  <c r="B173" i="6"/>
  <c r="B164" i="6"/>
  <c r="B155" i="6"/>
  <c r="B146" i="6"/>
  <c r="B137" i="6"/>
  <c r="B128" i="6"/>
  <c r="B119" i="6"/>
  <c r="B110" i="6"/>
  <c r="B101" i="6"/>
  <c r="B92" i="6"/>
  <c r="B67" i="6"/>
  <c r="B40" i="6"/>
  <c r="B22" i="6"/>
  <c r="B58" i="6"/>
  <c r="B49" i="6"/>
  <c r="B31"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9" i="5" l="1"/>
  <c r="AN9" i="5" s="1"/>
  <c r="AN206" i="5"/>
  <c r="AN182" i="5"/>
  <c r="AG230" i="5"/>
  <c r="AG95" i="5"/>
  <c r="AN95" i="5" s="1"/>
  <c r="AG125" i="5"/>
  <c r="AG133" i="5"/>
  <c r="AN211" i="5"/>
  <c r="AH9" i="5"/>
  <c r="AO9" i="5" s="1"/>
  <c r="AV9" i="5" s="1"/>
  <c r="BB9" i="5" s="1"/>
  <c r="AH109" i="5"/>
  <c r="AO109" i="5" s="1"/>
  <c r="AU109" i="5" s="1"/>
  <c r="AG109" i="5"/>
  <c r="AN109" i="5" s="1"/>
  <c r="AH133" i="5"/>
  <c r="AO133" i="5" s="1"/>
  <c r="AG69" i="5"/>
  <c r="AN69" i="5" s="1"/>
  <c r="AI69" i="5"/>
  <c r="AP69" i="5" s="1"/>
  <c r="AW69" i="5" s="1"/>
  <c r="AG99" i="5"/>
  <c r="AN99" i="5" s="1"/>
  <c r="AN111" i="5"/>
  <c r="AN139" i="5"/>
  <c r="AO139" i="5"/>
  <c r="AU139" i="5" s="1"/>
  <c r="BB186" i="5"/>
  <c r="AH186" i="5"/>
  <c r="AO186" i="5" s="1"/>
  <c r="AK186" i="5"/>
  <c r="AR186" i="5" s="1"/>
  <c r="AN218" i="5"/>
  <c r="AG275" i="5"/>
  <c r="AN283" i="5"/>
  <c r="AU283" i="5" s="1"/>
  <c r="BC283" i="5" s="1"/>
  <c r="AP211" i="5"/>
  <c r="AW211" i="5" s="1"/>
  <c r="BB211" i="5" s="1"/>
  <c r="C6" i="6"/>
  <c r="L5" i="6"/>
  <c r="K6" i="6"/>
  <c r="Y5" i="6"/>
  <c r="C5" i="6"/>
  <c r="AU9" i="6"/>
  <c r="AO36" i="5"/>
  <c r="AN36" i="5"/>
  <c r="AU53" i="5"/>
  <c r="AV53" i="5"/>
  <c r="BB53" i="5" s="1"/>
  <c r="AV69" i="5"/>
  <c r="AU95" i="5"/>
  <c r="AV95" i="5"/>
  <c r="BB95"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V139" i="5"/>
  <c r="BB139" i="5" s="1"/>
  <c r="AG148" i="5"/>
  <c r="AN169" i="5"/>
  <c r="AO169" i="5"/>
  <c r="AG182" i="5"/>
  <c r="AO182"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AV109" i="5" l="1"/>
  <c r="BB109" i="5" s="1"/>
  <c r="BC109" i="5" s="1"/>
  <c r="AU186" i="5"/>
  <c r="BB69" i="5"/>
  <c r="AU69" i="5"/>
  <c r="AU9" i="5"/>
  <c r="BC9" i="5" s="1"/>
  <c r="BC201" i="5"/>
  <c r="BC139" i="5"/>
  <c r="AU211" i="5"/>
  <c r="BC211" i="5" s="1"/>
  <c r="BC95" i="5"/>
  <c r="BC221" i="5"/>
  <c r="BC99" i="5"/>
  <c r="AN186" i="5"/>
  <c r="BC186" i="5" s="1"/>
  <c r="BC53" i="5"/>
  <c r="AO281" i="5"/>
  <c r="AV281" i="5" s="1"/>
  <c r="BB281" i="5" s="1"/>
  <c r="AN281" i="5"/>
  <c r="AU281" i="5" s="1"/>
  <c r="AU36" i="5"/>
  <c r="AV36" i="5"/>
  <c r="BB36" i="5" s="1"/>
  <c r="BC230" i="5"/>
  <c r="BC256" i="5"/>
  <c r="BC106" i="5"/>
  <c r="BC82"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36" i="5" l="1"/>
  <c r="BC69" i="5"/>
  <c r="BC121" i="5"/>
  <c r="BC169" i="5"/>
  <c r="BC182" i="5"/>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AB9" i="6" l="1"/>
  <c r="AJ67" i="6"/>
  <c r="AJ66" i="6" s="1"/>
  <c r="AD9" i="6"/>
  <c r="AJ58" i="6"/>
  <c r="AJ57" i="6" s="1"/>
  <c r="Z9" i="6"/>
  <c r="AJ31" i="6"/>
  <c r="AJ30" i="6" s="1"/>
  <c r="AJ22" i="6"/>
  <c r="AJ21" i="6" s="1"/>
  <c r="X9" i="6"/>
  <c r="AJ40" i="6"/>
  <c r="AJ39" i="6" s="1"/>
  <c r="AJ13" i="6"/>
  <c r="AJ12" i="6" s="1"/>
  <c r="T9" i="6"/>
  <c r="AJ49" i="6"/>
  <c r="AJ48" i="6" s="1"/>
  <c r="V9" i="6"/>
  <c r="AJ9" i="6" l="1"/>
  <c r="R9"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R21" authorId="3" shapeId="0" xr:uid="{00000000-0006-0000-0000-000030000000}">
      <text>
        <r>
          <rPr>
            <b/>
            <sz val="9"/>
            <color indexed="81"/>
            <rFont val="Tahoma"/>
            <family val="2"/>
          </rPr>
          <t>COFINANCIACIÓN DEPARTAMENTO</t>
        </r>
        <r>
          <rPr>
            <sz val="9"/>
            <color indexed="81"/>
            <rFont val="Tahoma"/>
            <family val="2"/>
          </rPr>
          <t xml:space="preserve">
</t>
        </r>
      </text>
    </comment>
    <comment ref="S21" authorId="3" shapeId="0" xr:uid="{00000000-0006-0000-0000-000031000000}">
      <text>
        <r>
          <rPr>
            <b/>
            <sz val="9"/>
            <color indexed="81"/>
            <rFont val="Tahoma"/>
            <family val="2"/>
          </rPr>
          <t>COFINANCIACIÓN DEPARTAMENTO</t>
        </r>
        <r>
          <rPr>
            <sz val="9"/>
            <color indexed="81"/>
            <rFont val="Tahoma"/>
            <family val="2"/>
          </rPr>
          <t xml:space="preserve">
</t>
        </r>
      </text>
    </comment>
    <comment ref="T21" authorId="3" shapeId="0" xr:uid="{00000000-0006-0000-0000-000032000000}">
      <text>
        <r>
          <rPr>
            <b/>
            <sz val="9"/>
            <color indexed="81"/>
            <rFont val="Tahoma"/>
            <family val="2"/>
          </rPr>
          <t>COFINACIACIÓN NACIÓN</t>
        </r>
      </text>
    </comment>
    <comment ref="U21" authorId="3" shapeId="0" xr:uid="{00000000-0006-0000-0000-000033000000}">
      <text>
        <r>
          <rPr>
            <b/>
            <sz val="9"/>
            <color indexed="81"/>
            <rFont val="Tahoma"/>
            <family val="2"/>
          </rPr>
          <t>COFINACIACIÓN NACIÓN</t>
        </r>
      </text>
    </comment>
    <comment ref="V21" authorId="3" shapeId="0" xr:uid="{00000000-0006-0000-0000-000034000000}">
      <text>
        <r>
          <rPr>
            <b/>
            <sz val="9"/>
            <color indexed="81"/>
            <rFont val="Tahoma"/>
            <family val="2"/>
          </rPr>
          <t>CRÉDITO</t>
        </r>
      </text>
    </comment>
    <comment ref="W21" authorId="3" shapeId="0" xr:uid="{00000000-0006-0000-0000-000035000000}">
      <text>
        <r>
          <rPr>
            <b/>
            <sz val="9"/>
            <color indexed="81"/>
            <rFont val="Tahoma"/>
            <family val="2"/>
          </rPr>
          <t>CRÉDITO</t>
        </r>
      </text>
    </comment>
    <comment ref="X21" authorId="3" shapeId="0" xr:uid="{00000000-0006-0000-0000-000036000000}">
      <text>
        <r>
          <rPr>
            <b/>
            <sz val="9"/>
            <color indexed="81"/>
            <rFont val="Tahoma"/>
            <family val="2"/>
          </rPr>
          <t>OTROS</t>
        </r>
      </text>
    </comment>
    <comment ref="Y21" authorId="3" shapeId="0" xr:uid="{00000000-0006-0000-0000-000037000000}">
      <text>
        <r>
          <rPr>
            <b/>
            <sz val="9"/>
            <color indexed="81"/>
            <rFont val="Tahoma"/>
            <family val="2"/>
          </rPr>
          <t>OTROS</t>
        </r>
      </text>
    </comment>
    <comment ref="Z21" authorId="3" shapeId="0" xr:uid="{00000000-0006-0000-0000-000038000000}">
      <text>
        <r>
          <rPr>
            <b/>
            <sz val="9"/>
            <color indexed="81"/>
            <rFont val="Tahoma"/>
            <family val="2"/>
          </rPr>
          <t>RECURSOS PROPIOS</t>
        </r>
      </text>
    </comment>
    <comment ref="AA21" authorId="3" shapeId="0" xr:uid="{00000000-0006-0000-0000-000039000000}">
      <text>
        <r>
          <rPr>
            <b/>
            <sz val="9"/>
            <color indexed="81"/>
            <rFont val="Tahoma"/>
            <family val="2"/>
          </rPr>
          <t>RECURSOS PROPIOS</t>
        </r>
      </text>
    </comment>
    <comment ref="AB21" authorId="3" shapeId="0" xr:uid="{00000000-0006-0000-0000-00003A000000}">
      <text>
        <r>
          <rPr>
            <b/>
            <sz val="9"/>
            <color indexed="81"/>
            <rFont val="Tahoma"/>
            <family val="2"/>
          </rPr>
          <t>SGP</t>
        </r>
      </text>
    </comment>
    <comment ref="AC21" authorId="3" shapeId="0" xr:uid="{00000000-0006-0000-0000-00003B000000}">
      <text>
        <r>
          <rPr>
            <b/>
            <sz val="9"/>
            <color indexed="81"/>
            <rFont val="Tahoma"/>
            <family val="2"/>
          </rPr>
          <t>SGP</t>
        </r>
      </text>
    </comment>
    <comment ref="AD21" authorId="3" shapeId="0" xr:uid="{00000000-0006-0000-0000-00003C000000}">
      <text>
        <r>
          <rPr>
            <b/>
            <sz val="9"/>
            <color indexed="81"/>
            <rFont val="Tahoma"/>
            <family val="2"/>
          </rPr>
          <t>REGALÍAS</t>
        </r>
      </text>
    </comment>
    <comment ref="AE21" authorId="3" shapeId="0" xr:uid="{00000000-0006-0000-0000-00003D000000}">
      <text>
        <r>
          <rPr>
            <b/>
            <sz val="9"/>
            <color indexed="81"/>
            <rFont val="Tahoma"/>
            <family val="2"/>
          </rPr>
          <t>REGALÍAS</t>
        </r>
      </text>
    </comment>
    <comment ref="AF21" authorId="3" shapeId="0" xr:uid="{00000000-0006-0000-0000-00003E000000}">
      <text>
        <r>
          <rPr>
            <b/>
            <sz val="9"/>
            <color indexed="81"/>
            <rFont val="Tahoma"/>
            <family val="2"/>
          </rPr>
          <t>RECURSOS FUNCIONAMIENTO</t>
        </r>
      </text>
    </comment>
    <comment ref="AG21" authorId="3" shapeId="0" xr:uid="{00000000-0006-0000-0000-00003F000000}">
      <text>
        <r>
          <rPr>
            <b/>
            <sz val="9"/>
            <color indexed="81"/>
            <rFont val="Tahoma"/>
            <family val="2"/>
          </rPr>
          <t>RECURSOS FUNCIONAMIENTO</t>
        </r>
      </text>
    </comment>
    <comment ref="AH21" authorId="3" shapeId="0" xr:uid="{00000000-0006-0000-0000-000040000000}">
      <text>
        <r>
          <rPr>
            <b/>
            <sz val="9"/>
            <color indexed="81"/>
            <rFont val="Tahoma"/>
            <family val="2"/>
          </rPr>
          <t>RECURSOS GESTIONADOS</t>
        </r>
      </text>
    </comment>
    <comment ref="AI21" authorId="3" shapeId="0" xr:uid="{00000000-0006-0000-0000-000041000000}">
      <text>
        <r>
          <rPr>
            <b/>
            <sz val="9"/>
            <color indexed="81"/>
            <rFont val="Tahoma"/>
            <family val="2"/>
          </rPr>
          <t>RECURSOS GESTIONADOS</t>
        </r>
      </text>
    </comment>
    <comment ref="AJ21" authorId="3" shapeId="0" xr:uid="{00000000-0006-0000-0000-000042000000}">
      <text>
        <r>
          <rPr>
            <b/>
            <sz val="9"/>
            <color indexed="81"/>
            <rFont val="Tahoma"/>
            <family val="2"/>
          </rPr>
          <t>TOTALES</t>
        </r>
        <r>
          <rPr>
            <sz val="9"/>
            <color indexed="81"/>
            <rFont val="Tahoma"/>
            <family val="2"/>
          </rPr>
          <t xml:space="preserve">
</t>
        </r>
      </text>
    </comment>
    <comment ref="AK21" authorId="3" shapeId="0" xr:uid="{00000000-0006-0000-0000-000043000000}">
      <text>
        <r>
          <rPr>
            <b/>
            <sz val="9"/>
            <color indexed="81"/>
            <rFont val="Tahoma"/>
            <family val="2"/>
          </rPr>
          <t>TOTALES</t>
        </r>
        <r>
          <rPr>
            <sz val="9"/>
            <color indexed="81"/>
            <rFont val="Tahoma"/>
            <family val="2"/>
          </rPr>
          <t xml:space="preserve">
</t>
        </r>
      </text>
    </comment>
    <comment ref="AL21" authorId="2" shapeId="0" xr:uid="{00000000-0006-0000-0000-000044000000}">
      <text>
        <r>
          <rPr>
            <b/>
            <sz val="8"/>
            <color indexed="81"/>
            <rFont val="Tahoma"/>
            <family val="2"/>
          </rPr>
          <t>PRIMERA INFANCIA (0 a 5 años)</t>
        </r>
        <r>
          <rPr>
            <sz val="8"/>
            <color indexed="81"/>
            <rFont val="Tahoma"/>
            <family val="2"/>
          </rPr>
          <t xml:space="preserve">
</t>
        </r>
      </text>
    </comment>
    <comment ref="AM21" authorId="2" shapeId="0" xr:uid="{00000000-0006-0000-0000-000045000000}">
      <text>
        <r>
          <rPr>
            <b/>
            <sz val="8"/>
            <color indexed="81"/>
            <rFont val="Tahoma"/>
            <family val="2"/>
          </rPr>
          <t>INFANCIA (6 a 11 años)</t>
        </r>
        <r>
          <rPr>
            <sz val="8"/>
            <color indexed="81"/>
            <rFont val="Tahoma"/>
            <family val="2"/>
          </rPr>
          <t xml:space="preserve">
</t>
        </r>
      </text>
    </comment>
    <comment ref="AN21" authorId="2" shapeId="0" xr:uid="{00000000-0006-0000-0000-000046000000}">
      <text>
        <r>
          <rPr>
            <b/>
            <sz val="8"/>
            <color indexed="81"/>
            <rFont val="Tahoma"/>
            <family val="2"/>
          </rPr>
          <t>ADOLESCENCIA (12 A 17 años)</t>
        </r>
      </text>
    </comment>
    <comment ref="AO21" authorId="2" shapeId="0" xr:uid="{00000000-0006-0000-0000-000047000000}">
      <text>
        <r>
          <rPr>
            <b/>
            <sz val="8"/>
            <color indexed="81"/>
            <rFont val="Tahoma"/>
            <family val="2"/>
          </rPr>
          <t>JUVENTUD (18 a 28 años)</t>
        </r>
        <r>
          <rPr>
            <sz val="8"/>
            <color indexed="81"/>
            <rFont val="Tahoma"/>
            <family val="2"/>
          </rPr>
          <t xml:space="preserve">
</t>
        </r>
      </text>
    </comment>
    <comment ref="AP21" authorId="2" shapeId="0" xr:uid="{00000000-0006-0000-0000-000048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49000000}">
      <text>
        <r>
          <rPr>
            <b/>
            <sz val="8"/>
            <color indexed="81"/>
            <rFont val="Tahoma"/>
            <family val="2"/>
          </rPr>
          <t>ADULTO MAYOR  (61 años en adelante)</t>
        </r>
        <r>
          <rPr>
            <sz val="8"/>
            <color indexed="81"/>
            <rFont val="Tahoma"/>
            <family val="2"/>
          </rPr>
          <t xml:space="preserve">
</t>
        </r>
      </text>
    </comment>
    <comment ref="AS21" authorId="2" shapeId="0" xr:uid="{00000000-0006-0000-0000-00004A000000}">
      <text>
        <r>
          <rPr>
            <b/>
            <sz val="8"/>
            <color indexed="81"/>
            <rFont val="Tahoma"/>
            <family val="2"/>
          </rPr>
          <t>MUJERES</t>
        </r>
        <r>
          <rPr>
            <sz val="8"/>
            <color indexed="81"/>
            <rFont val="Tahoma"/>
            <family val="2"/>
          </rPr>
          <t xml:space="preserve">
</t>
        </r>
      </text>
    </comment>
    <comment ref="AT21" authorId="2" shapeId="0" xr:uid="{00000000-0006-0000-0000-00004B000000}">
      <text>
        <r>
          <rPr>
            <b/>
            <sz val="8"/>
            <color indexed="81"/>
            <rFont val="Tahoma"/>
            <family val="2"/>
          </rPr>
          <t>HOMBRES</t>
        </r>
      </text>
    </comment>
    <comment ref="AV21" authorId="2" shapeId="0" xr:uid="{00000000-0006-0000-0000-00004C000000}">
      <text>
        <r>
          <rPr>
            <b/>
            <sz val="8"/>
            <color indexed="81"/>
            <rFont val="Tahoma"/>
            <family val="2"/>
          </rPr>
          <t>VÍCTIMAS CONFLICTO ARMADO</t>
        </r>
        <r>
          <rPr>
            <sz val="8"/>
            <color indexed="81"/>
            <rFont val="Tahoma"/>
            <family val="2"/>
          </rPr>
          <t xml:space="preserve">
</t>
        </r>
      </text>
    </comment>
    <comment ref="AX21" authorId="2" shapeId="0" xr:uid="{00000000-0006-0000-0000-00004D000000}">
      <text>
        <r>
          <rPr>
            <b/>
            <sz val="8"/>
            <color indexed="81"/>
            <rFont val="Tahoma"/>
            <family val="2"/>
          </rPr>
          <t>DISCAPACITADOS</t>
        </r>
        <r>
          <rPr>
            <sz val="8"/>
            <color indexed="81"/>
            <rFont val="Tahoma"/>
            <family val="2"/>
          </rPr>
          <t xml:space="preserve">
</t>
        </r>
      </text>
    </comment>
    <comment ref="AY21" authorId="2" shapeId="0" xr:uid="{00000000-0006-0000-0000-00004E000000}">
      <text>
        <r>
          <rPr>
            <b/>
            <sz val="8"/>
            <color indexed="81"/>
            <rFont val="Tahoma"/>
            <family val="2"/>
          </rPr>
          <t>AFROCOLOMBIANO O RAIZAL</t>
        </r>
      </text>
    </comment>
    <comment ref="AZ21" authorId="2" shapeId="0" xr:uid="{00000000-0006-0000-0000-00004F000000}">
      <text>
        <r>
          <rPr>
            <b/>
            <sz val="8"/>
            <color indexed="81"/>
            <rFont val="Tahoma"/>
            <family val="2"/>
          </rPr>
          <t>INDÍGENAS</t>
        </r>
        <r>
          <rPr>
            <sz val="8"/>
            <color indexed="81"/>
            <rFont val="Tahoma"/>
            <family val="2"/>
          </rPr>
          <t xml:space="preserve">
</t>
        </r>
      </text>
    </comment>
    <comment ref="BA21" authorId="1" shapeId="0" xr:uid="{00000000-0006-0000-0000-000050000000}">
      <text>
        <r>
          <rPr>
            <b/>
            <sz val="9"/>
            <color indexed="81"/>
            <rFont val="Tahoma"/>
            <family val="2"/>
          </rPr>
          <t>MEDIO DE EVIDENCIA. INFORME, RESGISTRO FOTOGRAFICO, PLANILLA, ETC</t>
        </r>
      </text>
    </comment>
    <comment ref="R30" authorId="3" shapeId="0" xr:uid="{00000000-0006-0000-0000-000051000000}">
      <text>
        <r>
          <rPr>
            <b/>
            <sz val="9"/>
            <color indexed="81"/>
            <rFont val="Tahoma"/>
            <family val="2"/>
          </rPr>
          <t>COFINANCIACIÓN DEPARTAMENTO</t>
        </r>
        <r>
          <rPr>
            <sz val="9"/>
            <color indexed="81"/>
            <rFont val="Tahoma"/>
            <family val="2"/>
          </rPr>
          <t xml:space="preserve">
</t>
        </r>
      </text>
    </comment>
    <comment ref="S30" authorId="3" shapeId="0" xr:uid="{00000000-0006-0000-0000-000052000000}">
      <text>
        <r>
          <rPr>
            <b/>
            <sz val="9"/>
            <color indexed="81"/>
            <rFont val="Tahoma"/>
            <family val="2"/>
          </rPr>
          <t>COFINANCIACIÓN DEPARTAMENTO</t>
        </r>
        <r>
          <rPr>
            <sz val="9"/>
            <color indexed="81"/>
            <rFont val="Tahoma"/>
            <family val="2"/>
          </rPr>
          <t xml:space="preserve">
</t>
        </r>
      </text>
    </comment>
    <comment ref="T30" authorId="3" shapeId="0" xr:uid="{00000000-0006-0000-0000-000053000000}">
      <text>
        <r>
          <rPr>
            <b/>
            <sz val="9"/>
            <color indexed="81"/>
            <rFont val="Tahoma"/>
            <family val="2"/>
          </rPr>
          <t>COFINACIACIÓN NACIÓN</t>
        </r>
      </text>
    </comment>
    <comment ref="U30" authorId="3" shapeId="0" xr:uid="{00000000-0006-0000-0000-000054000000}">
      <text>
        <r>
          <rPr>
            <b/>
            <sz val="9"/>
            <color indexed="81"/>
            <rFont val="Tahoma"/>
            <family val="2"/>
          </rPr>
          <t>COFINACIACIÓN NACIÓN</t>
        </r>
      </text>
    </comment>
    <comment ref="V30" authorId="3" shapeId="0" xr:uid="{00000000-0006-0000-0000-000055000000}">
      <text>
        <r>
          <rPr>
            <b/>
            <sz val="9"/>
            <color indexed="81"/>
            <rFont val="Tahoma"/>
            <family val="2"/>
          </rPr>
          <t>CRÉDITO</t>
        </r>
      </text>
    </comment>
    <comment ref="W30" authorId="3" shapeId="0" xr:uid="{00000000-0006-0000-0000-000056000000}">
      <text>
        <r>
          <rPr>
            <b/>
            <sz val="9"/>
            <color indexed="81"/>
            <rFont val="Tahoma"/>
            <family val="2"/>
          </rPr>
          <t>CRÉDITO</t>
        </r>
      </text>
    </comment>
    <comment ref="X30" authorId="3" shapeId="0" xr:uid="{00000000-0006-0000-0000-000057000000}">
      <text>
        <r>
          <rPr>
            <b/>
            <sz val="9"/>
            <color indexed="81"/>
            <rFont val="Tahoma"/>
            <family val="2"/>
          </rPr>
          <t>OTROS</t>
        </r>
      </text>
    </comment>
    <comment ref="Y30" authorId="3" shapeId="0" xr:uid="{00000000-0006-0000-0000-000058000000}">
      <text>
        <r>
          <rPr>
            <b/>
            <sz val="9"/>
            <color indexed="81"/>
            <rFont val="Tahoma"/>
            <family val="2"/>
          </rPr>
          <t>OTROS</t>
        </r>
      </text>
    </comment>
    <comment ref="Z30" authorId="3" shapeId="0" xr:uid="{00000000-0006-0000-0000-000059000000}">
      <text>
        <r>
          <rPr>
            <b/>
            <sz val="9"/>
            <color indexed="81"/>
            <rFont val="Tahoma"/>
            <family val="2"/>
          </rPr>
          <t>RECURSOS PROPIOS</t>
        </r>
      </text>
    </comment>
    <comment ref="AA30" authorId="3" shapeId="0" xr:uid="{00000000-0006-0000-0000-00005A000000}">
      <text>
        <r>
          <rPr>
            <b/>
            <sz val="9"/>
            <color indexed="81"/>
            <rFont val="Tahoma"/>
            <family val="2"/>
          </rPr>
          <t>RECURSOS PROPIOS</t>
        </r>
      </text>
    </comment>
    <comment ref="AB30" authorId="3" shapeId="0" xr:uid="{00000000-0006-0000-0000-00005B000000}">
      <text>
        <r>
          <rPr>
            <b/>
            <sz val="9"/>
            <color indexed="81"/>
            <rFont val="Tahoma"/>
            <family val="2"/>
          </rPr>
          <t>SGP</t>
        </r>
      </text>
    </comment>
    <comment ref="AC30" authorId="3" shapeId="0" xr:uid="{00000000-0006-0000-0000-00005C000000}">
      <text>
        <r>
          <rPr>
            <b/>
            <sz val="9"/>
            <color indexed="81"/>
            <rFont val="Tahoma"/>
            <family val="2"/>
          </rPr>
          <t>SGP</t>
        </r>
      </text>
    </comment>
    <comment ref="AD30" authorId="3" shapeId="0" xr:uid="{00000000-0006-0000-0000-00005D000000}">
      <text>
        <r>
          <rPr>
            <b/>
            <sz val="9"/>
            <color indexed="81"/>
            <rFont val="Tahoma"/>
            <family val="2"/>
          </rPr>
          <t>REGALÍAS</t>
        </r>
      </text>
    </comment>
    <comment ref="AE30" authorId="3" shapeId="0" xr:uid="{00000000-0006-0000-0000-00005E000000}">
      <text>
        <r>
          <rPr>
            <b/>
            <sz val="9"/>
            <color indexed="81"/>
            <rFont val="Tahoma"/>
            <family val="2"/>
          </rPr>
          <t>REGALÍAS</t>
        </r>
      </text>
    </comment>
    <comment ref="AF30" authorId="3" shapeId="0" xr:uid="{00000000-0006-0000-0000-00005F000000}">
      <text>
        <r>
          <rPr>
            <b/>
            <sz val="9"/>
            <color indexed="81"/>
            <rFont val="Tahoma"/>
            <family val="2"/>
          </rPr>
          <t>RECURSOS FUNCIONAMIENTO</t>
        </r>
      </text>
    </comment>
    <comment ref="AG30" authorId="3" shapeId="0" xr:uid="{00000000-0006-0000-0000-000060000000}">
      <text>
        <r>
          <rPr>
            <b/>
            <sz val="9"/>
            <color indexed="81"/>
            <rFont val="Tahoma"/>
            <family val="2"/>
          </rPr>
          <t>RECURSOS FUNCIONAMIENTO</t>
        </r>
      </text>
    </comment>
    <comment ref="AH30" authorId="3" shapeId="0" xr:uid="{00000000-0006-0000-0000-000061000000}">
      <text>
        <r>
          <rPr>
            <b/>
            <sz val="9"/>
            <color indexed="81"/>
            <rFont val="Tahoma"/>
            <family val="2"/>
          </rPr>
          <t>RECURSOS GESTIONADOS</t>
        </r>
      </text>
    </comment>
    <comment ref="AI30" authorId="3" shapeId="0" xr:uid="{00000000-0006-0000-0000-000062000000}">
      <text>
        <r>
          <rPr>
            <b/>
            <sz val="9"/>
            <color indexed="81"/>
            <rFont val="Tahoma"/>
            <family val="2"/>
          </rPr>
          <t>RECURSOS GESTIONADOS</t>
        </r>
      </text>
    </comment>
    <comment ref="AJ30" authorId="3" shapeId="0" xr:uid="{00000000-0006-0000-0000-000063000000}">
      <text>
        <r>
          <rPr>
            <b/>
            <sz val="9"/>
            <color indexed="81"/>
            <rFont val="Tahoma"/>
            <family val="2"/>
          </rPr>
          <t>TOTALES</t>
        </r>
        <r>
          <rPr>
            <sz val="9"/>
            <color indexed="81"/>
            <rFont val="Tahoma"/>
            <family val="2"/>
          </rPr>
          <t xml:space="preserve">
</t>
        </r>
      </text>
    </comment>
    <comment ref="AK30" authorId="3" shapeId="0" xr:uid="{00000000-0006-0000-0000-000064000000}">
      <text>
        <r>
          <rPr>
            <b/>
            <sz val="9"/>
            <color indexed="81"/>
            <rFont val="Tahoma"/>
            <family val="2"/>
          </rPr>
          <t>TOTALES</t>
        </r>
        <r>
          <rPr>
            <sz val="9"/>
            <color indexed="81"/>
            <rFont val="Tahoma"/>
            <family val="2"/>
          </rPr>
          <t xml:space="preserve">
</t>
        </r>
      </text>
    </comment>
    <comment ref="AL30" authorId="2" shapeId="0" xr:uid="{00000000-0006-0000-0000-000065000000}">
      <text>
        <r>
          <rPr>
            <b/>
            <sz val="8"/>
            <color indexed="81"/>
            <rFont val="Tahoma"/>
            <family val="2"/>
          </rPr>
          <t>PRIMERA INFANCIA (0 a 5 años)</t>
        </r>
        <r>
          <rPr>
            <sz val="8"/>
            <color indexed="81"/>
            <rFont val="Tahoma"/>
            <family val="2"/>
          </rPr>
          <t xml:space="preserve">
</t>
        </r>
      </text>
    </comment>
    <comment ref="AM30" authorId="2" shapeId="0" xr:uid="{00000000-0006-0000-0000-000066000000}">
      <text>
        <r>
          <rPr>
            <b/>
            <sz val="8"/>
            <color indexed="81"/>
            <rFont val="Tahoma"/>
            <family val="2"/>
          </rPr>
          <t>INFANCIA (6 a 11 años)</t>
        </r>
        <r>
          <rPr>
            <sz val="8"/>
            <color indexed="81"/>
            <rFont val="Tahoma"/>
            <family val="2"/>
          </rPr>
          <t xml:space="preserve">
</t>
        </r>
      </text>
    </comment>
    <comment ref="AN30" authorId="2" shapeId="0" xr:uid="{00000000-0006-0000-0000-000067000000}">
      <text>
        <r>
          <rPr>
            <b/>
            <sz val="8"/>
            <color indexed="81"/>
            <rFont val="Tahoma"/>
            <family val="2"/>
          </rPr>
          <t>ADOLESCENCIA (12 A 17 años)</t>
        </r>
      </text>
    </comment>
    <comment ref="AO30" authorId="2" shapeId="0" xr:uid="{00000000-0006-0000-0000-000068000000}">
      <text>
        <r>
          <rPr>
            <b/>
            <sz val="8"/>
            <color indexed="81"/>
            <rFont val="Tahoma"/>
            <family val="2"/>
          </rPr>
          <t>JUVENTUD (18 a 28 años)</t>
        </r>
        <r>
          <rPr>
            <sz val="8"/>
            <color indexed="81"/>
            <rFont val="Tahoma"/>
            <family val="2"/>
          </rPr>
          <t xml:space="preserve">
</t>
        </r>
      </text>
    </comment>
    <comment ref="AP30" authorId="2" shapeId="0" xr:uid="{00000000-0006-0000-0000-000069000000}">
      <text>
        <r>
          <rPr>
            <b/>
            <sz val="8"/>
            <color indexed="81"/>
            <rFont val="Tahoma"/>
            <family val="2"/>
          </rPr>
          <t xml:space="preserve"> ADULTO (29 a 60 años)</t>
        </r>
        <r>
          <rPr>
            <sz val="8"/>
            <color indexed="81"/>
            <rFont val="Tahoma"/>
            <family val="2"/>
          </rPr>
          <t xml:space="preserve">
</t>
        </r>
      </text>
    </comment>
    <comment ref="AQ30" authorId="2" shapeId="0" xr:uid="{00000000-0006-0000-0000-00006A000000}">
      <text>
        <r>
          <rPr>
            <b/>
            <sz val="8"/>
            <color indexed="81"/>
            <rFont val="Tahoma"/>
            <family val="2"/>
          </rPr>
          <t>ADULTO MAYOR  (61 años en adelante)</t>
        </r>
        <r>
          <rPr>
            <sz val="8"/>
            <color indexed="81"/>
            <rFont val="Tahoma"/>
            <family val="2"/>
          </rPr>
          <t xml:space="preserve">
</t>
        </r>
      </text>
    </comment>
    <comment ref="AS30" authorId="2" shapeId="0" xr:uid="{00000000-0006-0000-0000-00006B000000}">
      <text>
        <r>
          <rPr>
            <b/>
            <sz val="8"/>
            <color indexed="81"/>
            <rFont val="Tahoma"/>
            <family val="2"/>
          </rPr>
          <t>MUJERES</t>
        </r>
        <r>
          <rPr>
            <sz val="8"/>
            <color indexed="81"/>
            <rFont val="Tahoma"/>
            <family val="2"/>
          </rPr>
          <t xml:space="preserve">
</t>
        </r>
      </text>
    </comment>
    <comment ref="AT30" authorId="2" shapeId="0" xr:uid="{00000000-0006-0000-0000-00006C000000}">
      <text>
        <r>
          <rPr>
            <b/>
            <sz val="8"/>
            <color indexed="81"/>
            <rFont val="Tahoma"/>
            <family val="2"/>
          </rPr>
          <t>HOMBRES</t>
        </r>
      </text>
    </comment>
    <comment ref="AV30" authorId="2" shapeId="0" xr:uid="{00000000-0006-0000-0000-00006D000000}">
      <text>
        <r>
          <rPr>
            <b/>
            <sz val="8"/>
            <color indexed="81"/>
            <rFont val="Tahoma"/>
            <family val="2"/>
          </rPr>
          <t>VÍCTIMAS CONFLICTO ARMADO</t>
        </r>
        <r>
          <rPr>
            <sz val="8"/>
            <color indexed="81"/>
            <rFont val="Tahoma"/>
            <family val="2"/>
          </rPr>
          <t xml:space="preserve">
</t>
        </r>
      </text>
    </comment>
    <comment ref="AX30" authorId="2" shapeId="0" xr:uid="{00000000-0006-0000-0000-00006E000000}">
      <text>
        <r>
          <rPr>
            <b/>
            <sz val="8"/>
            <color indexed="81"/>
            <rFont val="Tahoma"/>
            <family val="2"/>
          </rPr>
          <t>DISCAPACITADOS</t>
        </r>
        <r>
          <rPr>
            <sz val="8"/>
            <color indexed="81"/>
            <rFont val="Tahoma"/>
            <family val="2"/>
          </rPr>
          <t xml:space="preserve">
</t>
        </r>
      </text>
    </comment>
    <comment ref="AY30" authorId="2" shapeId="0" xr:uid="{00000000-0006-0000-0000-00006F000000}">
      <text>
        <r>
          <rPr>
            <b/>
            <sz val="8"/>
            <color indexed="81"/>
            <rFont val="Tahoma"/>
            <family val="2"/>
          </rPr>
          <t>AFROCOLOMBIANO O RAIZAL</t>
        </r>
      </text>
    </comment>
    <comment ref="AZ30" authorId="2" shapeId="0" xr:uid="{00000000-0006-0000-0000-000070000000}">
      <text>
        <r>
          <rPr>
            <b/>
            <sz val="8"/>
            <color indexed="81"/>
            <rFont val="Tahoma"/>
            <family val="2"/>
          </rPr>
          <t>INDÍGENAS</t>
        </r>
        <r>
          <rPr>
            <sz val="8"/>
            <color indexed="81"/>
            <rFont val="Tahoma"/>
            <family val="2"/>
          </rPr>
          <t xml:space="preserve">
</t>
        </r>
      </text>
    </comment>
    <comment ref="BA30" authorId="1" shapeId="0" xr:uid="{00000000-0006-0000-0000-000071000000}">
      <text>
        <r>
          <rPr>
            <b/>
            <sz val="9"/>
            <color indexed="81"/>
            <rFont val="Tahoma"/>
            <family val="2"/>
          </rPr>
          <t>MEDIO DE EVIDENCIA. INFORME, RESGISTRO FOTOGRAFICO, PLANILLA, ETC</t>
        </r>
      </text>
    </comment>
    <comment ref="R39" authorId="3" shapeId="0" xr:uid="{00000000-0006-0000-0000-000072000000}">
      <text>
        <r>
          <rPr>
            <b/>
            <sz val="9"/>
            <color indexed="81"/>
            <rFont val="Tahoma"/>
            <family val="2"/>
          </rPr>
          <t>COFINANCIACIÓN DEPARTAMENTO</t>
        </r>
        <r>
          <rPr>
            <sz val="9"/>
            <color indexed="81"/>
            <rFont val="Tahoma"/>
            <family val="2"/>
          </rPr>
          <t xml:space="preserve">
</t>
        </r>
      </text>
    </comment>
    <comment ref="S39" authorId="3" shapeId="0" xr:uid="{00000000-0006-0000-0000-000073000000}">
      <text>
        <r>
          <rPr>
            <b/>
            <sz val="9"/>
            <color indexed="81"/>
            <rFont val="Tahoma"/>
            <family val="2"/>
          </rPr>
          <t>COFINANCIACIÓN DEPARTAMENTO</t>
        </r>
        <r>
          <rPr>
            <sz val="9"/>
            <color indexed="81"/>
            <rFont val="Tahoma"/>
            <family val="2"/>
          </rPr>
          <t xml:space="preserve">
</t>
        </r>
      </text>
    </comment>
    <comment ref="T39" authorId="3" shapeId="0" xr:uid="{00000000-0006-0000-0000-000074000000}">
      <text>
        <r>
          <rPr>
            <b/>
            <sz val="9"/>
            <color indexed="81"/>
            <rFont val="Tahoma"/>
            <family val="2"/>
          </rPr>
          <t>COFINACIACIÓN NACIÓN</t>
        </r>
      </text>
    </comment>
    <comment ref="U39" authorId="3" shapeId="0" xr:uid="{00000000-0006-0000-0000-000075000000}">
      <text>
        <r>
          <rPr>
            <b/>
            <sz val="9"/>
            <color indexed="81"/>
            <rFont val="Tahoma"/>
            <family val="2"/>
          </rPr>
          <t>COFINACIACIÓN NACIÓN</t>
        </r>
      </text>
    </comment>
    <comment ref="V39" authorId="3" shapeId="0" xr:uid="{00000000-0006-0000-0000-000076000000}">
      <text>
        <r>
          <rPr>
            <b/>
            <sz val="9"/>
            <color indexed="81"/>
            <rFont val="Tahoma"/>
            <family val="2"/>
          </rPr>
          <t>CRÉDITO</t>
        </r>
      </text>
    </comment>
    <comment ref="W39" authorId="3" shapeId="0" xr:uid="{00000000-0006-0000-0000-000077000000}">
      <text>
        <r>
          <rPr>
            <b/>
            <sz val="9"/>
            <color indexed="81"/>
            <rFont val="Tahoma"/>
            <family val="2"/>
          </rPr>
          <t>CRÉDITO</t>
        </r>
      </text>
    </comment>
    <comment ref="X39" authorId="3" shapeId="0" xr:uid="{00000000-0006-0000-0000-000078000000}">
      <text>
        <r>
          <rPr>
            <b/>
            <sz val="9"/>
            <color indexed="81"/>
            <rFont val="Tahoma"/>
            <family val="2"/>
          </rPr>
          <t>OTROS</t>
        </r>
      </text>
    </comment>
    <comment ref="Y39" authorId="3" shapeId="0" xr:uid="{00000000-0006-0000-0000-000079000000}">
      <text>
        <r>
          <rPr>
            <b/>
            <sz val="9"/>
            <color indexed="81"/>
            <rFont val="Tahoma"/>
            <family val="2"/>
          </rPr>
          <t>OTROS</t>
        </r>
      </text>
    </comment>
    <comment ref="Z39" authorId="3" shapeId="0" xr:uid="{00000000-0006-0000-0000-00007A000000}">
      <text>
        <r>
          <rPr>
            <b/>
            <sz val="9"/>
            <color indexed="81"/>
            <rFont val="Tahoma"/>
            <family val="2"/>
          </rPr>
          <t>RECURSOS PROPIOS</t>
        </r>
      </text>
    </comment>
    <comment ref="AA39" authorId="3" shapeId="0" xr:uid="{00000000-0006-0000-0000-00007B000000}">
      <text>
        <r>
          <rPr>
            <b/>
            <sz val="9"/>
            <color indexed="81"/>
            <rFont val="Tahoma"/>
            <family val="2"/>
          </rPr>
          <t>RECURSOS PROPIOS</t>
        </r>
      </text>
    </comment>
    <comment ref="AB39" authorId="3" shapeId="0" xr:uid="{00000000-0006-0000-0000-00007C000000}">
      <text>
        <r>
          <rPr>
            <b/>
            <sz val="9"/>
            <color indexed="81"/>
            <rFont val="Tahoma"/>
            <family val="2"/>
          </rPr>
          <t>SGP</t>
        </r>
      </text>
    </comment>
    <comment ref="AC39" authorId="3" shapeId="0" xr:uid="{00000000-0006-0000-0000-00007D000000}">
      <text>
        <r>
          <rPr>
            <b/>
            <sz val="9"/>
            <color indexed="81"/>
            <rFont val="Tahoma"/>
            <family val="2"/>
          </rPr>
          <t>SGP</t>
        </r>
      </text>
    </comment>
    <comment ref="AD39" authorId="3" shapeId="0" xr:uid="{00000000-0006-0000-0000-00007E000000}">
      <text>
        <r>
          <rPr>
            <b/>
            <sz val="9"/>
            <color indexed="81"/>
            <rFont val="Tahoma"/>
            <family val="2"/>
          </rPr>
          <t>REGALÍAS</t>
        </r>
      </text>
    </comment>
    <comment ref="AE39" authorId="3" shapeId="0" xr:uid="{00000000-0006-0000-0000-00007F000000}">
      <text>
        <r>
          <rPr>
            <b/>
            <sz val="9"/>
            <color indexed="81"/>
            <rFont val="Tahoma"/>
            <family val="2"/>
          </rPr>
          <t>REGALÍAS</t>
        </r>
      </text>
    </comment>
    <comment ref="AF39" authorId="3" shapeId="0" xr:uid="{00000000-0006-0000-0000-000080000000}">
      <text>
        <r>
          <rPr>
            <b/>
            <sz val="9"/>
            <color indexed="81"/>
            <rFont val="Tahoma"/>
            <family val="2"/>
          </rPr>
          <t>RECURSOS FUNCIONAMIENTO</t>
        </r>
      </text>
    </comment>
    <comment ref="AG39" authorId="3" shapeId="0" xr:uid="{00000000-0006-0000-0000-000081000000}">
      <text>
        <r>
          <rPr>
            <b/>
            <sz val="9"/>
            <color indexed="81"/>
            <rFont val="Tahoma"/>
            <family val="2"/>
          </rPr>
          <t>RECURSOS FUNCIONAMIENTO</t>
        </r>
      </text>
    </comment>
    <comment ref="AH39" authorId="3" shapeId="0" xr:uid="{00000000-0006-0000-0000-000082000000}">
      <text>
        <r>
          <rPr>
            <b/>
            <sz val="9"/>
            <color indexed="81"/>
            <rFont val="Tahoma"/>
            <family val="2"/>
          </rPr>
          <t>RECURSOS GESTIONADOS</t>
        </r>
      </text>
    </comment>
    <comment ref="AI39" authorId="3" shapeId="0" xr:uid="{00000000-0006-0000-0000-000083000000}">
      <text>
        <r>
          <rPr>
            <b/>
            <sz val="9"/>
            <color indexed="81"/>
            <rFont val="Tahoma"/>
            <family val="2"/>
          </rPr>
          <t>RECURSOS GESTIONADOS</t>
        </r>
      </text>
    </comment>
    <comment ref="AJ39" authorId="3" shapeId="0" xr:uid="{00000000-0006-0000-0000-000084000000}">
      <text>
        <r>
          <rPr>
            <b/>
            <sz val="9"/>
            <color indexed="81"/>
            <rFont val="Tahoma"/>
            <family val="2"/>
          </rPr>
          <t>TOTALES</t>
        </r>
        <r>
          <rPr>
            <sz val="9"/>
            <color indexed="81"/>
            <rFont val="Tahoma"/>
            <family val="2"/>
          </rPr>
          <t xml:space="preserve">
</t>
        </r>
      </text>
    </comment>
    <comment ref="AK39" authorId="3" shapeId="0" xr:uid="{00000000-0006-0000-0000-000085000000}">
      <text>
        <r>
          <rPr>
            <b/>
            <sz val="9"/>
            <color indexed="81"/>
            <rFont val="Tahoma"/>
            <family val="2"/>
          </rPr>
          <t>TOTALES</t>
        </r>
        <r>
          <rPr>
            <sz val="9"/>
            <color indexed="81"/>
            <rFont val="Tahoma"/>
            <family val="2"/>
          </rPr>
          <t xml:space="preserve">
</t>
        </r>
      </text>
    </comment>
    <comment ref="AL39" authorId="2" shapeId="0" xr:uid="{00000000-0006-0000-0000-000086000000}">
      <text>
        <r>
          <rPr>
            <b/>
            <sz val="8"/>
            <color indexed="81"/>
            <rFont val="Tahoma"/>
            <family val="2"/>
          </rPr>
          <t>PRIMERA INFANCIA (0 a 5 años)</t>
        </r>
        <r>
          <rPr>
            <sz val="8"/>
            <color indexed="81"/>
            <rFont val="Tahoma"/>
            <family val="2"/>
          </rPr>
          <t xml:space="preserve">
</t>
        </r>
      </text>
    </comment>
    <comment ref="AM39" authorId="2" shapeId="0" xr:uid="{00000000-0006-0000-0000-000087000000}">
      <text>
        <r>
          <rPr>
            <b/>
            <sz val="8"/>
            <color indexed="81"/>
            <rFont val="Tahoma"/>
            <family val="2"/>
          </rPr>
          <t>INFANCIA (6 a 11 años)</t>
        </r>
        <r>
          <rPr>
            <sz val="8"/>
            <color indexed="81"/>
            <rFont val="Tahoma"/>
            <family val="2"/>
          </rPr>
          <t xml:space="preserve">
</t>
        </r>
      </text>
    </comment>
    <comment ref="AN39" authorId="2" shapeId="0" xr:uid="{00000000-0006-0000-0000-000088000000}">
      <text>
        <r>
          <rPr>
            <b/>
            <sz val="8"/>
            <color indexed="81"/>
            <rFont val="Tahoma"/>
            <family val="2"/>
          </rPr>
          <t>ADOLESCENCIA (12 A 17 años)</t>
        </r>
      </text>
    </comment>
    <comment ref="AO39" authorId="2" shapeId="0" xr:uid="{00000000-0006-0000-0000-000089000000}">
      <text>
        <r>
          <rPr>
            <b/>
            <sz val="8"/>
            <color indexed="81"/>
            <rFont val="Tahoma"/>
            <family val="2"/>
          </rPr>
          <t>JUVENTUD (18 a 28 años)</t>
        </r>
        <r>
          <rPr>
            <sz val="8"/>
            <color indexed="81"/>
            <rFont val="Tahoma"/>
            <family val="2"/>
          </rPr>
          <t xml:space="preserve">
</t>
        </r>
      </text>
    </comment>
    <comment ref="AP39" authorId="2" shapeId="0" xr:uid="{00000000-0006-0000-0000-00008A000000}">
      <text>
        <r>
          <rPr>
            <b/>
            <sz val="8"/>
            <color indexed="81"/>
            <rFont val="Tahoma"/>
            <family val="2"/>
          </rPr>
          <t xml:space="preserve"> ADULTO (29 a 60 años)</t>
        </r>
        <r>
          <rPr>
            <sz val="8"/>
            <color indexed="81"/>
            <rFont val="Tahoma"/>
            <family val="2"/>
          </rPr>
          <t xml:space="preserve">
</t>
        </r>
      </text>
    </comment>
    <comment ref="AQ39" authorId="2" shapeId="0" xr:uid="{00000000-0006-0000-0000-00008B000000}">
      <text>
        <r>
          <rPr>
            <b/>
            <sz val="8"/>
            <color indexed="81"/>
            <rFont val="Tahoma"/>
            <family val="2"/>
          </rPr>
          <t>ADULTO MAYOR  (61 años en adelante)</t>
        </r>
        <r>
          <rPr>
            <sz val="8"/>
            <color indexed="81"/>
            <rFont val="Tahoma"/>
            <family val="2"/>
          </rPr>
          <t xml:space="preserve">
</t>
        </r>
      </text>
    </comment>
    <comment ref="AS39" authorId="2" shapeId="0" xr:uid="{00000000-0006-0000-0000-00008C000000}">
      <text>
        <r>
          <rPr>
            <b/>
            <sz val="8"/>
            <color indexed="81"/>
            <rFont val="Tahoma"/>
            <family val="2"/>
          </rPr>
          <t>MUJERES</t>
        </r>
        <r>
          <rPr>
            <sz val="8"/>
            <color indexed="81"/>
            <rFont val="Tahoma"/>
            <family val="2"/>
          </rPr>
          <t xml:space="preserve">
</t>
        </r>
      </text>
    </comment>
    <comment ref="AT39" authorId="2" shapeId="0" xr:uid="{00000000-0006-0000-0000-00008D000000}">
      <text>
        <r>
          <rPr>
            <b/>
            <sz val="8"/>
            <color indexed="81"/>
            <rFont val="Tahoma"/>
            <family val="2"/>
          </rPr>
          <t>HOMBRES</t>
        </r>
      </text>
    </comment>
    <comment ref="AV39" authorId="2" shapeId="0" xr:uid="{00000000-0006-0000-0000-00008E000000}">
      <text>
        <r>
          <rPr>
            <b/>
            <sz val="8"/>
            <color indexed="81"/>
            <rFont val="Tahoma"/>
            <family val="2"/>
          </rPr>
          <t>VÍCTIMAS CONFLICTO ARMADO</t>
        </r>
        <r>
          <rPr>
            <sz val="8"/>
            <color indexed="81"/>
            <rFont val="Tahoma"/>
            <family val="2"/>
          </rPr>
          <t xml:space="preserve">
</t>
        </r>
      </text>
    </comment>
    <comment ref="AX39" authorId="2" shapeId="0" xr:uid="{00000000-0006-0000-0000-00008F000000}">
      <text>
        <r>
          <rPr>
            <b/>
            <sz val="8"/>
            <color indexed="81"/>
            <rFont val="Tahoma"/>
            <family val="2"/>
          </rPr>
          <t>DISCAPACITADOS</t>
        </r>
        <r>
          <rPr>
            <sz val="8"/>
            <color indexed="81"/>
            <rFont val="Tahoma"/>
            <family val="2"/>
          </rPr>
          <t xml:space="preserve">
</t>
        </r>
      </text>
    </comment>
    <comment ref="AY39" authorId="2" shapeId="0" xr:uid="{00000000-0006-0000-0000-000090000000}">
      <text>
        <r>
          <rPr>
            <b/>
            <sz val="8"/>
            <color indexed="81"/>
            <rFont val="Tahoma"/>
            <family val="2"/>
          </rPr>
          <t>AFROCOLOMBIANO O RAIZAL</t>
        </r>
      </text>
    </comment>
    <comment ref="AZ39" authorId="2" shapeId="0" xr:uid="{00000000-0006-0000-0000-000091000000}">
      <text>
        <r>
          <rPr>
            <b/>
            <sz val="8"/>
            <color indexed="81"/>
            <rFont val="Tahoma"/>
            <family val="2"/>
          </rPr>
          <t>INDÍGENAS</t>
        </r>
        <r>
          <rPr>
            <sz val="8"/>
            <color indexed="81"/>
            <rFont val="Tahoma"/>
            <family val="2"/>
          </rPr>
          <t xml:space="preserve">
</t>
        </r>
      </text>
    </comment>
    <comment ref="BA39" authorId="1" shapeId="0" xr:uid="{00000000-0006-0000-0000-000092000000}">
      <text>
        <r>
          <rPr>
            <b/>
            <sz val="9"/>
            <color indexed="81"/>
            <rFont val="Tahoma"/>
            <family val="2"/>
          </rPr>
          <t>MEDIO DE EVIDENCIA. INFORME, RESGISTRO FOTOGRAFICO, PLANILLA, ETC</t>
        </r>
      </text>
    </comment>
    <comment ref="R48" authorId="3" shapeId="0" xr:uid="{00000000-0006-0000-0000-000093000000}">
      <text>
        <r>
          <rPr>
            <b/>
            <sz val="9"/>
            <color indexed="81"/>
            <rFont val="Tahoma"/>
            <family val="2"/>
          </rPr>
          <t>COFINANCIACIÓN DEPARTAMENTO</t>
        </r>
        <r>
          <rPr>
            <sz val="9"/>
            <color indexed="81"/>
            <rFont val="Tahoma"/>
            <family val="2"/>
          </rPr>
          <t xml:space="preserve">
</t>
        </r>
      </text>
    </comment>
    <comment ref="S48" authorId="3" shapeId="0" xr:uid="{00000000-0006-0000-0000-000094000000}">
      <text>
        <r>
          <rPr>
            <b/>
            <sz val="9"/>
            <color indexed="81"/>
            <rFont val="Tahoma"/>
            <family val="2"/>
          </rPr>
          <t>COFINANCIACIÓN DEPARTAMENTO</t>
        </r>
        <r>
          <rPr>
            <sz val="9"/>
            <color indexed="81"/>
            <rFont val="Tahoma"/>
            <family val="2"/>
          </rPr>
          <t xml:space="preserve">
</t>
        </r>
      </text>
    </comment>
    <comment ref="T48" authorId="3" shapeId="0" xr:uid="{00000000-0006-0000-0000-000095000000}">
      <text>
        <r>
          <rPr>
            <b/>
            <sz val="9"/>
            <color indexed="81"/>
            <rFont val="Tahoma"/>
            <family val="2"/>
          </rPr>
          <t>COFINACIACIÓN NACIÓN</t>
        </r>
      </text>
    </comment>
    <comment ref="U48" authorId="3" shapeId="0" xr:uid="{00000000-0006-0000-0000-000096000000}">
      <text>
        <r>
          <rPr>
            <b/>
            <sz val="9"/>
            <color indexed="81"/>
            <rFont val="Tahoma"/>
            <family val="2"/>
          </rPr>
          <t>COFINACIACIÓN NACIÓN</t>
        </r>
      </text>
    </comment>
    <comment ref="V48" authorId="3" shapeId="0" xr:uid="{00000000-0006-0000-0000-000097000000}">
      <text>
        <r>
          <rPr>
            <b/>
            <sz val="9"/>
            <color indexed="81"/>
            <rFont val="Tahoma"/>
            <family val="2"/>
          </rPr>
          <t>CRÉDITO</t>
        </r>
      </text>
    </comment>
    <comment ref="W48" authorId="3" shapeId="0" xr:uid="{00000000-0006-0000-0000-000098000000}">
      <text>
        <r>
          <rPr>
            <b/>
            <sz val="9"/>
            <color indexed="81"/>
            <rFont val="Tahoma"/>
            <family val="2"/>
          </rPr>
          <t>CRÉDITO</t>
        </r>
      </text>
    </comment>
    <comment ref="X48" authorId="3" shapeId="0" xr:uid="{00000000-0006-0000-0000-000099000000}">
      <text>
        <r>
          <rPr>
            <b/>
            <sz val="9"/>
            <color indexed="81"/>
            <rFont val="Tahoma"/>
            <family val="2"/>
          </rPr>
          <t>OTROS</t>
        </r>
      </text>
    </comment>
    <comment ref="Y48" authorId="3" shapeId="0" xr:uid="{00000000-0006-0000-0000-00009A000000}">
      <text>
        <r>
          <rPr>
            <b/>
            <sz val="9"/>
            <color indexed="81"/>
            <rFont val="Tahoma"/>
            <family val="2"/>
          </rPr>
          <t>OTROS</t>
        </r>
      </text>
    </comment>
    <comment ref="Z48" authorId="3" shapeId="0" xr:uid="{00000000-0006-0000-0000-00009B000000}">
      <text>
        <r>
          <rPr>
            <b/>
            <sz val="9"/>
            <color indexed="81"/>
            <rFont val="Tahoma"/>
            <family val="2"/>
          </rPr>
          <t>RECURSOS PROPIOS</t>
        </r>
      </text>
    </comment>
    <comment ref="AA48" authorId="3" shapeId="0" xr:uid="{00000000-0006-0000-0000-00009C000000}">
      <text>
        <r>
          <rPr>
            <b/>
            <sz val="9"/>
            <color indexed="81"/>
            <rFont val="Tahoma"/>
            <family val="2"/>
          </rPr>
          <t>RECURSOS PROPIOS</t>
        </r>
      </text>
    </comment>
    <comment ref="AB48" authorId="3" shapeId="0" xr:uid="{00000000-0006-0000-0000-00009D000000}">
      <text>
        <r>
          <rPr>
            <b/>
            <sz val="9"/>
            <color indexed="81"/>
            <rFont val="Tahoma"/>
            <family val="2"/>
          </rPr>
          <t>SGP</t>
        </r>
      </text>
    </comment>
    <comment ref="AC48" authorId="3" shapeId="0" xr:uid="{00000000-0006-0000-0000-00009E000000}">
      <text>
        <r>
          <rPr>
            <b/>
            <sz val="9"/>
            <color indexed="81"/>
            <rFont val="Tahoma"/>
            <family val="2"/>
          </rPr>
          <t>SGP</t>
        </r>
      </text>
    </comment>
    <comment ref="AD48" authorId="3" shapeId="0" xr:uid="{00000000-0006-0000-0000-00009F000000}">
      <text>
        <r>
          <rPr>
            <b/>
            <sz val="9"/>
            <color indexed="81"/>
            <rFont val="Tahoma"/>
            <family val="2"/>
          </rPr>
          <t>REGALÍAS</t>
        </r>
      </text>
    </comment>
    <comment ref="AE48" authorId="3" shapeId="0" xr:uid="{00000000-0006-0000-0000-0000A0000000}">
      <text>
        <r>
          <rPr>
            <b/>
            <sz val="9"/>
            <color indexed="81"/>
            <rFont val="Tahoma"/>
            <family val="2"/>
          </rPr>
          <t>REGALÍAS</t>
        </r>
      </text>
    </comment>
    <comment ref="AF48" authorId="3" shapeId="0" xr:uid="{00000000-0006-0000-0000-0000A1000000}">
      <text>
        <r>
          <rPr>
            <b/>
            <sz val="9"/>
            <color indexed="81"/>
            <rFont val="Tahoma"/>
            <family val="2"/>
          </rPr>
          <t>RECURSOS FUNCIONAMIENTO</t>
        </r>
      </text>
    </comment>
    <comment ref="AG48" authorId="3" shapeId="0" xr:uid="{00000000-0006-0000-0000-0000A2000000}">
      <text>
        <r>
          <rPr>
            <b/>
            <sz val="9"/>
            <color indexed="81"/>
            <rFont val="Tahoma"/>
            <family val="2"/>
          </rPr>
          <t>RECURSOS FUNCIONAMIENTO</t>
        </r>
      </text>
    </comment>
    <comment ref="AH48" authorId="3" shapeId="0" xr:uid="{00000000-0006-0000-0000-0000A3000000}">
      <text>
        <r>
          <rPr>
            <b/>
            <sz val="9"/>
            <color indexed="81"/>
            <rFont val="Tahoma"/>
            <family val="2"/>
          </rPr>
          <t>RECURSOS GESTIONADOS</t>
        </r>
      </text>
    </comment>
    <comment ref="AI48" authorId="3" shapeId="0" xr:uid="{00000000-0006-0000-0000-0000A4000000}">
      <text>
        <r>
          <rPr>
            <b/>
            <sz val="9"/>
            <color indexed="81"/>
            <rFont val="Tahoma"/>
            <family val="2"/>
          </rPr>
          <t>RECURSOS GESTIONADOS</t>
        </r>
      </text>
    </comment>
    <comment ref="AJ48" authorId="3" shapeId="0" xr:uid="{00000000-0006-0000-0000-0000A5000000}">
      <text>
        <r>
          <rPr>
            <b/>
            <sz val="9"/>
            <color indexed="81"/>
            <rFont val="Tahoma"/>
            <family val="2"/>
          </rPr>
          <t>TOTALES</t>
        </r>
        <r>
          <rPr>
            <sz val="9"/>
            <color indexed="81"/>
            <rFont val="Tahoma"/>
            <family val="2"/>
          </rPr>
          <t xml:space="preserve">
</t>
        </r>
      </text>
    </comment>
    <comment ref="AK48" authorId="3" shapeId="0" xr:uid="{00000000-0006-0000-0000-0000A6000000}">
      <text>
        <r>
          <rPr>
            <b/>
            <sz val="9"/>
            <color indexed="81"/>
            <rFont val="Tahoma"/>
            <family val="2"/>
          </rPr>
          <t>TOTALES</t>
        </r>
        <r>
          <rPr>
            <sz val="9"/>
            <color indexed="81"/>
            <rFont val="Tahoma"/>
            <family val="2"/>
          </rPr>
          <t xml:space="preserve">
</t>
        </r>
      </text>
    </comment>
    <comment ref="AL48" authorId="2" shapeId="0" xr:uid="{00000000-0006-0000-0000-0000A7000000}">
      <text>
        <r>
          <rPr>
            <b/>
            <sz val="8"/>
            <color indexed="81"/>
            <rFont val="Tahoma"/>
            <family val="2"/>
          </rPr>
          <t>PRIMERA INFANCIA (0 a 5 años)</t>
        </r>
        <r>
          <rPr>
            <sz val="8"/>
            <color indexed="81"/>
            <rFont val="Tahoma"/>
            <family val="2"/>
          </rPr>
          <t xml:space="preserve">
</t>
        </r>
      </text>
    </comment>
    <comment ref="AM48" authorId="2" shapeId="0" xr:uid="{00000000-0006-0000-0000-0000A8000000}">
      <text>
        <r>
          <rPr>
            <b/>
            <sz val="8"/>
            <color indexed="81"/>
            <rFont val="Tahoma"/>
            <family val="2"/>
          </rPr>
          <t>INFANCIA (6 a 11 años)</t>
        </r>
        <r>
          <rPr>
            <sz val="8"/>
            <color indexed="81"/>
            <rFont val="Tahoma"/>
            <family val="2"/>
          </rPr>
          <t xml:space="preserve">
</t>
        </r>
      </text>
    </comment>
    <comment ref="AN48" authorId="2" shapeId="0" xr:uid="{00000000-0006-0000-0000-0000A9000000}">
      <text>
        <r>
          <rPr>
            <b/>
            <sz val="8"/>
            <color indexed="81"/>
            <rFont val="Tahoma"/>
            <family val="2"/>
          </rPr>
          <t>ADOLESCENCIA (12 A 17 años)</t>
        </r>
      </text>
    </comment>
    <comment ref="AO48" authorId="2" shapeId="0" xr:uid="{00000000-0006-0000-0000-0000AA000000}">
      <text>
        <r>
          <rPr>
            <b/>
            <sz val="8"/>
            <color indexed="81"/>
            <rFont val="Tahoma"/>
            <family val="2"/>
          </rPr>
          <t>JUVENTUD (18 a 28 años)</t>
        </r>
        <r>
          <rPr>
            <sz val="8"/>
            <color indexed="81"/>
            <rFont val="Tahoma"/>
            <family val="2"/>
          </rPr>
          <t xml:space="preserve">
</t>
        </r>
      </text>
    </comment>
    <comment ref="AP48" authorId="2" shapeId="0" xr:uid="{00000000-0006-0000-0000-0000AB000000}">
      <text>
        <r>
          <rPr>
            <b/>
            <sz val="8"/>
            <color indexed="81"/>
            <rFont val="Tahoma"/>
            <family val="2"/>
          </rPr>
          <t xml:space="preserve"> ADULTO (29 a 60 años)</t>
        </r>
        <r>
          <rPr>
            <sz val="8"/>
            <color indexed="81"/>
            <rFont val="Tahoma"/>
            <family val="2"/>
          </rPr>
          <t xml:space="preserve">
</t>
        </r>
      </text>
    </comment>
    <comment ref="AQ48" authorId="2" shapeId="0" xr:uid="{00000000-0006-0000-0000-0000AC000000}">
      <text>
        <r>
          <rPr>
            <b/>
            <sz val="8"/>
            <color indexed="81"/>
            <rFont val="Tahoma"/>
            <family val="2"/>
          </rPr>
          <t>ADULTO MAYOR  (61 años en adelante)</t>
        </r>
        <r>
          <rPr>
            <sz val="8"/>
            <color indexed="81"/>
            <rFont val="Tahoma"/>
            <family val="2"/>
          </rPr>
          <t xml:space="preserve">
</t>
        </r>
      </text>
    </comment>
    <comment ref="AS48" authorId="2" shapeId="0" xr:uid="{00000000-0006-0000-0000-0000AD000000}">
      <text>
        <r>
          <rPr>
            <b/>
            <sz val="8"/>
            <color indexed="81"/>
            <rFont val="Tahoma"/>
            <family val="2"/>
          </rPr>
          <t>MUJERES</t>
        </r>
        <r>
          <rPr>
            <sz val="8"/>
            <color indexed="81"/>
            <rFont val="Tahoma"/>
            <family val="2"/>
          </rPr>
          <t xml:space="preserve">
</t>
        </r>
      </text>
    </comment>
    <comment ref="AT48" authorId="2" shapeId="0" xr:uid="{00000000-0006-0000-0000-0000AE000000}">
      <text>
        <r>
          <rPr>
            <b/>
            <sz val="8"/>
            <color indexed="81"/>
            <rFont val="Tahoma"/>
            <family val="2"/>
          </rPr>
          <t>HOMBRES</t>
        </r>
      </text>
    </comment>
    <comment ref="AV48" authorId="2" shapeId="0" xr:uid="{00000000-0006-0000-0000-0000AF000000}">
      <text>
        <r>
          <rPr>
            <b/>
            <sz val="8"/>
            <color indexed="81"/>
            <rFont val="Tahoma"/>
            <family val="2"/>
          </rPr>
          <t>VÍCTIMAS CONFLICTO ARMADO</t>
        </r>
        <r>
          <rPr>
            <sz val="8"/>
            <color indexed="81"/>
            <rFont val="Tahoma"/>
            <family val="2"/>
          </rPr>
          <t xml:space="preserve">
</t>
        </r>
      </text>
    </comment>
    <comment ref="AX48" authorId="2" shapeId="0" xr:uid="{00000000-0006-0000-0000-0000B0000000}">
      <text>
        <r>
          <rPr>
            <b/>
            <sz val="8"/>
            <color indexed="81"/>
            <rFont val="Tahoma"/>
            <family val="2"/>
          </rPr>
          <t>DISCAPACITADOS</t>
        </r>
        <r>
          <rPr>
            <sz val="8"/>
            <color indexed="81"/>
            <rFont val="Tahoma"/>
            <family val="2"/>
          </rPr>
          <t xml:space="preserve">
</t>
        </r>
      </text>
    </comment>
    <comment ref="AY48" authorId="2" shapeId="0" xr:uid="{00000000-0006-0000-0000-0000B1000000}">
      <text>
        <r>
          <rPr>
            <b/>
            <sz val="8"/>
            <color indexed="81"/>
            <rFont val="Tahoma"/>
            <family val="2"/>
          </rPr>
          <t>AFROCOLOMBIANO O RAIZAL</t>
        </r>
      </text>
    </comment>
    <comment ref="AZ48" authorId="2" shapeId="0" xr:uid="{00000000-0006-0000-0000-0000B2000000}">
      <text>
        <r>
          <rPr>
            <b/>
            <sz val="8"/>
            <color indexed="81"/>
            <rFont val="Tahoma"/>
            <family val="2"/>
          </rPr>
          <t>INDÍGENAS</t>
        </r>
        <r>
          <rPr>
            <sz val="8"/>
            <color indexed="81"/>
            <rFont val="Tahoma"/>
            <family val="2"/>
          </rPr>
          <t xml:space="preserve">
</t>
        </r>
      </text>
    </comment>
    <comment ref="BA48" authorId="1" shapeId="0" xr:uid="{00000000-0006-0000-0000-0000B3000000}">
      <text>
        <r>
          <rPr>
            <b/>
            <sz val="9"/>
            <color indexed="81"/>
            <rFont val="Tahoma"/>
            <family val="2"/>
          </rPr>
          <t>MEDIO DE EVIDENCIA. INFORME, RESGISTRO FOTOGRAFICO, PLANILLA, ETC</t>
        </r>
      </text>
    </comment>
    <comment ref="R57" authorId="3" shapeId="0" xr:uid="{00000000-0006-0000-0000-0000B4000000}">
      <text>
        <r>
          <rPr>
            <b/>
            <sz val="9"/>
            <color indexed="81"/>
            <rFont val="Tahoma"/>
            <family val="2"/>
          </rPr>
          <t>COFINANCIACIÓN DEPARTAMENTO</t>
        </r>
        <r>
          <rPr>
            <sz val="9"/>
            <color indexed="81"/>
            <rFont val="Tahoma"/>
            <family val="2"/>
          </rPr>
          <t xml:space="preserve">
</t>
        </r>
      </text>
    </comment>
    <comment ref="S57" authorId="3" shapeId="0" xr:uid="{00000000-0006-0000-0000-0000B5000000}">
      <text>
        <r>
          <rPr>
            <b/>
            <sz val="9"/>
            <color indexed="81"/>
            <rFont val="Tahoma"/>
            <family val="2"/>
          </rPr>
          <t>COFINANCIACIÓN DEPARTAMENTO</t>
        </r>
        <r>
          <rPr>
            <sz val="9"/>
            <color indexed="81"/>
            <rFont val="Tahoma"/>
            <family val="2"/>
          </rPr>
          <t xml:space="preserve">
</t>
        </r>
      </text>
    </comment>
    <comment ref="T57" authorId="3" shapeId="0" xr:uid="{00000000-0006-0000-0000-0000B6000000}">
      <text>
        <r>
          <rPr>
            <b/>
            <sz val="9"/>
            <color indexed="81"/>
            <rFont val="Tahoma"/>
            <family val="2"/>
          </rPr>
          <t>COFINACIACIÓN NACIÓN</t>
        </r>
      </text>
    </comment>
    <comment ref="U57" authorId="3" shapeId="0" xr:uid="{00000000-0006-0000-0000-0000B7000000}">
      <text>
        <r>
          <rPr>
            <b/>
            <sz val="9"/>
            <color indexed="81"/>
            <rFont val="Tahoma"/>
            <family val="2"/>
          </rPr>
          <t>COFINACIACIÓN NACIÓN</t>
        </r>
      </text>
    </comment>
    <comment ref="V57" authorId="3" shapeId="0" xr:uid="{00000000-0006-0000-0000-0000B8000000}">
      <text>
        <r>
          <rPr>
            <b/>
            <sz val="9"/>
            <color indexed="81"/>
            <rFont val="Tahoma"/>
            <family val="2"/>
          </rPr>
          <t>CRÉDITO</t>
        </r>
      </text>
    </comment>
    <comment ref="W57" authorId="3" shapeId="0" xr:uid="{00000000-0006-0000-0000-0000B9000000}">
      <text>
        <r>
          <rPr>
            <b/>
            <sz val="9"/>
            <color indexed="81"/>
            <rFont val="Tahoma"/>
            <family val="2"/>
          </rPr>
          <t>CRÉDITO</t>
        </r>
      </text>
    </comment>
    <comment ref="X57" authorId="3" shapeId="0" xr:uid="{00000000-0006-0000-0000-0000BA000000}">
      <text>
        <r>
          <rPr>
            <b/>
            <sz val="9"/>
            <color indexed="81"/>
            <rFont val="Tahoma"/>
            <family val="2"/>
          </rPr>
          <t>OTROS</t>
        </r>
      </text>
    </comment>
    <comment ref="Y57" authorId="3" shapeId="0" xr:uid="{00000000-0006-0000-0000-0000BB000000}">
      <text>
        <r>
          <rPr>
            <b/>
            <sz val="9"/>
            <color indexed="81"/>
            <rFont val="Tahoma"/>
            <family val="2"/>
          </rPr>
          <t>OTROS</t>
        </r>
      </text>
    </comment>
    <comment ref="Z57" authorId="3" shapeId="0" xr:uid="{00000000-0006-0000-0000-0000BC000000}">
      <text>
        <r>
          <rPr>
            <b/>
            <sz val="9"/>
            <color indexed="81"/>
            <rFont val="Tahoma"/>
            <family val="2"/>
          </rPr>
          <t>RECURSOS PROPIOS</t>
        </r>
      </text>
    </comment>
    <comment ref="AA57" authorId="3" shapeId="0" xr:uid="{00000000-0006-0000-0000-0000BD000000}">
      <text>
        <r>
          <rPr>
            <b/>
            <sz val="9"/>
            <color indexed="81"/>
            <rFont val="Tahoma"/>
            <family val="2"/>
          </rPr>
          <t>RECURSOS PROPIOS</t>
        </r>
      </text>
    </comment>
    <comment ref="AB57" authorId="3" shapeId="0" xr:uid="{00000000-0006-0000-0000-0000BE000000}">
      <text>
        <r>
          <rPr>
            <b/>
            <sz val="9"/>
            <color indexed="81"/>
            <rFont val="Tahoma"/>
            <family val="2"/>
          </rPr>
          <t>SGP</t>
        </r>
      </text>
    </comment>
    <comment ref="AC57" authorId="3" shapeId="0" xr:uid="{00000000-0006-0000-0000-0000BF000000}">
      <text>
        <r>
          <rPr>
            <b/>
            <sz val="9"/>
            <color indexed="81"/>
            <rFont val="Tahoma"/>
            <family val="2"/>
          </rPr>
          <t>SGP</t>
        </r>
      </text>
    </comment>
    <comment ref="AD57" authorId="3" shapeId="0" xr:uid="{00000000-0006-0000-0000-0000C0000000}">
      <text>
        <r>
          <rPr>
            <b/>
            <sz val="9"/>
            <color indexed="81"/>
            <rFont val="Tahoma"/>
            <family val="2"/>
          </rPr>
          <t>REGALÍAS</t>
        </r>
      </text>
    </comment>
    <comment ref="AE57" authorId="3" shapeId="0" xr:uid="{00000000-0006-0000-0000-0000C1000000}">
      <text>
        <r>
          <rPr>
            <b/>
            <sz val="9"/>
            <color indexed="81"/>
            <rFont val="Tahoma"/>
            <family val="2"/>
          </rPr>
          <t>REGALÍAS</t>
        </r>
      </text>
    </comment>
    <comment ref="AF57" authorId="3" shapeId="0" xr:uid="{00000000-0006-0000-0000-0000C2000000}">
      <text>
        <r>
          <rPr>
            <b/>
            <sz val="9"/>
            <color indexed="81"/>
            <rFont val="Tahoma"/>
            <family val="2"/>
          </rPr>
          <t>RECURSOS FUNCIONAMIENTO</t>
        </r>
      </text>
    </comment>
    <comment ref="AG57" authorId="3" shapeId="0" xr:uid="{00000000-0006-0000-0000-0000C3000000}">
      <text>
        <r>
          <rPr>
            <b/>
            <sz val="9"/>
            <color indexed="81"/>
            <rFont val="Tahoma"/>
            <family val="2"/>
          </rPr>
          <t>RECURSOS FUNCIONAMIENTO</t>
        </r>
      </text>
    </comment>
    <comment ref="AH57" authorId="3" shapeId="0" xr:uid="{00000000-0006-0000-0000-0000C4000000}">
      <text>
        <r>
          <rPr>
            <b/>
            <sz val="9"/>
            <color indexed="81"/>
            <rFont val="Tahoma"/>
            <family val="2"/>
          </rPr>
          <t>RECURSOS GESTIONADOS</t>
        </r>
      </text>
    </comment>
    <comment ref="AI57" authorId="3" shapeId="0" xr:uid="{00000000-0006-0000-0000-0000C5000000}">
      <text>
        <r>
          <rPr>
            <b/>
            <sz val="9"/>
            <color indexed="81"/>
            <rFont val="Tahoma"/>
            <family val="2"/>
          </rPr>
          <t>RECURSOS GESTIONADOS</t>
        </r>
      </text>
    </comment>
    <comment ref="AJ57" authorId="3" shapeId="0" xr:uid="{00000000-0006-0000-0000-0000C6000000}">
      <text>
        <r>
          <rPr>
            <b/>
            <sz val="9"/>
            <color indexed="81"/>
            <rFont val="Tahoma"/>
            <family val="2"/>
          </rPr>
          <t>TOTALES</t>
        </r>
        <r>
          <rPr>
            <sz val="9"/>
            <color indexed="81"/>
            <rFont val="Tahoma"/>
            <family val="2"/>
          </rPr>
          <t xml:space="preserve">
</t>
        </r>
      </text>
    </comment>
    <comment ref="AK57" authorId="3" shapeId="0" xr:uid="{00000000-0006-0000-0000-0000C7000000}">
      <text>
        <r>
          <rPr>
            <b/>
            <sz val="9"/>
            <color indexed="81"/>
            <rFont val="Tahoma"/>
            <family val="2"/>
          </rPr>
          <t>TOTALES</t>
        </r>
        <r>
          <rPr>
            <sz val="9"/>
            <color indexed="81"/>
            <rFont val="Tahoma"/>
            <family val="2"/>
          </rPr>
          <t xml:space="preserve">
</t>
        </r>
      </text>
    </comment>
    <comment ref="AL57" authorId="2" shapeId="0" xr:uid="{00000000-0006-0000-0000-0000C8000000}">
      <text>
        <r>
          <rPr>
            <b/>
            <sz val="8"/>
            <color indexed="81"/>
            <rFont val="Tahoma"/>
            <family val="2"/>
          </rPr>
          <t>PRIMERA INFANCIA (0 a 5 años)</t>
        </r>
        <r>
          <rPr>
            <sz val="8"/>
            <color indexed="81"/>
            <rFont val="Tahoma"/>
            <family val="2"/>
          </rPr>
          <t xml:space="preserve">
</t>
        </r>
      </text>
    </comment>
    <comment ref="AM57" authorId="2" shapeId="0" xr:uid="{00000000-0006-0000-0000-0000C9000000}">
      <text>
        <r>
          <rPr>
            <b/>
            <sz val="8"/>
            <color indexed="81"/>
            <rFont val="Tahoma"/>
            <family val="2"/>
          </rPr>
          <t>INFANCIA (6 a 11 años)</t>
        </r>
        <r>
          <rPr>
            <sz val="8"/>
            <color indexed="81"/>
            <rFont val="Tahoma"/>
            <family val="2"/>
          </rPr>
          <t xml:space="preserve">
</t>
        </r>
      </text>
    </comment>
    <comment ref="AN57" authorId="2" shapeId="0" xr:uid="{00000000-0006-0000-0000-0000CA000000}">
      <text>
        <r>
          <rPr>
            <b/>
            <sz val="8"/>
            <color indexed="81"/>
            <rFont val="Tahoma"/>
            <family val="2"/>
          </rPr>
          <t>ADOLESCENCIA (12 A 17 años)</t>
        </r>
      </text>
    </comment>
    <comment ref="AO57" authorId="2" shapeId="0" xr:uid="{00000000-0006-0000-0000-0000CB000000}">
      <text>
        <r>
          <rPr>
            <b/>
            <sz val="8"/>
            <color indexed="81"/>
            <rFont val="Tahoma"/>
            <family val="2"/>
          </rPr>
          <t>JUVENTUD (18 a 28 años)</t>
        </r>
        <r>
          <rPr>
            <sz val="8"/>
            <color indexed="81"/>
            <rFont val="Tahoma"/>
            <family val="2"/>
          </rPr>
          <t xml:space="preserve">
</t>
        </r>
      </text>
    </comment>
    <comment ref="AP57" authorId="2" shapeId="0" xr:uid="{00000000-0006-0000-0000-0000CC000000}">
      <text>
        <r>
          <rPr>
            <b/>
            <sz val="8"/>
            <color indexed="81"/>
            <rFont val="Tahoma"/>
            <family val="2"/>
          </rPr>
          <t xml:space="preserve"> ADULTO (29 a 60 años)</t>
        </r>
        <r>
          <rPr>
            <sz val="8"/>
            <color indexed="81"/>
            <rFont val="Tahoma"/>
            <family val="2"/>
          </rPr>
          <t xml:space="preserve">
</t>
        </r>
      </text>
    </comment>
    <comment ref="AQ57" authorId="2" shapeId="0" xr:uid="{00000000-0006-0000-0000-0000CD000000}">
      <text>
        <r>
          <rPr>
            <b/>
            <sz val="8"/>
            <color indexed="81"/>
            <rFont val="Tahoma"/>
            <family val="2"/>
          </rPr>
          <t>ADULTO MAYOR  (61 años en adelante)</t>
        </r>
        <r>
          <rPr>
            <sz val="8"/>
            <color indexed="81"/>
            <rFont val="Tahoma"/>
            <family val="2"/>
          </rPr>
          <t xml:space="preserve">
</t>
        </r>
      </text>
    </comment>
    <comment ref="AS57" authorId="2" shapeId="0" xr:uid="{00000000-0006-0000-0000-0000CE000000}">
      <text>
        <r>
          <rPr>
            <b/>
            <sz val="8"/>
            <color indexed="81"/>
            <rFont val="Tahoma"/>
            <family val="2"/>
          </rPr>
          <t>MUJERES</t>
        </r>
        <r>
          <rPr>
            <sz val="8"/>
            <color indexed="81"/>
            <rFont val="Tahoma"/>
            <family val="2"/>
          </rPr>
          <t xml:space="preserve">
</t>
        </r>
      </text>
    </comment>
    <comment ref="AT57" authorId="2" shapeId="0" xr:uid="{00000000-0006-0000-0000-0000CF000000}">
      <text>
        <r>
          <rPr>
            <b/>
            <sz val="8"/>
            <color indexed="81"/>
            <rFont val="Tahoma"/>
            <family val="2"/>
          </rPr>
          <t>HOMBRES</t>
        </r>
      </text>
    </comment>
    <comment ref="AV57" authorId="2" shapeId="0" xr:uid="{00000000-0006-0000-0000-0000D0000000}">
      <text>
        <r>
          <rPr>
            <b/>
            <sz val="8"/>
            <color indexed="81"/>
            <rFont val="Tahoma"/>
            <family val="2"/>
          </rPr>
          <t>VÍCTIMAS CONFLICTO ARMADO</t>
        </r>
        <r>
          <rPr>
            <sz val="8"/>
            <color indexed="81"/>
            <rFont val="Tahoma"/>
            <family val="2"/>
          </rPr>
          <t xml:space="preserve">
</t>
        </r>
      </text>
    </comment>
    <comment ref="AX57" authorId="2" shapeId="0" xr:uid="{00000000-0006-0000-0000-0000D1000000}">
      <text>
        <r>
          <rPr>
            <b/>
            <sz val="8"/>
            <color indexed="81"/>
            <rFont val="Tahoma"/>
            <family val="2"/>
          </rPr>
          <t>DISCAPACITADOS</t>
        </r>
        <r>
          <rPr>
            <sz val="8"/>
            <color indexed="81"/>
            <rFont val="Tahoma"/>
            <family val="2"/>
          </rPr>
          <t xml:space="preserve">
</t>
        </r>
      </text>
    </comment>
    <comment ref="AY57" authorId="2" shapeId="0" xr:uid="{00000000-0006-0000-0000-0000D2000000}">
      <text>
        <r>
          <rPr>
            <b/>
            <sz val="8"/>
            <color indexed="81"/>
            <rFont val="Tahoma"/>
            <family val="2"/>
          </rPr>
          <t>AFROCOLOMBIANO O RAIZAL</t>
        </r>
      </text>
    </comment>
    <comment ref="AZ57" authorId="2" shapeId="0" xr:uid="{00000000-0006-0000-0000-0000D3000000}">
      <text>
        <r>
          <rPr>
            <b/>
            <sz val="8"/>
            <color indexed="81"/>
            <rFont val="Tahoma"/>
            <family val="2"/>
          </rPr>
          <t>INDÍGENAS</t>
        </r>
        <r>
          <rPr>
            <sz val="8"/>
            <color indexed="81"/>
            <rFont val="Tahoma"/>
            <family val="2"/>
          </rPr>
          <t xml:space="preserve">
</t>
        </r>
      </text>
    </comment>
    <comment ref="BA57" authorId="1" shapeId="0" xr:uid="{00000000-0006-0000-0000-0000D4000000}">
      <text>
        <r>
          <rPr>
            <b/>
            <sz val="9"/>
            <color indexed="81"/>
            <rFont val="Tahoma"/>
            <family val="2"/>
          </rPr>
          <t>MEDIO DE EVIDENCIA. INFORME, RESGISTRO FOTOGRAFICO, PLANILLA, ETC</t>
        </r>
      </text>
    </comment>
    <comment ref="R66" authorId="3" shapeId="0" xr:uid="{00000000-0006-0000-0000-0000D5000000}">
      <text>
        <r>
          <rPr>
            <b/>
            <sz val="9"/>
            <color indexed="81"/>
            <rFont val="Tahoma"/>
            <family val="2"/>
          </rPr>
          <t>COFINANCIACIÓN DEPARTAMENTO</t>
        </r>
        <r>
          <rPr>
            <sz val="9"/>
            <color indexed="81"/>
            <rFont val="Tahoma"/>
            <family val="2"/>
          </rPr>
          <t xml:space="preserve">
</t>
        </r>
      </text>
    </comment>
    <comment ref="S66" authorId="3" shapeId="0" xr:uid="{00000000-0006-0000-0000-0000D6000000}">
      <text>
        <r>
          <rPr>
            <b/>
            <sz val="9"/>
            <color indexed="81"/>
            <rFont val="Tahoma"/>
            <family val="2"/>
          </rPr>
          <t>COFINANCIACIÓN DEPARTAMENTO</t>
        </r>
        <r>
          <rPr>
            <sz val="9"/>
            <color indexed="81"/>
            <rFont val="Tahoma"/>
            <family val="2"/>
          </rPr>
          <t xml:space="preserve">
</t>
        </r>
      </text>
    </comment>
    <comment ref="T66" authorId="3" shapeId="0" xr:uid="{00000000-0006-0000-0000-0000D7000000}">
      <text>
        <r>
          <rPr>
            <b/>
            <sz val="9"/>
            <color indexed="81"/>
            <rFont val="Tahoma"/>
            <family val="2"/>
          </rPr>
          <t>COFINACIACIÓN NACIÓN</t>
        </r>
      </text>
    </comment>
    <comment ref="U66" authorId="3" shapeId="0" xr:uid="{00000000-0006-0000-0000-0000D8000000}">
      <text>
        <r>
          <rPr>
            <b/>
            <sz val="9"/>
            <color indexed="81"/>
            <rFont val="Tahoma"/>
            <family val="2"/>
          </rPr>
          <t>COFINACIACIÓN NACIÓN</t>
        </r>
      </text>
    </comment>
    <comment ref="V66" authorId="3" shapeId="0" xr:uid="{00000000-0006-0000-0000-0000D9000000}">
      <text>
        <r>
          <rPr>
            <b/>
            <sz val="9"/>
            <color indexed="81"/>
            <rFont val="Tahoma"/>
            <family val="2"/>
          </rPr>
          <t>CRÉDITO</t>
        </r>
      </text>
    </comment>
    <comment ref="W66" authorId="3" shapeId="0" xr:uid="{00000000-0006-0000-0000-0000DA000000}">
      <text>
        <r>
          <rPr>
            <b/>
            <sz val="9"/>
            <color indexed="81"/>
            <rFont val="Tahoma"/>
            <family val="2"/>
          </rPr>
          <t>CRÉDITO</t>
        </r>
      </text>
    </comment>
    <comment ref="X66" authorId="3" shapeId="0" xr:uid="{00000000-0006-0000-0000-0000DB000000}">
      <text>
        <r>
          <rPr>
            <b/>
            <sz val="9"/>
            <color indexed="81"/>
            <rFont val="Tahoma"/>
            <family val="2"/>
          </rPr>
          <t>OTROS</t>
        </r>
      </text>
    </comment>
    <comment ref="Y66" authorId="3" shapeId="0" xr:uid="{00000000-0006-0000-0000-0000DC000000}">
      <text>
        <r>
          <rPr>
            <b/>
            <sz val="9"/>
            <color indexed="81"/>
            <rFont val="Tahoma"/>
            <family val="2"/>
          </rPr>
          <t>OTROS</t>
        </r>
      </text>
    </comment>
    <comment ref="Z66" authorId="3" shapeId="0" xr:uid="{00000000-0006-0000-0000-0000DD000000}">
      <text>
        <r>
          <rPr>
            <b/>
            <sz val="9"/>
            <color indexed="81"/>
            <rFont val="Tahoma"/>
            <family val="2"/>
          </rPr>
          <t>RECURSOS PROPIOS</t>
        </r>
      </text>
    </comment>
    <comment ref="AA66" authorId="3" shapeId="0" xr:uid="{00000000-0006-0000-0000-0000DE000000}">
      <text>
        <r>
          <rPr>
            <b/>
            <sz val="9"/>
            <color indexed="81"/>
            <rFont val="Tahoma"/>
            <family val="2"/>
          </rPr>
          <t>RECURSOS PROPIOS</t>
        </r>
      </text>
    </comment>
    <comment ref="AB66" authorId="3" shapeId="0" xr:uid="{00000000-0006-0000-0000-0000DF000000}">
      <text>
        <r>
          <rPr>
            <b/>
            <sz val="9"/>
            <color indexed="81"/>
            <rFont val="Tahoma"/>
            <family val="2"/>
          </rPr>
          <t>SGP</t>
        </r>
      </text>
    </comment>
    <comment ref="AC66" authorId="3" shapeId="0" xr:uid="{00000000-0006-0000-0000-0000E0000000}">
      <text>
        <r>
          <rPr>
            <b/>
            <sz val="9"/>
            <color indexed="81"/>
            <rFont val="Tahoma"/>
            <family val="2"/>
          </rPr>
          <t>SGP</t>
        </r>
      </text>
    </comment>
    <comment ref="AD66" authorId="3" shapeId="0" xr:uid="{00000000-0006-0000-0000-0000E1000000}">
      <text>
        <r>
          <rPr>
            <b/>
            <sz val="9"/>
            <color indexed="81"/>
            <rFont val="Tahoma"/>
            <family val="2"/>
          </rPr>
          <t>REGALÍAS</t>
        </r>
      </text>
    </comment>
    <comment ref="AE66" authorId="3" shapeId="0" xr:uid="{00000000-0006-0000-0000-0000E2000000}">
      <text>
        <r>
          <rPr>
            <b/>
            <sz val="9"/>
            <color indexed="81"/>
            <rFont val="Tahoma"/>
            <family val="2"/>
          </rPr>
          <t>REGALÍAS</t>
        </r>
      </text>
    </comment>
    <comment ref="AF66" authorId="3" shapeId="0" xr:uid="{00000000-0006-0000-0000-0000E3000000}">
      <text>
        <r>
          <rPr>
            <b/>
            <sz val="9"/>
            <color indexed="81"/>
            <rFont val="Tahoma"/>
            <family val="2"/>
          </rPr>
          <t>RECURSOS FUNCIONAMIENTO</t>
        </r>
      </text>
    </comment>
    <comment ref="AG66" authorId="3" shapeId="0" xr:uid="{00000000-0006-0000-0000-0000E4000000}">
      <text>
        <r>
          <rPr>
            <b/>
            <sz val="9"/>
            <color indexed="81"/>
            <rFont val="Tahoma"/>
            <family val="2"/>
          </rPr>
          <t>RECURSOS FUNCIONAMIENTO</t>
        </r>
      </text>
    </comment>
    <comment ref="AH66" authorId="3" shapeId="0" xr:uid="{00000000-0006-0000-0000-0000E5000000}">
      <text>
        <r>
          <rPr>
            <b/>
            <sz val="9"/>
            <color indexed="81"/>
            <rFont val="Tahoma"/>
            <family val="2"/>
          </rPr>
          <t>RECURSOS GESTIONADOS</t>
        </r>
      </text>
    </comment>
    <comment ref="AI66" authorId="3" shapeId="0" xr:uid="{00000000-0006-0000-0000-0000E6000000}">
      <text>
        <r>
          <rPr>
            <b/>
            <sz val="9"/>
            <color indexed="81"/>
            <rFont val="Tahoma"/>
            <family val="2"/>
          </rPr>
          <t>RECURSOS GESTIONADOS</t>
        </r>
      </text>
    </comment>
    <comment ref="AJ66" authorId="3" shapeId="0" xr:uid="{00000000-0006-0000-0000-0000E7000000}">
      <text>
        <r>
          <rPr>
            <b/>
            <sz val="9"/>
            <color indexed="81"/>
            <rFont val="Tahoma"/>
            <family val="2"/>
          </rPr>
          <t>TOTALES</t>
        </r>
        <r>
          <rPr>
            <sz val="9"/>
            <color indexed="81"/>
            <rFont val="Tahoma"/>
            <family val="2"/>
          </rPr>
          <t xml:space="preserve">
</t>
        </r>
      </text>
    </comment>
    <comment ref="AK66" authorId="3" shapeId="0" xr:uid="{00000000-0006-0000-0000-0000E8000000}">
      <text>
        <r>
          <rPr>
            <b/>
            <sz val="9"/>
            <color indexed="81"/>
            <rFont val="Tahoma"/>
            <family val="2"/>
          </rPr>
          <t>TOTALES</t>
        </r>
        <r>
          <rPr>
            <sz val="9"/>
            <color indexed="81"/>
            <rFont val="Tahoma"/>
            <family val="2"/>
          </rPr>
          <t xml:space="preserve">
</t>
        </r>
      </text>
    </comment>
    <comment ref="AL66" authorId="2" shapeId="0" xr:uid="{00000000-0006-0000-0000-0000E9000000}">
      <text>
        <r>
          <rPr>
            <b/>
            <sz val="8"/>
            <color indexed="81"/>
            <rFont val="Tahoma"/>
            <family val="2"/>
          </rPr>
          <t>PRIMERA INFANCIA (0 a 5 años)</t>
        </r>
        <r>
          <rPr>
            <sz val="8"/>
            <color indexed="81"/>
            <rFont val="Tahoma"/>
            <family val="2"/>
          </rPr>
          <t xml:space="preserve">
</t>
        </r>
      </text>
    </comment>
    <comment ref="AM66" authorId="2" shapeId="0" xr:uid="{00000000-0006-0000-0000-0000EA000000}">
      <text>
        <r>
          <rPr>
            <b/>
            <sz val="8"/>
            <color indexed="81"/>
            <rFont val="Tahoma"/>
            <family val="2"/>
          </rPr>
          <t>INFANCIA (6 a 11 años)</t>
        </r>
        <r>
          <rPr>
            <sz val="8"/>
            <color indexed="81"/>
            <rFont val="Tahoma"/>
            <family val="2"/>
          </rPr>
          <t xml:space="preserve">
</t>
        </r>
      </text>
    </comment>
    <comment ref="AN66" authorId="2" shapeId="0" xr:uid="{00000000-0006-0000-0000-0000EB000000}">
      <text>
        <r>
          <rPr>
            <b/>
            <sz val="8"/>
            <color indexed="81"/>
            <rFont val="Tahoma"/>
            <family val="2"/>
          </rPr>
          <t>ADOLESCENCIA (12 A 17 años)</t>
        </r>
      </text>
    </comment>
    <comment ref="AO66" authorId="2" shapeId="0" xr:uid="{00000000-0006-0000-0000-0000EC000000}">
      <text>
        <r>
          <rPr>
            <b/>
            <sz val="8"/>
            <color indexed="81"/>
            <rFont val="Tahoma"/>
            <family val="2"/>
          </rPr>
          <t>JUVENTUD (18 a 28 años)</t>
        </r>
        <r>
          <rPr>
            <sz val="8"/>
            <color indexed="81"/>
            <rFont val="Tahoma"/>
            <family val="2"/>
          </rPr>
          <t xml:space="preserve">
</t>
        </r>
      </text>
    </comment>
    <comment ref="AP66" authorId="2" shapeId="0" xr:uid="{00000000-0006-0000-0000-0000ED000000}">
      <text>
        <r>
          <rPr>
            <b/>
            <sz val="8"/>
            <color indexed="81"/>
            <rFont val="Tahoma"/>
            <family val="2"/>
          </rPr>
          <t xml:space="preserve"> ADULTO (29 a 60 años)</t>
        </r>
        <r>
          <rPr>
            <sz val="8"/>
            <color indexed="81"/>
            <rFont val="Tahoma"/>
            <family val="2"/>
          </rPr>
          <t xml:space="preserve">
</t>
        </r>
      </text>
    </comment>
    <comment ref="AQ66" authorId="2" shapeId="0" xr:uid="{00000000-0006-0000-0000-0000EE000000}">
      <text>
        <r>
          <rPr>
            <b/>
            <sz val="8"/>
            <color indexed="81"/>
            <rFont val="Tahoma"/>
            <family val="2"/>
          </rPr>
          <t>ADULTO MAYOR  (61 años en adelante)</t>
        </r>
        <r>
          <rPr>
            <sz val="8"/>
            <color indexed="81"/>
            <rFont val="Tahoma"/>
            <family val="2"/>
          </rPr>
          <t xml:space="preserve">
</t>
        </r>
      </text>
    </comment>
    <comment ref="AS66" authorId="2" shapeId="0" xr:uid="{00000000-0006-0000-0000-0000EF000000}">
      <text>
        <r>
          <rPr>
            <b/>
            <sz val="8"/>
            <color indexed="81"/>
            <rFont val="Tahoma"/>
            <family val="2"/>
          </rPr>
          <t>MUJERES</t>
        </r>
        <r>
          <rPr>
            <sz val="8"/>
            <color indexed="81"/>
            <rFont val="Tahoma"/>
            <family val="2"/>
          </rPr>
          <t xml:space="preserve">
</t>
        </r>
      </text>
    </comment>
    <comment ref="AT66" authorId="2" shapeId="0" xr:uid="{00000000-0006-0000-0000-0000F0000000}">
      <text>
        <r>
          <rPr>
            <b/>
            <sz val="8"/>
            <color indexed="81"/>
            <rFont val="Tahoma"/>
            <family val="2"/>
          </rPr>
          <t>HOMBRES</t>
        </r>
      </text>
    </comment>
    <comment ref="AV66" authorId="2" shapeId="0" xr:uid="{00000000-0006-0000-0000-0000F1000000}">
      <text>
        <r>
          <rPr>
            <b/>
            <sz val="8"/>
            <color indexed="81"/>
            <rFont val="Tahoma"/>
            <family val="2"/>
          </rPr>
          <t>VÍCTIMAS CONFLICTO ARMADO</t>
        </r>
        <r>
          <rPr>
            <sz val="8"/>
            <color indexed="81"/>
            <rFont val="Tahoma"/>
            <family val="2"/>
          </rPr>
          <t xml:space="preserve">
</t>
        </r>
      </text>
    </comment>
    <comment ref="AX66" authorId="2" shapeId="0" xr:uid="{00000000-0006-0000-0000-0000F2000000}">
      <text>
        <r>
          <rPr>
            <b/>
            <sz val="8"/>
            <color indexed="81"/>
            <rFont val="Tahoma"/>
            <family val="2"/>
          </rPr>
          <t>DISCAPACITADOS</t>
        </r>
        <r>
          <rPr>
            <sz val="8"/>
            <color indexed="81"/>
            <rFont val="Tahoma"/>
            <family val="2"/>
          </rPr>
          <t xml:space="preserve">
</t>
        </r>
      </text>
    </comment>
    <comment ref="AY66" authorId="2" shapeId="0" xr:uid="{00000000-0006-0000-0000-0000F3000000}">
      <text>
        <r>
          <rPr>
            <b/>
            <sz val="8"/>
            <color indexed="81"/>
            <rFont val="Tahoma"/>
            <family val="2"/>
          </rPr>
          <t>AFROCOLOMBIANO O RAIZAL</t>
        </r>
      </text>
    </comment>
    <comment ref="AZ66" authorId="2" shapeId="0" xr:uid="{00000000-0006-0000-0000-0000F4000000}">
      <text>
        <r>
          <rPr>
            <b/>
            <sz val="8"/>
            <color indexed="81"/>
            <rFont val="Tahoma"/>
            <family val="2"/>
          </rPr>
          <t>INDÍGENAS</t>
        </r>
        <r>
          <rPr>
            <sz val="8"/>
            <color indexed="81"/>
            <rFont val="Tahoma"/>
            <family val="2"/>
          </rPr>
          <t xml:space="preserve">
</t>
        </r>
      </text>
    </comment>
    <comment ref="BA66" authorId="1" shapeId="0" xr:uid="{00000000-0006-0000-0000-0000F5000000}">
      <text>
        <r>
          <rPr>
            <b/>
            <sz val="9"/>
            <color indexed="81"/>
            <rFont val="Tahoma"/>
            <family val="2"/>
          </rPr>
          <t>MEDIO DE EVIDENCIA. INFORME, RESGISTRO FOTOGRAFICO, PLANILLA, ETC</t>
        </r>
      </text>
    </comment>
    <comment ref="AL91" authorId="2" shapeId="0" xr:uid="{00000000-0006-0000-0000-0000F6000000}">
      <text>
        <r>
          <rPr>
            <b/>
            <sz val="8"/>
            <color indexed="81"/>
            <rFont val="Tahoma"/>
            <family val="2"/>
          </rPr>
          <t>PRIMERA INFANCIA (0 a 5 años)</t>
        </r>
        <r>
          <rPr>
            <sz val="8"/>
            <color indexed="81"/>
            <rFont val="Tahoma"/>
            <family val="2"/>
          </rPr>
          <t xml:space="preserve">
</t>
        </r>
      </text>
    </comment>
    <comment ref="AM91" authorId="2" shapeId="0" xr:uid="{00000000-0006-0000-0000-0000F7000000}">
      <text>
        <r>
          <rPr>
            <b/>
            <sz val="8"/>
            <color indexed="81"/>
            <rFont val="Tahoma"/>
            <family val="2"/>
          </rPr>
          <t>INFANCIA (6 a 11 años)</t>
        </r>
        <r>
          <rPr>
            <sz val="8"/>
            <color indexed="81"/>
            <rFont val="Tahoma"/>
            <family val="2"/>
          </rPr>
          <t xml:space="preserve">
</t>
        </r>
      </text>
    </comment>
    <comment ref="AN91" authorId="2" shapeId="0" xr:uid="{00000000-0006-0000-0000-0000F8000000}">
      <text>
        <r>
          <rPr>
            <b/>
            <sz val="8"/>
            <color indexed="81"/>
            <rFont val="Tahoma"/>
            <family val="2"/>
          </rPr>
          <t>ADOLESCENCIA (12 A 17 años)</t>
        </r>
      </text>
    </comment>
    <comment ref="AO91" authorId="2" shapeId="0" xr:uid="{00000000-0006-0000-0000-0000F9000000}">
      <text>
        <r>
          <rPr>
            <b/>
            <sz val="8"/>
            <color indexed="81"/>
            <rFont val="Tahoma"/>
            <family val="2"/>
          </rPr>
          <t>JUVENTUD (18 a 28 años)</t>
        </r>
        <r>
          <rPr>
            <sz val="8"/>
            <color indexed="81"/>
            <rFont val="Tahoma"/>
            <family val="2"/>
          </rPr>
          <t xml:space="preserve">
</t>
        </r>
      </text>
    </comment>
    <comment ref="AP91" authorId="2" shapeId="0" xr:uid="{00000000-0006-0000-0000-0000FA000000}">
      <text>
        <r>
          <rPr>
            <b/>
            <sz val="8"/>
            <color indexed="81"/>
            <rFont val="Tahoma"/>
            <family val="2"/>
          </rPr>
          <t xml:space="preserve"> ADULTO (29 a 60 años)</t>
        </r>
        <r>
          <rPr>
            <sz val="8"/>
            <color indexed="81"/>
            <rFont val="Tahoma"/>
            <family val="2"/>
          </rPr>
          <t xml:space="preserve">
</t>
        </r>
      </text>
    </comment>
    <comment ref="AQ91" authorId="2" shapeId="0" xr:uid="{00000000-0006-0000-0000-0000FB000000}">
      <text>
        <r>
          <rPr>
            <b/>
            <sz val="8"/>
            <color indexed="81"/>
            <rFont val="Tahoma"/>
            <family val="2"/>
          </rPr>
          <t>ADULTO MAYOR  (61 años en adelante)</t>
        </r>
        <r>
          <rPr>
            <sz val="8"/>
            <color indexed="81"/>
            <rFont val="Tahoma"/>
            <family val="2"/>
          </rPr>
          <t xml:space="preserve">
</t>
        </r>
      </text>
    </comment>
    <comment ref="AS91" authorId="2" shapeId="0" xr:uid="{00000000-0006-0000-0000-0000FC000000}">
      <text>
        <r>
          <rPr>
            <b/>
            <sz val="8"/>
            <color indexed="81"/>
            <rFont val="Tahoma"/>
            <family val="2"/>
          </rPr>
          <t>MUJERES</t>
        </r>
        <r>
          <rPr>
            <sz val="8"/>
            <color indexed="81"/>
            <rFont val="Tahoma"/>
            <family val="2"/>
          </rPr>
          <t xml:space="preserve">
</t>
        </r>
      </text>
    </comment>
    <comment ref="AT91" authorId="2" shapeId="0" xr:uid="{00000000-0006-0000-0000-0000FD000000}">
      <text>
        <r>
          <rPr>
            <b/>
            <sz val="8"/>
            <color indexed="81"/>
            <rFont val="Tahoma"/>
            <family val="2"/>
          </rPr>
          <t>HOMBRES</t>
        </r>
      </text>
    </comment>
    <comment ref="AV91" authorId="2" shapeId="0" xr:uid="{00000000-0006-0000-0000-0000FE000000}">
      <text>
        <r>
          <rPr>
            <b/>
            <sz val="8"/>
            <color indexed="81"/>
            <rFont val="Tahoma"/>
            <family val="2"/>
          </rPr>
          <t>VÍCTIMAS CONFLICTO ARMADO</t>
        </r>
        <r>
          <rPr>
            <sz val="8"/>
            <color indexed="81"/>
            <rFont val="Tahoma"/>
            <family val="2"/>
          </rPr>
          <t xml:space="preserve">
</t>
        </r>
      </text>
    </comment>
    <comment ref="AX91" authorId="2" shapeId="0" xr:uid="{00000000-0006-0000-0000-0000FF000000}">
      <text>
        <r>
          <rPr>
            <b/>
            <sz val="8"/>
            <color indexed="81"/>
            <rFont val="Tahoma"/>
            <family val="2"/>
          </rPr>
          <t>DISCAPACITADOS</t>
        </r>
        <r>
          <rPr>
            <sz val="8"/>
            <color indexed="81"/>
            <rFont val="Tahoma"/>
            <family val="2"/>
          </rPr>
          <t xml:space="preserve">
</t>
        </r>
      </text>
    </comment>
    <comment ref="AY91" authorId="2" shapeId="0" xr:uid="{00000000-0006-0000-0000-000000010000}">
      <text>
        <r>
          <rPr>
            <b/>
            <sz val="8"/>
            <color indexed="81"/>
            <rFont val="Tahoma"/>
            <family val="2"/>
          </rPr>
          <t>AFROCOLOMBIANO O RAIZAL</t>
        </r>
      </text>
    </comment>
    <comment ref="AZ91" authorId="2" shapeId="0" xr:uid="{00000000-0006-0000-0000-000001010000}">
      <text>
        <r>
          <rPr>
            <b/>
            <sz val="8"/>
            <color indexed="81"/>
            <rFont val="Tahoma"/>
            <family val="2"/>
          </rPr>
          <t>INDÍGENAS</t>
        </r>
        <r>
          <rPr>
            <sz val="8"/>
            <color indexed="81"/>
            <rFont val="Tahoma"/>
            <family val="2"/>
          </rPr>
          <t xml:space="preserve">
</t>
        </r>
      </text>
    </comment>
    <comment ref="BA91" authorId="1" shapeId="0" xr:uid="{00000000-0006-0000-0000-000002010000}">
      <text>
        <r>
          <rPr>
            <b/>
            <sz val="9"/>
            <color indexed="81"/>
            <rFont val="Tahoma"/>
            <family val="2"/>
          </rPr>
          <t>MEDIO DE EVIDENCIA. INFORME, RESGISTRO FOTOGRAFICO, PLANILLA, ETC</t>
        </r>
      </text>
    </comment>
    <comment ref="AL100" authorId="2" shapeId="0" xr:uid="{00000000-0006-0000-0000-000003010000}">
      <text>
        <r>
          <rPr>
            <b/>
            <sz val="8"/>
            <color indexed="81"/>
            <rFont val="Tahoma"/>
            <family val="2"/>
          </rPr>
          <t>PRIMERA INFANCIA (0 a 5 años)</t>
        </r>
        <r>
          <rPr>
            <sz val="8"/>
            <color indexed="81"/>
            <rFont val="Tahoma"/>
            <family val="2"/>
          </rPr>
          <t xml:space="preserve">
</t>
        </r>
      </text>
    </comment>
    <comment ref="AM100" authorId="2" shapeId="0" xr:uid="{00000000-0006-0000-0000-000004010000}">
      <text>
        <r>
          <rPr>
            <b/>
            <sz val="8"/>
            <color indexed="81"/>
            <rFont val="Tahoma"/>
            <family val="2"/>
          </rPr>
          <t>INFANCIA (6 a 11 años)</t>
        </r>
        <r>
          <rPr>
            <sz val="8"/>
            <color indexed="81"/>
            <rFont val="Tahoma"/>
            <family val="2"/>
          </rPr>
          <t xml:space="preserve">
</t>
        </r>
      </text>
    </comment>
    <comment ref="AN100" authorId="2" shapeId="0" xr:uid="{00000000-0006-0000-0000-000005010000}">
      <text>
        <r>
          <rPr>
            <b/>
            <sz val="8"/>
            <color indexed="81"/>
            <rFont val="Tahoma"/>
            <family val="2"/>
          </rPr>
          <t>ADOLESCENCIA (12 A 17 años)</t>
        </r>
      </text>
    </comment>
    <comment ref="AO100" authorId="2" shapeId="0" xr:uid="{00000000-0006-0000-0000-000006010000}">
      <text>
        <r>
          <rPr>
            <b/>
            <sz val="8"/>
            <color indexed="81"/>
            <rFont val="Tahoma"/>
            <family val="2"/>
          </rPr>
          <t>JUVENTUD (18 a 28 años)</t>
        </r>
        <r>
          <rPr>
            <sz val="8"/>
            <color indexed="81"/>
            <rFont val="Tahoma"/>
            <family val="2"/>
          </rPr>
          <t xml:space="preserve">
</t>
        </r>
      </text>
    </comment>
    <comment ref="AP100" authorId="2" shapeId="0" xr:uid="{00000000-0006-0000-0000-000007010000}">
      <text>
        <r>
          <rPr>
            <b/>
            <sz val="8"/>
            <color indexed="81"/>
            <rFont val="Tahoma"/>
            <family val="2"/>
          </rPr>
          <t xml:space="preserve"> ADULTO (29 a 60 años)</t>
        </r>
        <r>
          <rPr>
            <sz val="8"/>
            <color indexed="81"/>
            <rFont val="Tahoma"/>
            <family val="2"/>
          </rPr>
          <t xml:space="preserve">
</t>
        </r>
      </text>
    </comment>
    <comment ref="AQ100" authorId="2" shapeId="0" xr:uid="{00000000-0006-0000-0000-000008010000}">
      <text>
        <r>
          <rPr>
            <b/>
            <sz val="8"/>
            <color indexed="81"/>
            <rFont val="Tahoma"/>
            <family val="2"/>
          </rPr>
          <t>ADULTO MAYOR  (61 años en adelante)</t>
        </r>
        <r>
          <rPr>
            <sz val="8"/>
            <color indexed="81"/>
            <rFont val="Tahoma"/>
            <family val="2"/>
          </rPr>
          <t xml:space="preserve">
</t>
        </r>
      </text>
    </comment>
    <comment ref="AS100" authorId="2" shapeId="0" xr:uid="{00000000-0006-0000-0000-000009010000}">
      <text>
        <r>
          <rPr>
            <b/>
            <sz val="8"/>
            <color indexed="81"/>
            <rFont val="Tahoma"/>
            <family val="2"/>
          </rPr>
          <t>MUJERES</t>
        </r>
        <r>
          <rPr>
            <sz val="8"/>
            <color indexed="81"/>
            <rFont val="Tahoma"/>
            <family val="2"/>
          </rPr>
          <t xml:space="preserve">
</t>
        </r>
      </text>
    </comment>
    <comment ref="AT100" authorId="2" shapeId="0" xr:uid="{00000000-0006-0000-0000-00000A010000}">
      <text>
        <r>
          <rPr>
            <b/>
            <sz val="8"/>
            <color indexed="81"/>
            <rFont val="Tahoma"/>
            <family val="2"/>
          </rPr>
          <t>HOMBRES</t>
        </r>
      </text>
    </comment>
    <comment ref="AV100" authorId="2" shapeId="0" xr:uid="{00000000-0006-0000-0000-00000B010000}">
      <text>
        <r>
          <rPr>
            <b/>
            <sz val="8"/>
            <color indexed="81"/>
            <rFont val="Tahoma"/>
            <family val="2"/>
          </rPr>
          <t>VÍCTIMAS CONFLICTO ARMADO</t>
        </r>
        <r>
          <rPr>
            <sz val="8"/>
            <color indexed="81"/>
            <rFont val="Tahoma"/>
            <family val="2"/>
          </rPr>
          <t xml:space="preserve">
</t>
        </r>
      </text>
    </comment>
    <comment ref="AX100" authorId="2" shapeId="0" xr:uid="{00000000-0006-0000-0000-00000C010000}">
      <text>
        <r>
          <rPr>
            <b/>
            <sz val="8"/>
            <color indexed="81"/>
            <rFont val="Tahoma"/>
            <family val="2"/>
          </rPr>
          <t>DISCAPACITADOS</t>
        </r>
        <r>
          <rPr>
            <sz val="8"/>
            <color indexed="81"/>
            <rFont val="Tahoma"/>
            <family val="2"/>
          </rPr>
          <t xml:space="preserve">
</t>
        </r>
      </text>
    </comment>
    <comment ref="AY100" authorId="2" shapeId="0" xr:uid="{00000000-0006-0000-0000-00000D010000}">
      <text>
        <r>
          <rPr>
            <b/>
            <sz val="8"/>
            <color indexed="81"/>
            <rFont val="Tahoma"/>
            <family val="2"/>
          </rPr>
          <t>AFROCOLOMBIANO O RAIZAL</t>
        </r>
      </text>
    </comment>
    <comment ref="AZ100" authorId="2" shapeId="0" xr:uid="{00000000-0006-0000-0000-00000E010000}">
      <text>
        <r>
          <rPr>
            <b/>
            <sz val="8"/>
            <color indexed="81"/>
            <rFont val="Tahoma"/>
            <family val="2"/>
          </rPr>
          <t>INDÍGENAS</t>
        </r>
        <r>
          <rPr>
            <sz val="8"/>
            <color indexed="81"/>
            <rFont val="Tahoma"/>
            <family val="2"/>
          </rPr>
          <t xml:space="preserve">
</t>
        </r>
      </text>
    </comment>
    <comment ref="BA100" authorId="1" shapeId="0" xr:uid="{00000000-0006-0000-0000-00000F010000}">
      <text>
        <r>
          <rPr>
            <b/>
            <sz val="9"/>
            <color indexed="81"/>
            <rFont val="Tahoma"/>
            <family val="2"/>
          </rPr>
          <t>MEDIO DE EVIDENCIA. INFORME, RESGISTRO FOTOGRAFICO, PLANILLA, ETC</t>
        </r>
      </text>
    </comment>
    <comment ref="AL109" authorId="2" shapeId="0" xr:uid="{00000000-0006-0000-0000-000010010000}">
      <text>
        <r>
          <rPr>
            <b/>
            <sz val="8"/>
            <color indexed="81"/>
            <rFont val="Tahoma"/>
            <family val="2"/>
          </rPr>
          <t>PRIMERA INFANCIA (0 a 5 años)</t>
        </r>
        <r>
          <rPr>
            <sz val="8"/>
            <color indexed="81"/>
            <rFont val="Tahoma"/>
            <family val="2"/>
          </rPr>
          <t xml:space="preserve">
</t>
        </r>
      </text>
    </comment>
    <comment ref="AM109" authorId="2" shapeId="0" xr:uid="{00000000-0006-0000-0000-000011010000}">
      <text>
        <r>
          <rPr>
            <b/>
            <sz val="8"/>
            <color indexed="81"/>
            <rFont val="Tahoma"/>
            <family val="2"/>
          </rPr>
          <t>INFANCIA (6 a 11 años)</t>
        </r>
        <r>
          <rPr>
            <sz val="8"/>
            <color indexed="81"/>
            <rFont val="Tahoma"/>
            <family val="2"/>
          </rPr>
          <t xml:space="preserve">
</t>
        </r>
      </text>
    </comment>
    <comment ref="AN109" authorId="2" shapeId="0" xr:uid="{00000000-0006-0000-0000-000012010000}">
      <text>
        <r>
          <rPr>
            <b/>
            <sz val="8"/>
            <color indexed="81"/>
            <rFont val="Tahoma"/>
            <family val="2"/>
          </rPr>
          <t>ADOLESCENCIA (12 A 17 años)</t>
        </r>
      </text>
    </comment>
    <comment ref="AO109" authorId="2" shapeId="0" xr:uid="{00000000-0006-0000-0000-000013010000}">
      <text>
        <r>
          <rPr>
            <b/>
            <sz val="8"/>
            <color indexed="81"/>
            <rFont val="Tahoma"/>
            <family val="2"/>
          </rPr>
          <t>JUVENTUD (18 a 28 años)</t>
        </r>
        <r>
          <rPr>
            <sz val="8"/>
            <color indexed="81"/>
            <rFont val="Tahoma"/>
            <family val="2"/>
          </rPr>
          <t xml:space="preserve">
</t>
        </r>
      </text>
    </comment>
    <comment ref="AP109" authorId="2" shapeId="0" xr:uid="{00000000-0006-0000-0000-000014010000}">
      <text>
        <r>
          <rPr>
            <b/>
            <sz val="8"/>
            <color indexed="81"/>
            <rFont val="Tahoma"/>
            <family val="2"/>
          </rPr>
          <t xml:space="preserve"> ADULTO (29 a 60 años)</t>
        </r>
        <r>
          <rPr>
            <sz val="8"/>
            <color indexed="81"/>
            <rFont val="Tahoma"/>
            <family val="2"/>
          </rPr>
          <t xml:space="preserve">
</t>
        </r>
      </text>
    </comment>
    <comment ref="AQ109" authorId="2" shapeId="0" xr:uid="{00000000-0006-0000-0000-000015010000}">
      <text>
        <r>
          <rPr>
            <b/>
            <sz val="8"/>
            <color indexed="81"/>
            <rFont val="Tahoma"/>
            <family val="2"/>
          </rPr>
          <t>ADULTO MAYOR  (61 años en adelante)</t>
        </r>
        <r>
          <rPr>
            <sz val="8"/>
            <color indexed="81"/>
            <rFont val="Tahoma"/>
            <family val="2"/>
          </rPr>
          <t xml:space="preserve">
</t>
        </r>
      </text>
    </comment>
    <comment ref="AS109" authorId="2" shapeId="0" xr:uid="{00000000-0006-0000-0000-000016010000}">
      <text>
        <r>
          <rPr>
            <b/>
            <sz val="8"/>
            <color indexed="81"/>
            <rFont val="Tahoma"/>
            <family val="2"/>
          </rPr>
          <t>MUJERES</t>
        </r>
        <r>
          <rPr>
            <sz val="8"/>
            <color indexed="81"/>
            <rFont val="Tahoma"/>
            <family val="2"/>
          </rPr>
          <t xml:space="preserve">
</t>
        </r>
      </text>
    </comment>
    <comment ref="AT109" authorId="2" shapeId="0" xr:uid="{00000000-0006-0000-0000-000017010000}">
      <text>
        <r>
          <rPr>
            <b/>
            <sz val="8"/>
            <color indexed="81"/>
            <rFont val="Tahoma"/>
            <family val="2"/>
          </rPr>
          <t>HOMBRES</t>
        </r>
      </text>
    </comment>
    <comment ref="AV109" authorId="2" shapeId="0" xr:uid="{00000000-0006-0000-0000-000018010000}">
      <text>
        <r>
          <rPr>
            <b/>
            <sz val="8"/>
            <color indexed="81"/>
            <rFont val="Tahoma"/>
            <family val="2"/>
          </rPr>
          <t>VÍCTIMAS CONFLICTO ARMADO</t>
        </r>
        <r>
          <rPr>
            <sz val="8"/>
            <color indexed="81"/>
            <rFont val="Tahoma"/>
            <family val="2"/>
          </rPr>
          <t xml:space="preserve">
</t>
        </r>
      </text>
    </comment>
    <comment ref="AX109" authorId="2" shapeId="0" xr:uid="{00000000-0006-0000-0000-000019010000}">
      <text>
        <r>
          <rPr>
            <b/>
            <sz val="8"/>
            <color indexed="81"/>
            <rFont val="Tahoma"/>
            <family val="2"/>
          </rPr>
          <t>DISCAPACITADOS</t>
        </r>
        <r>
          <rPr>
            <sz val="8"/>
            <color indexed="81"/>
            <rFont val="Tahoma"/>
            <family val="2"/>
          </rPr>
          <t xml:space="preserve">
</t>
        </r>
      </text>
    </comment>
    <comment ref="AY109" authorId="2" shapeId="0" xr:uid="{00000000-0006-0000-0000-00001A010000}">
      <text>
        <r>
          <rPr>
            <b/>
            <sz val="8"/>
            <color indexed="81"/>
            <rFont val="Tahoma"/>
            <family val="2"/>
          </rPr>
          <t>AFROCOLOMBIANO O RAIZAL</t>
        </r>
      </text>
    </comment>
    <comment ref="AZ109" authorId="2" shapeId="0" xr:uid="{00000000-0006-0000-0000-00001B010000}">
      <text>
        <r>
          <rPr>
            <b/>
            <sz val="8"/>
            <color indexed="81"/>
            <rFont val="Tahoma"/>
            <family val="2"/>
          </rPr>
          <t>INDÍGENAS</t>
        </r>
        <r>
          <rPr>
            <sz val="8"/>
            <color indexed="81"/>
            <rFont val="Tahoma"/>
            <family val="2"/>
          </rPr>
          <t xml:space="preserve">
</t>
        </r>
      </text>
    </comment>
    <comment ref="BA109" authorId="1" shapeId="0" xr:uid="{00000000-0006-0000-0000-00001C010000}">
      <text>
        <r>
          <rPr>
            <b/>
            <sz val="9"/>
            <color indexed="81"/>
            <rFont val="Tahoma"/>
            <family val="2"/>
          </rPr>
          <t>MEDIO DE EVIDENCIA. INFORME, RESGISTRO FOTOGRAFICO, PLANILLA, ETC</t>
        </r>
      </text>
    </comment>
    <comment ref="AL118" authorId="2" shapeId="0" xr:uid="{00000000-0006-0000-0000-00001D010000}">
      <text>
        <r>
          <rPr>
            <b/>
            <sz val="8"/>
            <color indexed="81"/>
            <rFont val="Tahoma"/>
            <family val="2"/>
          </rPr>
          <t>PRIMERA INFANCIA (0 a 5 años)</t>
        </r>
        <r>
          <rPr>
            <sz val="8"/>
            <color indexed="81"/>
            <rFont val="Tahoma"/>
            <family val="2"/>
          </rPr>
          <t xml:space="preserve">
</t>
        </r>
      </text>
    </comment>
    <comment ref="AM118" authorId="2" shapeId="0" xr:uid="{00000000-0006-0000-0000-00001E010000}">
      <text>
        <r>
          <rPr>
            <b/>
            <sz val="8"/>
            <color indexed="81"/>
            <rFont val="Tahoma"/>
            <family val="2"/>
          </rPr>
          <t>INFANCIA (6 a 11 años)</t>
        </r>
        <r>
          <rPr>
            <sz val="8"/>
            <color indexed="81"/>
            <rFont val="Tahoma"/>
            <family val="2"/>
          </rPr>
          <t xml:space="preserve">
</t>
        </r>
      </text>
    </comment>
    <comment ref="AN118" authorId="2" shapeId="0" xr:uid="{00000000-0006-0000-0000-00001F010000}">
      <text>
        <r>
          <rPr>
            <b/>
            <sz val="8"/>
            <color indexed="81"/>
            <rFont val="Tahoma"/>
            <family val="2"/>
          </rPr>
          <t>ADOLESCENCIA (12 A 17 años)</t>
        </r>
      </text>
    </comment>
    <comment ref="AO118" authorId="2" shapeId="0" xr:uid="{00000000-0006-0000-0000-000020010000}">
      <text>
        <r>
          <rPr>
            <b/>
            <sz val="8"/>
            <color indexed="81"/>
            <rFont val="Tahoma"/>
            <family val="2"/>
          </rPr>
          <t>JUVENTUD (18 a 28 años)</t>
        </r>
        <r>
          <rPr>
            <sz val="8"/>
            <color indexed="81"/>
            <rFont val="Tahoma"/>
            <family val="2"/>
          </rPr>
          <t xml:space="preserve">
</t>
        </r>
      </text>
    </comment>
    <comment ref="AP118" authorId="2" shapeId="0" xr:uid="{00000000-0006-0000-0000-000021010000}">
      <text>
        <r>
          <rPr>
            <b/>
            <sz val="8"/>
            <color indexed="81"/>
            <rFont val="Tahoma"/>
            <family val="2"/>
          </rPr>
          <t xml:space="preserve"> ADULTO (29 a 60 años)</t>
        </r>
        <r>
          <rPr>
            <sz val="8"/>
            <color indexed="81"/>
            <rFont val="Tahoma"/>
            <family val="2"/>
          </rPr>
          <t xml:space="preserve">
</t>
        </r>
      </text>
    </comment>
    <comment ref="AQ118" authorId="2" shapeId="0" xr:uid="{00000000-0006-0000-0000-000022010000}">
      <text>
        <r>
          <rPr>
            <b/>
            <sz val="8"/>
            <color indexed="81"/>
            <rFont val="Tahoma"/>
            <family val="2"/>
          </rPr>
          <t>ADULTO MAYOR  (61 años en adelante)</t>
        </r>
        <r>
          <rPr>
            <sz val="8"/>
            <color indexed="81"/>
            <rFont val="Tahoma"/>
            <family val="2"/>
          </rPr>
          <t xml:space="preserve">
</t>
        </r>
      </text>
    </comment>
    <comment ref="AS118" authorId="2" shapeId="0" xr:uid="{00000000-0006-0000-0000-000023010000}">
      <text>
        <r>
          <rPr>
            <b/>
            <sz val="8"/>
            <color indexed="81"/>
            <rFont val="Tahoma"/>
            <family val="2"/>
          </rPr>
          <t>MUJERES</t>
        </r>
        <r>
          <rPr>
            <sz val="8"/>
            <color indexed="81"/>
            <rFont val="Tahoma"/>
            <family val="2"/>
          </rPr>
          <t xml:space="preserve">
</t>
        </r>
      </text>
    </comment>
    <comment ref="AT118" authorId="2" shapeId="0" xr:uid="{00000000-0006-0000-0000-000024010000}">
      <text>
        <r>
          <rPr>
            <b/>
            <sz val="8"/>
            <color indexed="81"/>
            <rFont val="Tahoma"/>
            <family val="2"/>
          </rPr>
          <t>HOMBRES</t>
        </r>
      </text>
    </comment>
    <comment ref="AV118" authorId="2" shapeId="0" xr:uid="{00000000-0006-0000-0000-000025010000}">
      <text>
        <r>
          <rPr>
            <b/>
            <sz val="8"/>
            <color indexed="81"/>
            <rFont val="Tahoma"/>
            <family val="2"/>
          </rPr>
          <t>VÍCTIMAS CONFLICTO ARMADO</t>
        </r>
        <r>
          <rPr>
            <sz val="8"/>
            <color indexed="81"/>
            <rFont val="Tahoma"/>
            <family val="2"/>
          </rPr>
          <t xml:space="preserve">
</t>
        </r>
      </text>
    </comment>
    <comment ref="AX118" authorId="2" shapeId="0" xr:uid="{00000000-0006-0000-0000-000026010000}">
      <text>
        <r>
          <rPr>
            <b/>
            <sz val="8"/>
            <color indexed="81"/>
            <rFont val="Tahoma"/>
            <family val="2"/>
          </rPr>
          <t>DISCAPACITADOS</t>
        </r>
        <r>
          <rPr>
            <sz val="8"/>
            <color indexed="81"/>
            <rFont val="Tahoma"/>
            <family val="2"/>
          </rPr>
          <t xml:space="preserve">
</t>
        </r>
      </text>
    </comment>
    <comment ref="AY118" authorId="2" shapeId="0" xr:uid="{00000000-0006-0000-0000-000027010000}">
      <text>
        <r>
          <rPr>
            <b/>
            <sz val="8"/>
            <color indexed="81"/>
            <rFont val="Tahoma"/>
            <family val="2"/>
          </rPr>
          <t>AFROCOLOMBIANO O RAIZAL</t>
        </r>
      </text>
    </comment>
    <comment ref="AZ118" authorId="2" shapeId="0" xr:uid="{00000000-0006-0000-0000-000028010000}">
      <text>
        <r>
          <rPr>
            <b/>
            <sz val="8"/>
            <color indexed="81"/>
            <rFont val="Tahoma"/>
            <family val="2"/>
          </rPr>
          <t>INDÍGENAS</t>
        </r>
        <r>
          <rPr>
            <sz val="8"/>
            <color indexed="81"/>
            <rFont val="Tahoma"/>
            <family val="2"/>
          </rPr>
          <t xml:space="preserve">
</t>
        </r>
      </text>
    </comment>
    <comment ref="BA118" authorId="1" shapeId="0" xr:uid="{00000000-0006-0000-0000-000029010000}">
      <text>
        <r>
          <rPr>
            <b/>
            <sz val="9"/>
            <color indexed="81"/>
            <rFont val="Tahoma"/>
            <family val="2"/>
          </rPr>
          <t>MEDIO DE EVIDENCIA. INFORME, RESGISTRO FOTOGRAFICO, PLANILLA, ETC</t>
        </r>
      </text>
    </comment>
    <comment ref="AL127" authorId="2" shapeId="0" xr:uid="{00000000-0006-0000-0000-00002A010000}">
      <text>
        <r>
          <rPr>
            <b/>
            <sz val="8"/>
            <color indexed="81"/>
            <rFont val="Tahoma"/>
            <family val="2"/>
          </rPr>
          <t>PRIMERA INFANCIA (0 a 5 años)</t>
        </r>
        <r>
          <rPr>
            <sz val="8"/>
            <color indexed="81"/>
            <rFont val="Tahoma"/>
            <family val="2"/>
          </rPr>
          <t xml:space="preserve">
</t>
        </r>
      </text>
    </comment>
    <comment ref="AM127" authorId="2" shapeId="0" xr:uid="{00000000-0006-0000-0000-00002B010000}">
      <text>
        <r>
          <rPr>
            <b/>
            <sz val="8"/>
            <color indexed="81"/>
            <rFont val="Tahoma"/>
            <family val="2"/>
          </rPr>
          <t>INFANCIA (6 a 11 años)</t>
        </r>
        <r>
          <rPr>
            <sz val="8"/>
            <color indexed="81"/>
            <rFont val="Tahoma"/>
            <family val="2"/>
          </rPr>
          <t xml:space="preserve">
</t>
        </r>
      </text>
    </comment>
    <comment ref="AN127" authorId="2" shapeId="0" xr:uid="{00000000-0006-0000-0000-00002C010000}">
      <text>
        <r>
          <rPr>
            <b/>
            <sz val="8"/>
            <color indexed="81"/>
            <rFont val="Tahoma"/>
            <family val="2"/>
          </rPr>
          <t>ADOLESCENCIA (12 A 17 años)</t>
        </r>
      </text>
    </comment>
    <comment ref="AO127" authorId="2" shapeId="0" xr:uid="{00000000-0006-0000-0000-00002D010000}">
      <text>
        <r>
          <rPr>
            <b/>
            <sz val="8"/>
            <color indexed="81"/>
            <rFont val="Tahoma"/>
            <family val="2"/>
          </rPr>
          <t>JUVENTUD (18 a 28 años)</t>
        </r>
        <r>
          <rPr>
            <sz val="8"/>
            <color indexed="81"/>
            <rFont val="Tahoma"/>
            <family val="2"/>
          </rPr>
          <t xml:space="preserve">
</t>
        </r>
      </text>
    </comment>
    <comment ref="AP127" authorId="2" shapeId="0" xr:uid="{00000000-0006-0000-0000-00002E010000}">
      <text>
        <r>
          <rPr>
            <b/>
            <sz val="8"/>
            <color indexed="81"/>
            <rFont val="Tahoma"/>
            <family val="2"/>
          </rPr>
          <t xml:space="preserve"> ADULTO (29 a 60 años)</t>
        </r>
        <r>
          <rPr>
            <sz val="8"/>
            <color indexed="81"/>
            <rFont val="Tahoma"/>
            <family val="2"/>
          </rPr>
          <t xml:space="preserve">
</t>
        </r>
      </text>
    </comment>
    <comment ref="AQ127" authorId="2" shapeId="0" xr:uid="{00000000-0006-0000-0000-00002F010000}">
      <text>
        <r>
          <rPr>
            <b/>
            <sz val="8"/>
            <color indexed="81"/>
            <rFont val="Tahoma"/>
            <family val="2"/>
          </rPr>
          <t>ADULTO MAYOR  (61 años en adelante)</t>
        </r>
        <r>
          <rPr>
            <sz val="8"/>
            <color indexed="81"/>
            <rFont val="Tahoma"/>
            <family val="2"/>
          </rPr>
          <t xml:space="preserve">
</t>
        </r>
      </text>
    </comment>
    <comment ref="AS127" authorId="2" shapeId="0" xr:uid="{00000000-0006-0000-0000-000030010000}">
      <text>
        <r>
          <rPr>
            <b/>
            <sz val="8"/>
            <color indexed="81"/>
            <rFont val="Tahoma"/>
            <family val="2"/>
          </rPr>
          <t>MUJERES</t>
        </r>
        <r>
          <rPr>
            <sz val="8"/>
            <color indexed="81"/>
            <rFont val="Tahoma"/>
            <family val="2"/>
          </rPr>
          <t xml:space="preserve">
</t>
        </r>
      </text>
    </comment>
    <comment ref="AT127" authorId="2" shapeId="0" xr:uid="{00000000-0006-0000-0000-000031010000}">
      <text>
        <r>
          <rPr>
            <b/>
            <sz val="8"/>
            <color indexed="81"/>
            <rFont val="Tahoma"/>
            <family val="2"/>
          </rPr>
          <t>HOMBRES</t>
        </r>
      </text>
    </comment>
    <comment ref="AV127" authorId="2" shapeId="0" xr:uid="{00000000-0006-0000-0000-000032010000}">
      <text>
        <r>
          <rPr>
            <b/>
            <sz val="8"/>
            <color indexed="81"/>
            <rFont val="Tahoma"/>
            <family val="2"/>
          </rPr>
          <t>VÍCTIMAS CONFLICTO ARMADO</t>
        </r>
        <r>
          <rPr>
            <sz val="8"/>
            <color indexed="81"/>
            <rFont val="Tahoma"/>
            <family val="2"/>
          </rPr>
          <t xml:space="preserve">
</t>
        </r>
      </text>
    </comment>
    <comment ref="AX127" authorId="2" shapeId="0" xr:uid="{00000000-0006-0000-0000-000033010000}">
      <text>
        <r>
          <rPr>
            <b/>
            <sz val="8"/>
            <color indexed="81"/>
            <rFont val="Tahoma"/>
            <family val="2"/>
          </rPr>
          <t>DISCAPACITADOS</t>
        </r>
        <r>
          <rPr>
            <sz val="8"/>
            <color indexed="81"/>
            <rFont val="Tahoma"/>
            <family val="2"/>
          </rPr>
          <t xml:space="preserve">
</t>
        </r>
      </text>
    </comment>
    <comment ref="AY127" authorId="2" shapeId="0" xr:uid="{00000000-0006-0000-0000-000034010000}">
      <text>
        <r>
          <rPr>
            <b/>
            <sz val="8"/>
            <color indexed="81"/>
            <rFont val="Tahoma"/>
            <family val="2"/>
          </rPr>
          <t>AFROCOLOMBIANO O RAIZAL</t>
        </r>
      </text>
    </comment>
    <comment ref="AZ127" authorId="2" shapeId="0" xr:uid="{00000000-0006-0000-0000-000035010000}">
      <text>
        <r>
          <rPr>
            <b/>
            <sz val="8"/>
            <color indexed="81"/>
            <rFont val="Tahoma"/>
            <family val="2"/>
          </rPr>
          <t>INDÍGENAS</t>
        </r>
        <r>
          <rPr>
            <sz val="8"/>
            <color indexed="81"/>
            <rFont val="Tahoma"/>
            <family val="2"/>
          </rPr>
          <t xml:space="preserve">
</t>
        </r>
      </text>
    </comment>
    <comment ref="BA127" authorId="1" shapeId="0" xr:uid="{00000000-0006-0000-0000-000036010000}">
      <text>
        <r>
          <rPr>
            <b/>
            <sz val="9"/>
            <color indexed="81"/>
            <rFont val="Tahoma"/>
            <family val="2"/>
          </rPr>
          <t>MEDIO DE EVIDENCIA. INFORME, RESGISTRO FOTOGRAFICO, PLANILLA, ETC</t>
        </r>
      </text>
    </comment>
    <comment ref="AL136" authorId="2" shapeId="0" xr:uid="{00000000-0006-0000-0000-000037010000}">
      <text>
        <r>
          <rPr>
            <b/>
            <sz val="8"/>
            <color indexed="81"/>
            <rFont val="Tahoma"/>
            <family val="2"/>
          </rPr>
          <t>PRIMERA INFANCIA (0 a 5 años)</t>
        </r>
        <r>
          <rPr>
            <sz val="8"/>
            <color indexed="81"/>
            <rFont val="Tahoma"/>
            <family val="2"/>
          </rPr>
          <t xml:space="preserve">
</t>
        </r>
      </text>
    </comment>
    <comment ref="AM136" authorId="2" shapeId="0" xr:uid="{00000000-0006-0000-0000-000038010000}">
      <text>
        <r>
          <rPr>
            <b/>
            <sz val="8"/>
            <color indexed="81"/>
            <rFont val="Tahoma"/>
            <family val="2"/>
          </rPr>
          <t>INFANCIA (6 a 11 años)</t>
        </r>
        <r>
          <rPr>
            <sz val="8"/>
            <color indexed="81"/>
            <rFont val="Tahoma"/>
            <family val="2"/>
          </rPr>
          <t xml:space="preserve">
</t>
        </r>
      </text>
    </comment>
    <comment ref="AN136" authorId="2" shapeId="0" xr:uid="{00000000-0006-0000-0000-000039010000}">
      <text>
        <r>
          <rPr>
            <b/>
            <sz val="8"/>
            <color indexed="81"/>
            <rFont val="Tahoma"/>
            <family val="2"/>
          </rPr>
          <t>ADOLESCENCIA (12 A 17 años)</t>
        </r>
      </text>
    </comment>
    <comment ref="AO136" authorId="2" shapeId="0" xr:uid="{00000000-0006-0000-0000-00003A010000}">
      <text>
        <r>
          <rPr>
            <b/>
            <sz val="8"/>
            <color indexed="81"/>
            <rFont val="Tahoma"/>
            <family val="2"/>
          </rPr>
          <t>JUVENTUD (18 a 28 años)</t>
        </r>
        <r>
          <rPr>
            <sz val="8"/>
            <color indexed="81"/>
            <rFont val="Tahoma"/>
            <family val="2"/>
          </rPr>
          <t xml:space="preserve">
</t>
        </r>
      </text>
    </comment>
    <comment ref="AP136" authorId="2" shapeId="0" xr:uid="{00000000-0006-0000-0000-00003B010000}">
      <text>
        <r>
          <rPr>
            <b/>
            <sz val="8"/>
            <color indexed="81"/>
            <rFont val="Tahoma"/>
            <family val="2"/>
          </rPr>
          <t xml:space="preserve"> ADULTO (29 a 60 años)</t>
        </r>
        <r>
          <rPr>
            <sz val="8"/>
            <color indexed="81"/>
            <rFont val="Tahoma"/>
            <family val="2"/>
          </rPr>
          <t xml:space="preserve">
</t>
        </r>
      </text>
    </comment>
    <comment ref="AQ136" authorId="2" shapeId="0" xr:uid="{00000000-0006-0000-0000-00003C010000}">
      <text>
        <r>
          <rPr>
            <b/>
            <sz val="8"/>
            <color indexed="81"/>
            <rFont val="Tahoma"/>
            <family val="2"/>
          </rPr>
          <t>ADULTO MAYOR  (61 años en adelante)</t>
        </r>
        <r>
          <rPr>
            <sz val="8"/>
            <color indexed="81"/>
            <rFont val="Tahoma"/>
            <family val="2"/>
          </rPr>
          <t xml:space="preserve">
</t>
        </r>
      </text>
    </comment>
    <comment ref="AS136" authorId="2" shapeId="0" xr:uid="{00000000-0006-0000-0000-00003D010000}">
      <text>
        <r>
          <rPr>
            <b/>
            <sz val="8"/>
            <color indexed="81"/>
            <rFont val="Tahoma"/>
            <family val="2"/>
          </rPr>
          <t>MUJERES</t>
        </r>
        <r>
          <rPr>
            <sz val="8"/>
            <color indexed="81"/>
            <rFont val="Tahoma"/>
            <family val="2"/>
          </rPr>
          <t xml:space="preserve">
</t>
        </r>
      </text>
    </comment>
    <comment ref="AT136" authorId="2" shapeId="0" xr:uid="{00000000-0006-0000-0000-00003E010000}">
      <text>
        <r>
          <rPr>
            <b/>
            <sz val="8"/>
            <color indexed="81"/>
            <rFont val="Tahoma"/>
            <family val="2"/>
          </rPr>
          <t>HOMBRES</t>
        </r>
      </text>
    </comment>
    <comment ref="AV136" authorId="2" shapeId="0" xr:uid="{00000000-0006-0000-0000-00003F010000}">
      <text>
        <r>
          <rPr>
            <b/>
            <sz val="8"/>
            <color indexed="81"/>
            <rFont val="Tahoma"/>
            <family val="2"/>
          </rPr>
          <t>VÍCTIMAS CONFLICTO ARMADO</t>
        </r>
        <r>
          <rPr>
            <sz val="8"/>
            <color indexed="81"/>
            <rFont val="Tahoma"/>
            <family val="2"/>
          </rPr>
          <t xml:space="preserve">
</t>
        </r>
      </text>
    </comment>
    <comment ref="AX136" authorId="2" shapeId="0" xr:uid="{00000000-0006-0000-0000-000040010000}">
      <text>
        <r>
          <rPr>
            <b/>
            <sz val="8"/>
            <color indexed="81"/>
            <rFont val="Tahoma"/>
            <family val="2"/>
          </rPr>
          <t>DISCAPACITADOS</t>
        </r>
        <r>
          <rPr>
            <sz val="8"/>
            <color indexed="81"/>
            <rFont val="Tahoma"/>
            <family val="2"/>
          </rPr>
          <t xml:space="preserve">
</t>
        </r>
      </text>
    </comment>
    <comment ref="AY136" authorId="2" shapeId="0" xr:uid="{00000000-0006-0000-0000-000041010000}">
      <text>
        <r>
          <rPr>
            <b/>
            <sz val="8"/>
            <color indexed="81"/>
            <rFont val="Tahoma"/>
            <family val="2"/>
          </rPr>
          <t>AFROCOLOMBIANO O RAIZAL</t>
        </r>
      </text>
    </comment>
    <comment ref="AZ136" authorId="2" shapeId="0" xr:uid="{00000000-0006-0000-0000-000042010000}">
      <text>
        <r>
          <rPr>
            <b/>
            <sz val="8"/>
            <color indexed="81"/>
            <rFont val="Tahoma"/>
            <family val="2"/>
          </rPr>
          <t>INDÍGENAS</t>
        </r>
        <r>
          <rPr>
            <sz val="8"/>
            <color indexed="81"/>
            <rFont val="Tahoma"/>
            <family val="2"/>
          </rPr>
          <t xml:space="preserve">
</t>
        </r>
      </text>
    </comment>
    <comment ref="BA136" authorId="1" shapeId="0" xr:uid="{00000000-0006-0000-0000-000043010000}">
      <text>
        <r>
          <rPr>
            <b/>
            <sz val="9"/>
            <color indexed="81"/>
            <rFont val="Tahoma"/>
            <family val="2"/>
          </rPr>
          <t>MEDIO DE EVIDENCIA. INFORME, RESGISTRO FOTOGRAFICO, PLANILLA, ETC</t>
        </r>
      </text>
    </comment>
    <comment ref="AL145" authorId="2" shapeId="0" xr:uid="{00000000-0006-0000-0000-000044010000}">
      <text>
        <r>
          <rPr>
            <b/>
            <sz val="8"/>
            <color indexed="81"/>
            <rFont val="Tahoma"/>
            <family val="2"/>
          </rPr>
          <t>PRIMERA INFANCIA (0 a 5 años)</t>
        </r>
        <r>
          <rPr>
            <sz val="8"/>
            <color indexed="81"/>
            <rFont val="Tahoma"/>
            <family val="2"/>
          </rPr>
          <t xml:space="preserve">
</t>
        </r>
      </text>
    </comment>
    <comment ref="AM145" authorId="2" shapeId="0" xr:uid="{00000000-0006-0000-0000-000045010000}">
      <text>
        <r>
          <rPr>
            <b/>
            <sz val="8"/>
            <color indexed="81"/>
            <rFont val="Tahoma"/>
            <family val="2"/>
          </rPr>
          <t>INFANCIA (6 a 11 años)</t>
        </r>
        <r>
          <rPr>
            <sz val="8"/>
            <color indexed="81"/>
            <rFont val="Tahoma"/>
            <family val="2"/>
          </rPr>
          <t xml:space="preserve">
</t>
        </r>
      </text>
    </comment>
    <comment ref="AN145" authorId="2" shapeId="0" xr:uid="{00000000-0006-0000-0000-000046010000}">
      <text>
        <r>
          <rPr>
            <b/>
            <sz val="8"/>
            <color indexed="81"/>
            <rFont val="Tahoma"/>
            <family val="2"/>
          </rPr>
          <t>ADOLESCENCIA (12 A 17 años)</t>
        </r>
      </text>
    </comment>
    <comment ref="AO145" authorId="2" shapeId="0" xr:uid="{00000000-0006-0000-0000-000047010000}">
      <text>
        <r>
          <rPr>
            <b/>
            <sz val="8"/>
            <color indexed="81"/>
            <rFont val="Tahoma"/>
            <family val="2"/>
          </rPr>
          <t>JUVENTUD (18 a 28 años)</t>
        </r>
        <r>
          <rPr>
            <sz val="8"/>
            <color indexed="81"/>
            <rFont val="Tahoma"/>
            <family val="2"/>
          </rPr>
          <t xml:space="preserve">
</t>
        </r>
      </text>
    </comment>
    <comment ref="AP145" authorId="2" shapeId="0" xr:uid="{00000000-0006-0000-0000-000048010000}">
      <text>
        <r>
          <rPr>
            <b/>
            <sz val="8"/>
            <color indexed="81"/>
            <rFont val="Tahoma"/>
            <family val="2"/>
          </rPr>
          <t xml:space="preserve"> ADULTO (29 a 60 años)</t>
        </r>
        <r>
          <rPr>
            <sz val="8"/>
            <color indexed="81"/>
            <rFont val="Tahoma"/>
            <family val="2"/>
          </rPr>
          <t xml:space="preserve">
</t>
        </r>
      </text>
    </comment>
    <comment ref="AQ145" authorId="2" shapeId="0" xr:uid="{00000000-0006-0000-0000-000049010000}">
      <text>
        <r>
          <rPr>
            <b/>
            <sz val="8"/>
            <color indexed="81"/>
            <rFont val="Tahoma"/>
            <family val="2"/>
          </rPr>
          <t>ADULTO MAYOR  (61 años en adelante)</t>
        </r>
        <r>
          <rPr>
            <sz val="8"/>
            <color indexed="81"/>
            <rFont val="Tahoma"/>
            <family val="2"/>
          </rPr>
          <t xml:space="preserve">
</t>
        </r>
      </text>
    </comment>
    <comment ref="AS145" authorId="2" shapeId="0" xr:uid="{00000000-0006-0000-0000-00004A010000}">
      <text>
        <r>
          <rPr>
            <b/>
            <sz val="8"/>
            <color indexed="81"/>
            <rFont val="Tahoma"/>
            <family val="2"/>
          </rPr>
          <t>MUJERES</t>
        </r>
        <r>
          <rPr>
            <sz val="8"/>
            <color indexed="81"/>
            <rFont val="Tahoma"/>
            <family val="2"/>
          </rPr>
          <t xml:space="preserve">
</t>
        </r>
      </text>
    </comment>
    <comment ref="AT145" authorId="2" shapeId="0" xr:uid="{00000000-0006-0000-0000-00004B010000}">
      <text>
        <r>
          <rPr>
            <b/>
            <sz val="8"/>
            <color indexed="81"/>
            <rFont val="Tahoma"/>
            <family val="2"/>
          </rPr>
          <t>HOMBRES</t>
        </r>
      </text>
    </comment>
    <comment ref="AV145" authorId="2" shapeId="0" xr:uid="{00000000-0006-0000-0000-00004C010000}">
      <text>
        <r>
          <rPr>
            <b/>
            <sz val="8"/>
            <color indexed="81"/>
            <rFont val="Tahoma"/>
            <family val="2"/>
          </rPr>
          <t>VÍCTIMAS CONFLICTO ARMADO</t>
        </r>
        <r>
          <rPr>
            <sz val="8"/>
            <color indexed="81"/>
            <rFont val="Tahoma"/>
            <family val="2"/>
          </rPr>
          <t xml:space="preserve">
</t>
        </r>
      </text>
    </comment>
    <comment ref="AX145" authorId="2" shapeId="0" xr:uid="{00000000-0006-0000-0000-00004D010000}">
      <text>
        <r>
          <rPr>
            <b/>
            <sz val="8"/>
            <color indexed="81"/>
            <rFont val="Tahoma"/>
            <family val="2"/>
          </rPr>
          <t>DISCAPACITADOS</t>
        </r>
        <r>
          <rPr>
            <sz val="8"/>
            <color indexed="81"/>
            <rFont val="Tahoma"/>
            <family val="2"/>
          </rPr>
          <t xml:space="preserve">
</t>
        </r>
      </text>
    </comment>
    <comment ref="AY145" authorId="2" shapeId="0" xr:uid="{00000000-0006-0000-0000-00004E010000}">
      <text>
        <r>
          <rPr>
            <b/>
            <sz val="8"/>
            <color indexed="81"/>
            <rFont val="Tahoma"/>
            <family val="2"/>
          </rPr>
          <t>AFROCOLOMBIANO O RAIZAL</t>
        </r>
      </text>
    </comment>
    <comment ref="AZ145" authorId="2" shapeId="0" xr:uid="{00000000-0006-0000-0000-00004F010000}">
      <text>
        <r>
          <rPr>
            <b/>
            <sz val="8"/>
            <color indexed="81"/>
            <rFont val="Tahoma"/>
            <family val="2"/>
          </rPr>
          <t>INDÍGENAS</t>
        </r>
        <r>
          <rPr>
            <sz val="8"/>
            <color indexed="81"/>
            <rFont val="Tahoma"/>
            <family val="2"/>
          </rPr>
          <t xml:space="preserve">
</t>
        </r>
      </text>
    </comment>
    <comment ref="BA145" authorId="1" shapeId="0" xr:uid="{00000000-0006-0000-0000-000050010000}">
      <text>
        <r>
          <rPr>
            <b/>
            <sz val="9"/>
            <color indexed="81"/>
            <rFont val="Tahoma"/>
            <family val="2"/>
          </rPr>
          <t>MEDIO DE EVIDENCIA. INFORME, RESGISTRO FOTOGRAFICO, PLANILLA, ETC</t>
        </r>
      </text>
    </comment>
    <comment ref="AL154" authorId="2" shapeId="0" xr:uid="{00000000-0006-0000-0000-000051010000}">
      <text>
        <r>
          <rPr>
            <b/>
            <sz val="8"/>
            <color indexed="81"/>
            <rFont val="Tahoma"/>
            <family val="2"/>
          </rPr>
          <t>PRIMERA INFANCIA (0 a 5 años)</t>
        </r>
        <r>
          <rPr>
            <sz val="8"/>
            <color indexed="81"/>
            <rFont val="Tahoma"/>
            <family val="2"/>
          </rPr>
          <t xml:space="preserve">
</t>
        </r>
      </text>
    </comment>
    <comment ref="AM154" authorId="2" shapeId="0" xr:uid="{00000000-0006-0000-0000-000052010000}">
      <text>
        <r>
          <rPr>
            <b/>
            <sz val="8"/>
            <color indexed="81"/>
            <rFont val="Tahoma"/>
            <family val="2"/>
          </rPr>
          <t>INFANCIA (6 a 11 años)</t>
        </r>
        <r>
          <rPr>
            <sz val="8"/>
            <color indexed="81"/>
            <rFont val="Tahoma"/>
            <family val="2"/>
          </rPr>
          <t xml:space="preserve">
</t>
        </r>
      </text>
    </comment>
    <comment ref="AN154" authorId="2" shapeId="0" xr:uid="{00000000-0006-0000-0000-000053010000}">
      <text>
        <r>
          <rPr>
            <b/>
            <sz val="8"/>
            <color indexed="81"/>
            <rFont val="Tahoma"/>
            <family val="2"/>
          </rPr>
          <t>ADOLESCENCIA (12 A 17 años)</t>
        </r>
      </text>
    </comment>
    <comment ref="AO154" authorId="2" shapeId="0" xr:uid="{00000000-0006-0000-0000-000054010000}">
      <text>
        <r>
          <rPr>
            <b/>
            <sz val="8"/>
            <color indexed="81"/>
            <rFont val="Tahoma"/>
            <family val="2"/>
          </rPr>
          <t>JUVENTUD (18 a 28 años)</t>
        </r>
        <r>
          <rPr>
            <sz val="8"/>
            <color indexed="81"/>
            <rFont val="Tahoma"/>
            <family val="2"/>
          </rPr>
          <t xml:space="preserve">
</t>
        </r>
      </text>
    </comment>
    <comment ref="AP154" authorId="2" shapeId="0" xr:uid="{00000000-0006-0000-0000-000055010000}">
      <text>
        <r>
          <rPr>
            <b/>
            <sz val="8"/>
            <color indexed="81"/>
            <rFont val="Tahoma"/>
            <family val="2"/>
          </rPr>
          <t xml:space="preserve"> ADULTO (29 a 60 años)</t>
        </r>
        <r>
          <rPr>
            <sz val="8"/>
            <color indexed="81"/>
            <rFont val="Tahoma"/>
            <family val="2"/>
          </rPr>
          <t xml:space="preserve">
</t>
        </r>
      </text>
    </comment>
    <comment ref="AQ154" authorId="2" shapeId="0" xr:uid="{00000000-0006-0000-0000-000056010000}">
      <text>
        <r>
          <rPr>
            <b/>
            <sz val="8"/>
            <color indexed="81"/>
            <rFont val="Tahoma"/>
            <family val="2"/>
          </rPr>
          <t>ADULTO MAYOR  (61 años en adelante)</t>
        </r>
        <r>
          <rPr>
            <sz val="8"/>
            <color indexed="81"/>
            <rFont val="Tahoma"/>
            <family val="2"/>
          </rPr>
          <t xml:space="preserve">
</t>
        </r>
      </text>
    </comment>
    <comment ref="AS154" authorId="2" shapeId="0" xr:uid="{00000000-0006-0000-0000-000057010000}">
      <text>
        <r>
          <rPr>
            <b/>
            <sz val="8"/>
            <color indexed="81"/>
            <rFont val="Tahoma"/>
            <family val="2"/>
          </rPr>
          <t>MUJERES</t>
        </r>
        <r>
          <rPr>
            <sz val="8"/>
            <color indexed="81"/>
            <rFont val="Tahoma"/>
            <family val="2"/>
          </rPr>
          <t xml:space="preserve">
</t>
        </r>
      </text>
    </comment>
    <comment ref="AT154" authorId="2" shapeId="0" xr:uid="{00000000-0006-0000-0000-000058010000}">
      <text>
        <r>
          <rPr>
            <b/>
            <sz val="8"/>
            <color indexed="81"/>
            <rFont val="Tahoma"/>
            <family val="2"/>
          </rPr>
          <t>HOMBRES</t>
        </r>
      </text>
    </comment>
    <comment ref="AV154" authorId="2" shapeId="0" xr:uid="{00000000-0006-0000-0000-000059010000}">
      <text>
        <r>
          <rPr>
            <b/>
            <sz val="8"/>
            <color indexed="81"/>
            <rFont val="Tahoma"/>
            <family val="2"/>
          </rPr>
          <t>VÍCTIMAS CONFLICTO ARMADO</t>
        </r>
        <r>
          <rPr>
            <sz val="8"/>
            <color indexed="81"/>
            <rFont val="Tahoma"/>
            <family val="2"/>
          </rPr>
          <t xml:space="preserve">
</t>
        </r>
      </text>
    </comment>
    <comment ref="AX154" authorId="2" shapeId="0" xr:uid="{00000000-0006-0000-0000-00005A010000}">
      <text>
        <r>
          <rPr>
            <b/>
            <sz val="8"/>
            <color indexed="81"/>
            <rFont val="Tahoma"/>
            <family val="2"/>
          </rPr>
          <t>DISCAPACITADOS</t>
        </r>
        <r>
          <rPr>
            <sz val="8"/>
            <color indexed="81"/>
            <rFont val="Tahoma"/>
            <family val="2"/>
          </rPr>
          <t xml:space="preserve">
</t>
        </r>
      </text>
    </comment>
    <comment ref="AY154" authorId="2" shapeId="0" xr:uid="{00000000-0006-0000-0000-00005B010000}">
      <text>
        <r>
          <rPr>
            <b/>
            <sz val="8"/>
            <color indexed="81"/>
            <rFont val="Tahoma"/>
            <family val="2"/>
          </rPr>
          <t>AFROCOLOMBIANO O RAIZAL</t>
        </r>
      </text>
    </comment>
    <comment ref="AZ154" authorId="2" shapeId="0" xr:uid="{00000000-0006-0000-0000-00005C010000}">
      <text>
        <r>
          <rPr>
            <b/>
            <sz val="8"/>
            <color indexed="81"/>
            <rFont val="Tahoma"/>
            <family val="2"/>
          </rPr>
          <t>INDÍGENAS</t>
        </r>
        <r>
          <rPr>
            <sz val="8"/>
            <color indexed="81"/>
            <rFont val="Tahoma"/>
            <family val="2"/>
          </rPr>
          <t xml:space="preserve">
</t>
        </r>
      </text>
    </comment>
    <comment ref="BA154" authorId="1" shapeId="0" xr:uid="{00000000-0006-0000-0000-00005D010000}">
      <text>
        <r>
          <rPr>
            <b/>
            <sz val="9"/>
            <color indexed="81"/>
            <rFont val="Tahoma"/>
            <family val="2"/>
          </rPr>
          <t>MEDIO DE EVIDENCIA. INFORME, RESGISTRO FOTOGRAFICO, PLANILLA, ETC</t>
        </r>
      </text>
    </comment>
    <comment ref="AL163" authorId="2" shapeId="0" xr:uid="{00000000-0006-0000-0000-00005E010000}">
      <text>
        <r>
          <rPr>
            <b/>
            <sz val="8"/>
            <color indexed="81"/>
            <rFont val="Tahoma"/>
            <family val="2"/>
          </rPr>
          <t>PRIMERA INFANCIA (0 a 5 años)</t>
        </r>
        <r>
          <rPr>
            <sz val="8"/>
            <color indexed="81"/>
            <rFont val="Tahoma"/>
            <family val="2"/>
          </rPr>
          <t xml:space="preserve">
</t>
        </r>
      </text>
    </comment>
    <comment ref="AM163" authorId="2" shapeId="0" xr:uid="{00000000-0006-0000-0000-00005F010000}">
      <text>
        <r>
          <rPr>
            <b/>
            <sz val="8"/>
            <color indexed="81"/>
            <rFont val="Tahoma"/>
            <family val="2"/>
          </rPr>
          <t>INFANCIA (6 a 11 años)</t>
        </r>
        <r>
          <rPr>
            <sz val="8"/>
            <color indexed="81"/>
            <rFont val="Tahoma"/>
            <family val="2"/>
          </rPr>
          <t xml:space="preserve">
</t>
        </r>
      </text>
    </comment>
    <comment ref="AN163" authorId="2" shapeId="0" xr:uid="{00000000-0006-0000-0000-000060010000}">
      <text>
        <r>
          <rPr>
            <b/>
            <sz val="8"/>
            <color indexed="81"/>
            <rFont val="Tahoma"/>
            <family val="2"/>
          </rPr>
          <t>ADOLESCENCIA (12 A 17 años)</t>
        </r>
      </text>
    </comment>
    <comment ref="AO163" authorId="2" shapeId="0" xr:uid="{00000000-0006-0000-0000-000061010000}">
      <text>
        <r>
          <rPr>
            <b/>
            <sz val="8"/>
            <color indexed="81"/>
            <rFont val="Tahoma"/>
            <family val="2"/>
          </rPr>
          <t>JUVENTUD (18 a 28 años)</t>
        </r>
        <r>
          <rPr>
            <sz val="8"/>
            <color indexed="81"/>
            <rFont val="Tahoma"/>
            <family val="2"/>
          </rPr>
          <t xml:space="preserve">
</t>
        </r>
      </text>
    </comment>
    <comment ref="AP163" authorId="2" shapeId="0" xr:uid="{00000000-0006-0000-0000-000062010000}">
      <text>
        <r>
          <rPr>
            <b/>
            <sz val="8"/>
            <color indexed="81"/>
            <rFont val="Tahoma"/>
            <family val="2"/>
          </rPr>
          <t xml:space="preserve"> ADULTO (29 a 60 años)</t>
        </r>
        <r>
          <rPr>
            <sz val="8"/>
            <color indexed="81"/>
            <rFont val="Tahoma"/>
            <family val="2"/>
          </rPr>
          <t xml:space="preserve">
</t>
        </r>
      </text>
    </comment>
    <comment ref="AQ163" authorId="2" shapeId="0" xr:uid="{00000000-0006-0000-0000-000063010000}">
      <text>
        <r>
          <rPr>
            <b/>
            <sz val="8"/>
            <color indexed="81"/>
            <rFont val="Tahoma"/>
            <family val="2"/>
          </rPr>
          <t>ADULTO MAYOR  (61 años en adelante)</t>
        </r>
        <r>
          <rPr>
            <sz val="8"/>
            <color indexed="81"/>
            <rFont val="Tahoma"/>
            <family val="2"/>
          </rPr>
          <t xml:space="preserve">
</t>
        </r>
      </text>
    </comment>
    <comment ref="AS163" authorId="2" shapeId="0" xr:uid="{00000000-0006-0000-0000-000064010000}">
      <text>
        <r>
          <rPr>
            <b/>
            <sz val="8"/>
            <color indexed="81"/>
            <rFont val="Tahoma"/>
            <family val="2"/>
          </rPr>
          <t>MUJERES</t>
        </r>
        <r>
          <rPr>
            <sz val="8"/>
            <color indexed="81"/>
            <rFont val="Tahoma"/>
            <family val="2"/>
          </rPr>
          <t xml:space="preserve">
</t>
        </r>
      </text>
    </comment>
    <comment ref="AT163" authorId="2" shapeId="0" xr:uid="{00000000-0006-0000-0000-000065010000}">
      <text>
        <r>
          <rPr>
            <b/>
            <sz val="8"/>
            <color indexed="81"/>
            <rFont val="Tahoma"/>
            <family val="2"/>
          </rPr>
          <t>HOMBRES</t>
        </r>
      </text>
    </comment>
    <comment ref="AV163" authorId="2" shapeId="0" xr:uid="{00000000-0006-0000-0000-000066010000}">
      <text>
        <r>
          <rPr>
            <b/>
            <sz val="8"/>
            <color indexed="81"/>
            <rFont val="Tahoma"/>
            <family val="2"/>
          </rPr>
          <t>VÍCTIMAS CONFLICTO ARMADO</t>
        </r>
        <r>
          <rPr>
            <sz val="8"/>
            <color indexed="81"/>
            <rFont val="Tahoma"/>
            <family val="2"/>
          </rPr>
          <t xml:space="preserve">
</t>
        </r>
      </text>
    </comment>
    <comment ref="AX163" authorId="2" shapeId="0" xr:uid="{00000000-0006-0000-0000-000067010000}">
      <text>
        <r>
          <rPr>
            <b/>
            <sz val="8"/>
            <color indexed="81"/>
            <rFont val="Tahoma"/>
            <family val="2"/>
          </rPr>
          <t>DISCAPACITADOS</t>
        </r>
        <r>
          <rPr>
            <sz val="8"/>
            <color indexed="81"/>
            <rFont val="Tahoma"/>
            <family val="2"/>
          </rPr>
          <t xml:space="preserve">
</t>
        </r>
      </text>
    </comment>
    <comment ref="AY163" authorId="2" shapeId="0" xr:uid="{00000000-0006-0000-0000-000068010000}">
      <text>
        <r>
          <rPr>
            <b/>
            <sz val="8"/>
            <color indexed="81"/>
            <rFont val="Tahoma"/>
            <family val="2"/>
          </rPr>
          <t>AFROCOLOMBIANO O RAIZAL</t>
        </r>
      </text>
    </comment>
    <comment ref="AZ163" authorId="2" shapeId="0" xr:uid="{00000000-0006-0000-0000-000069010000}">
      <text>
        <r>
          <rPr>
            <b/>
            <sz val="8"/>
            <color indexed="81"/>
            <rFont val="Tahoma"/>
            <family val="2"/>
          </rPr>
          <t>INDÍGENAS</t>
        </r>
        <r>
          <rPr>
            <sz val="8"/>
            <color indexed="81"/>
            <rFont val="Tahoma"/>
            <family val="2"/>
          </rPr>
          <t xml:space="preserve">
</t>
        </r>
      </text>
    </comment>
    <comment ref="BA163" authorId="1" shapeId="0" xr:uid="{00000000-0006-0000-0000-00006A010000}">
      <text>
        <r>
          <rPr>
            <b/>
            <sz val="9"/>
            <color indexed="81"/>
            <rFont val="Tahoma"/>
            <family val="2"/>
          </rPr>
          <t>MEDIO DE EVIDENCIA. INFORME, RESGISTRO FOTOGRAFICO, PLANILLA, ETC</t>
        </r>
      </text>
    </comment>
    <comment ref="AL172" authorId="2" shapeId="0" xr:uid="{00000000-0006-0000-0000-00006B010000}">
      <text>
        <r>
          <rPr>
            <b/>
            <sz val="8"/>
            <color indexed="81"/>
            <rFont val="Tahoma"/>
            <family val="2"/>
          </rPr>
          <t>PRIMERA INFANCIA (0 a 5 años)</t>
        </r>
        <r>
          <rPr>
            <sz val="8"/>
            <color indexed="81"/>
            <rFont val="Tahoma"/>
            <family val="2"/>
          </rPr>
          <t xml:space="preserve">
</t>
        </r>
      </text>
    </comment>
    <comment ref="AM172" authorId="2" shapeId="0" xr:uid="{00000000-0006-0000-0000-00006C010000}">
      <text>
        <r>
          <rPr>
            <b/>
            <sz val="8"/>
            <color indexed="81"/>
            <rFont val="Tahoma"/>
            <family val="2"/>
          </rPr>
          <t>INFANCIA (6 a 11 años)</t>
        </r>
        <r>
          <rPr>
            <sz val="8"/>
            <color indexed="81"/>
            <rFont val="Tahoma"/>
            <family val="2"/>
          </rPr>
          <t xml:space="preserve">
</t>
        </r>
      </text>
    </comment>
    <comment ref="AN172" authorId="2" shapeId="0" xr:uid="{00000000-0006-0000-0000-00006D010000}">
      <text>
        <r>
          <rPr>
            <b/>
            <sz val="8"/>
            <color indexed="81"/>
            <rFont val="Tahoma"/>
            <family val="2"/>
          </rPr>
          <t>ADOLESCENCIA (12 A 17 años)</t>
        </r>
      </text>
    </comment>
    <comment ref="AO172" authorId="2" shapeId="0" xr:uid="{00000000-0006-0000-0000-00006E010000}">
      <text>
        <r>
          <rPr>
            <b/>
            <sz val="8"/>
            <color indexed="81"/>
            <rFont val="Tahoma"/>
            <family val="2"/>
          </rPr>
          <t>JUVENTUD (18 a 28 años)</t>
        </r>
        <r>
          <rPr>
            <sz val="8"/>
            <color indexed="81"/>
            <rFont val="Tahoma"/>
            <family val="2"/>
          </rPr>
          <t xml:space="preserve">
</t>
        </r>
      </text>
    </comment>
    <comment ref="AP172" authorId="2" shapeId="0" xr:uid="{00000000-0006-0000-0000-00006F010000}">
      <text>
        <r>
          <rPr>
            <b/>
            <sz val="8"/>
            <color indexed="81"/>
            <rFont val="Tahoma"/>
            <family val="2"/>
          </rPr>
          <t xml:space="preserve"> ADULTO (29 a 60 años)</t>
        </r>
        <r>
          <rPr>
            <sz val="8"/>
            <color indexed="81"/>
            <rFont val="Tahoma"/>
            <family val="2"/>
          </rPr>
          <t xml:space="preserve">
</t>
        </r>
      </text>
    </comment>
    <comment ref="AQ172" authorId="2" shapeId="0" xr:uid="{00000000-0006-0000-0000-000070010000}">
      <text>
        <r>
          <rPr>
            <b/>
            <sz val="8"/>
            <color indexed="81"/>
            <rFont val="Tahoma"/>
            <family val="2"/>
          </rPr>
          <t>ADULTO MAYOR  (61 años en adelante)</t>
        </r>
        <r>
          <rPr>
            <sz val="8"/>
            <color indexed="81"/>
            <rFont val="Tahoma"/>
            <family val="2"/>
          </rPr>
          <t xml:space="preserve">
</t>
        </r>
      </text>
    </comment>
    <comment ref="AS172" authorId="2" shapeId="0" xr:uid="{00000000-0006-0000-0000-000071010000}">
      <text>
        <r>
          <rPr>
            <b/>
            <sz val="8"/>
            <color indexed="81"/>
            <rFont val="Tahoma"/>
            <family val="2"/>
          </rPr>
          <t>MUJERES</t>
        </r>
        <r>
          <rPr>
            <sz val="8"/>
            <color indexed="81"/>
            <rFont val="Tahoma"/>
            <family val="2"/>
          </rPr>
          <t xml:space="preserve">
</t>
        </r>
      </text>
    </comment>
    <comment ref="AT172" authorId="2" shapeId="0" xr:uid="{00000000-0006-0000-0000-000072010000}">
      <text>
        <r>
          <rPr>
            <b/>
            <sz val="8"/>
            <color indexed="81"/>
            <rFont val="Tahoma"/>
            <family val="2"/>
          </rPr>
          <t>HOMBRES</t>
        </r>
      </text>
    </comment>
    <comment ref="AV172" authorId="2" shapeId="0" xr:uid="{00000000-0006-0000-0000-000073010000}">
      <text>
        <r>
          <rPr>
            <b/>
            <sz val="8"/>
            <color indexed="81"/>
            <rFont val="Tahoma"/>
            <family val="2"/>
          </rPr>
          <t>VÍCTIMAS CONFLICTO ARMADO</t>
        </r>
        <r>
          <rPr>
            <sz val="8"/>
            <color indexed="81"/>
            <rFont val="Tahoma"/>
            <family val="2"/>
          </rPr>
          <t xml:space="preserve">
</t>
        </r>
      </text>
    </comment>
    <comment ref="AX172" authorId="2" shapeId="0" xr:uid="{00000000-0006-0000-0000-000074010000}">
      <text>
        <r>
          <rPr>
            <b/>
            <sz val="8"/>
            <color indexed="81"/>
            <rFont val="Tahoma"/>
            <family val="2"/>
          </rPr>
          <t>DISCAPACITADOS</t>
        </r>
        <r>
          <rPr>
            <sz val="8"/>
            <color indexed="81"/>
            <rFont val="Tahoma"/>
            <family val="2"/>
          </rPr>
          <t xml:space="preserve">
</t>
        </r>
      </text>
    </comment>
    <comment ref="AY172" authorId="2" shapeId="0" xr:uid="{00000000-0006-0000-0000-000075010000}">
      <text>
        <r>
          <rPr>
            <b/>
            <sz val="8"/>
            <color indexed="81"/>
            <rFont val="Tahoma"/>
            <family val="2"/>
          </rPr>
          <t>AFROCOLOMBIANO O RAIZAL</t>
        </r>
      </text>
    </comment>
    <comment ref="AZ172" authorId="2" shapeId="0" xr:uid="{00000000-0006-0000-0000-000076010000}">
      <text>
        <r>
          <rPr>
            <b/>
            <sz val="8"/>
            <color indexed="81"/>
            <rFont val="Tahoma"/>
            <family val="2"/>
          </rPr>
          <t>INDÍGENAS</t>
        </r>
        <r>
          <rPr>
            <sz val="8"/>
            <color indexed="81"/>
            <rFont val="Tahoma"/>
            <family val="2"/>
          </rPr>
          <t xml:space="preserve">
</t>
        </r>
      </text>
    </comment>
    <comment ref="BA172" authorId="1" shapeId="0" xr:uid="{00000000-0006-0000-0000-000077010000}">
      <text>
        <r>
          <rPr>
            <b/>
            <sz val="9"/>
            <color indexed="81"/>
            <rFont val="Tahoma"/>
            <family val="2"/>
          </rPr>
          <t>MEDIO DE EVIDENCIA. INFORME, RESGISTRO FOTOGRAFICO, PLANILLA, ETC</t>
        </r>
      </text>
    </comment>
    <comment ref="AL181" authorId="2" shapeId="0" xr:uid="{00000000-0006-0000-0000-000078010000}">
      <text>
        <r>
          <rPr>
            <b/>
            <sz val="8"/>
            <color indexed="81"/>
            <rFont val="Tahoma"/>
            <family val="2"/>
          </rPr>
          <t>PRIMERA INFANCIA (0 a 5 años)</t>
        </r>
        <r>
          <rPr>
            <sz val="8"/>
            <color indexed="81"/>
            <rFont val="Tahoma"/>
            <family val="2"/>
          </rPr>
          <t xml:space="preserve">
</t>
        </r>
      </text>
    </comment>
    <comment ref="AM181" authorId="2" shapeId="0" xr:uid="{00000000-0006-0000-0000-000079010000}">
      <text>
        <r>
          <rPr>
            <b/>
            <sz val="8"/>
            <color indexed="81"/>
            <rFont val="Tahoma"/>
            <family val="2"/>
          </rPr>
          <t>INFANCIA (6 a 11 años)</t>
        </r>
        <r>
          <rPr>
            <sz val="8"/>
            <color indexed="81"/>
            <rFont val="Tahoma"/>
            <family val="2"/>
          </rPr>
          <t xml:space="preserve">
</t>
        </r>
      </text>
    </comment>
    <comment ref="AN181" authorId="2" shapeId="0" xr:uid="{00000000-0006-0000-0000-00007A010000}">
      <text>
        <r>
          <rPr>
            <b/>
            <sz val="8"/>
            <color indexed="81"/>
            <rFont val="Tahoma"/>
            <family val="2"/>
          </rPr>
          <t>ADOLESCENCIA (12 A 17 años)</t>
        </r>
      </text>
    </comment>
    <comment ref="AO181" authorId="2" shapeId="0" xr:uid="{00000000-0006-0000-0000-00007B010000}">
      <text>
        <r>
          <rPr>
            <b/>
            <sz val="8"/>
            <color indexed="81"/>
            <rFont val="Tahoma"/>
            <family val="2"/>
          </rPr>
          <t>JUVENTUD (18 a 28 años)</t>
        </r>
        <r>
          <rPr>
            <sz val="8"/>
            <color indexed="81"/>
            <rFont val="Tahoma"/>
            <family val="2"/>
          </rPr>
          <t xml:space="preserve">
</t>
        </r>
      </text>
    </comment>
    <comment ref="AP181" authorId="2" shapeId="0" xr:uid="{00000000-0006-0000-0000-00007C010000}">
      <text>
        <r>
          <rPr>
            <b/>
            <sz val="8"/>
            <color indexed="81"/>
            <rFont val="Tahoma"/>
            <family val="2"/>
          </rPr>
          <t xml:space="preserve"> ADULTO (29 a 60 años)</t>
        </r>
        <r>
          <rPr>
            <sz val="8"/>
            <color indexed="81"/>
            <rFont val="Tahoma"/>
            <family val="2"/>
          </rPr>
          <t xml:space="preserve">
</t>
        </r>
      </text>
    </comment>
    <comment ref="AQ181" authorId="2" shapeId="0" xr:uid="{00000000-0006-0000-0000-00007D010000}">
      <text>
        <r>
          <rPr>
            <b/>
            <sz val="8"/>
            <color indexed="81"/>
            <rFont val="Tahoma"/>
            <family val="2"/>
          </rPr>
          <t>ADULTO MAYOR  (61 años en adelante)</t>
        </r>
        <r>
          <rPr>
            <sz val="8"/>
            <color indexed="81"/>
            <rFont val="Tahoma"/>
            <family val="2"/>
          </rPr>
          <t xml:space="preserve">
</t>
        </r>
      </text>
    </comment>
    <comment ref="AS181" authorId="2" shapeId="0" xr:uid="{00000000-0006-0000-0000-00007E010000}">
      <text>
        <r>
          <rPr>
            <b/>
            <sz val="8"/>
            <color indexed="81"/>
            <rFont val="Tahoma"/>
            <family val="2"/>
          </rPr>
          <t>MUJERES</t>
        </r>
        <r>
          <rPr>
            <sz val="8"/>
            <color indexed="81"/>
            <rFont val="Tahoma"/>
            <family val="2"/>
          </rPr>
          <t xml:space="preserve">
</t>
        </r>
      </text>
    </comment>
    <comment ref="AT181" authorId="2" shapeId="0" xr:uid="{00000000-0006-0000-0000-00007F010000}">
      <text>
        <r>
          <rPr>
            <b/>
            <sz val="8"/>
            <color indexed="81"/>
            <rFont val="Tahoma"/>
            <family val="2"/>
          </rPr>
          <t>HOMBRES</t>
        </r>
      </text>
    </comment>
    <comment ref="AV181" authorId="2" shapeId="0" xr:uid="{00000000-0006-0000-0000-000080010000}">
      <text>
        <r>
          <rPr>
            <b/>
            <sz val="8"/>
            <color indexed="81"/>
            <rFont val="Tahoma"/>
            <family val="2"/>
          </rPr>
          <t>VÍCTIMAS CONFLICTO ARMADO</t>
        </r>
        <r>
          <rPr>
            <sz val="8"/>
            <color indexed="81"/>
            <rFont val="Tahoma"/>
            <family val="2"/>
          </rPr>
          <t xml:space="preserve">
</t>
        </r>
      </text>
    </comment>
    <comment ref="AX181" authorId="2" shapeId="0" xr:uid="{00000000-0006-0000-0000-000081010000}">
      <text>
        <r>
          <rPr>
            <b/>
            <sz val="8"/>
            <color indexed="81"/>
            <rFont val="Tahoma"/>
            <family val="2"/>
          </rPr>
          <t>DISCAPACITADOS</t>
        </r>
        <r>
          <rPr>
            <sz val="8"/>
            <color indexed="81"/>
            <rFont val="Tahoma"/>
            <family val="2"/>
          </rPr>
          <t xml:space="preserve">
</t>
        </r>
      </text>
    </comment>
    <comment ref="AY181" authorId="2" shapeId="0" xr:uid="{00000000-0006-0000-0000-000082010000}">
      <text>
        <r>
          <rPr>
            <b/>
            <sz val="8"/>
            <color indexed="81"/>
            <rFont val="Tahoma"/>
            <family val="2"/>
          </rPr>
          <t>AFROCOLOMBIANO O RAIZAL</t>
        </r>
      </text>
    </comment>
    <comment ref="AZ181" authorId="2" shapeId="0" xr:uid="{00000000-0006-0000-0000-000083010000}">
      <text>
        <r>
          <rPr>
            <b/>
            <sz val="8"/>
            <color indexed="81"/>
            <rFont val="Tahoma"/>
            <family val="2"/>
          </rPr>
          <t>INDÍGENAS</t>
        </r>
        <r>
          <rPr>
            <sz val="8"/>
            <color indexed="81"/>
            <rFont val="Tahoma"/>
            <family val="2"/>
          </rPr>
          <t xml:space="preserve">
</t>
        </r>
      </text>
    </comment>
    <comment ref="BA181" authorId="1" shapeId="0" xr:uid="{00000000-0006-0000-0000-000084010000}">
      <text>
        <r>
          <rPr>
            <b/>
            <sz val="9"/>
            <color indexed="81"/>
            <rFont val="Tahoma"/>
            <family val="2"/>
          </rPr>
          <t>MEDIO DE EVIDENCIA. INFORME, RESGISTRO FOTOGRAFICO, PLANILLA, ETC</t>
        </r>
      </text>
    </comment>
    <comment ref="AL190" authorId="2" shapeId="0" xr:uid="{00000000-0006-0000-0000-000085010000}">
      <text>
        <r>
          <rPr>
            <b/>
            <sz val="8"/>
            <color indexed="81"/>
            <rFont val="Tahoma"/>
            <family val="2"/>
          </rPr>
          <t>PRIMERA INFANCIA (0 a 5 años)</t>
        </r>
        <r>
          <rPr>
            <sz val="8"/>
            <color indexed="81"/>
            <rFont val="Tahoma"/>
            <family val="2"/>
          </rPr>
          <t xml:space="preserve">
</t>
        </r>
      </text>
    </comment>
    <comment ref="AM190" authorId="2" shapeId="0" xr:uid="{00000000-0006-0000-0000-000086010000}">
      <text>
        <r>
          <rPr>
            <b/>
            <sz val="8"/>
            <color indexed="81"/>
            <rFont val="Tahoma"/>
            <family val="2"/>
          </rPr>
          <t>INFANCIA (6 a 11 años)</t>
        </r>
        <r>
          <rPr>
            <sz val="8"/>
            <color indexed="81"/>
            <rFont val="Tahoma"/>
            <family val="2"/>
          </rPr>
          <t xml:space="preserve">
</t>
        </r>
      </text>
    </comment>
    <comment ref="AN190" authorId="2" shapeId="0" xr:uid="{00000000-0006-0000-0000-000087010000}">
      <text>
        <r>
          <rPr>
            <b/>
            <sz val="8"/>
            <color indexed="81"/>
            <rFont val="Tahoma"/>
            <family val="2"/>
          </rPr>
          <t>ADOLESCENCIA (12 A 17 años)</t>
        </r>
      </text>
    </comment>
    <comment ref="AO190" authorId="2" shapeId="0" xr:uid="{00000000-0006-0000-0000-000088010000}">
      <text>
        <r>
          <rPr>
            <b/>
            <sz val="8"/>
            <color indexed="81"/>
            <rFont val="Tahoma"/>
            <family val="2"/>
          </rPr>
          <t>JUVENTUD (18 a 28 años)</t>
        </r>
        <r>
          <rPr>
            <sz val="8"/>
            <color indexed="81"/>
            <rFont val="Tahoma"/>
            <family val="2"/>
          </rPr>
          <t xml:space="preserve">
</t>
        </r>
      </text>
    </comment>
    <comment ref="AP190" authorId="2" shapeId="0" xr:uid="{00000000-0006-0000-0000-000089010000}">
      <text>
        <r>
          <rPr>
            <b/>
            <sz val="8"/>
            <color indexed="81"/>
            <rFont val="Tahoma"/>
            <family val="2"/>
          </rPr>
          <t xml:space="preserve"> ADULTO (29 a 60 años)</t>
        </r>
        <r>
          <rPr>
            <sz val="8"/>
            <color indexed="81"/>
            <rFont val="Tahoma"/>
            <family val="2"/>
          </rPr>
          <t xml:space="preserve">
</t>
        </r>
      </text>
    </comment>
    <comment ref="AQ190" authorId="2" shapeId="0" xr:uid="{00000000-0006-0000-0000-00008A010000}">
      <text>
        <r>
          <rPr>
            <b/>
            <sz val="8"/>
            <color indexed="81"/>
            <rFont val="Tahoma"/>
            <family val="2"/>
          </rPr>
          <t>ADULTO MAYOR  (61 años en adelante)</t>
        </r>
        <r>
          <rPr>
            <sz val="8"/>
            <color indexed="81"/>
            <rFont val="Tahoma"/>
            <family val="2"/>
          </rPr>
          <t xml:space="preserve">
</t>
        </r>
      </text>
    </comment>
    <comment ref="AS190" authorId="2" shapeId="0" xr:uid="{00000000-0006-0000-0000-00008B010000}">
      <text>
        <r>
          <rPr>
            <b/>
            <sz val="8"/>
            <color indexed="81"/>
            <rFont val="Tahoma"/>
            <family val="2"/>
          </rPr>
          <t>MUJERES</t>
        </r>
        <r>
          <rPr>
            <sz val="8"/>
            <color indexed="81"/>
            <rFont val="Tahoma"/>
            <family val="2"/>
          </rPr>
          <t xml:space="preserve">
</t>
        </r>
      </text>
    </comment>
    <comment ref="AT190" authorId="2" shapeId="0" xr:uid="{00000000-0006-0000-0000-00008C010000}">
      <text>
        <r>
          <rPr>
            <b/>
            <sz val="8"/>
            <color indexed="81"/>
            <rFont val="Tahoma"/>
            <family val="2"/>
          </rPr>
          <t>HOMBRES</t>
        </r>
      </text>
    </comment>
    <comment ref="AV190" authorId="2" shapeId="0" xr:uid="{00000000-0006-0000-0000-00008D010000}">
      <text>
        <r>
          <rPr>
            <b/>
            <sz val="8"/>
            <color indexed="81"/>
            <rFont val="Tahoma"/>
            <family val="2"/>
          </rPr>
          <t>VÍCTIMAS CONFLICTO ARMADO</t>
        </r>
        <r>
          <rPr>
            <sz val="8"/>
            <color indexed="81"/>
            <rFont val="Tahoma"/>
            <family val="2"/>
          </rPr>
          <t xml:space="preserve">
</t>
        </r>
      </text>
    </comment>
    <comment ref="AX190" authorId="2" shapeId="0" xr:uid="{00000000-0006-0000-0000-00008E010000}">
      <text>
        <r>
          <rPr>
            <b/>
            <sz val="8"/>
            <color indexed="81"/>
            <rFont val="Tahoma"/>
            <family val="2"/>
          </rPr>
          <t>DISCAPACITADOS</t>
        </r>
        <r>
          <rPr>
            <sz val="8"/>
            <color indexed="81"/>
            <rFont val="Tahoma"/>
            <family val="2"/>
          </rPr>
          <t xml:space="preserve">
</t>
        </r>
      </text>
    </comment>
    <comment ref="AY190" authorId="2" shapeId="0" xr:uid="{00000000-0006-0000-0000-00008F010000}">
      <text>
        <r>
          <rPr>
            <b/>
            <sz val="8"/>
            <color indexed="81"/>
            <rFont val="Tahoma"/>
            <family val="2"/>
          </rPr>
          <t>AFROCOLOMBIANO O RAIZAL</t>
        </r>
      </text>
    </comment>
    <comment ref="AZ190" authorId="2" shapeId="0" xr:uid="{00000000-0006-0000-0000-000090010000}">
      <text>
        <r>
          <rPr>
            <b/>
            <sz val="8"/>
            <color indexed="81"/>
            <rFont val="Tahoma"/>
            <family val="2"/>
          </rPr>
          <t>INDÍGENAS</t>
        </r>
        <r>
          <rPr>
            <sz val="8"/>
            <color indexed="81"/>
            <rFont val="Tahoma"/>
            <family val="2"/>
          </rPr>
          <t xml:space="preserve">
</t>
        </r>
      </text>
    </comment>
    <comment ref="BA190" authorId="1" shapeId="0" xr:uid="{00000000-0006-0000-0000-000091010000}">
      <text>
        <r>
          <rPr>
            <b/>
            <sz val="9"/>
            <color indexed="81"/>
            <rFont val="Tahoma"/>
            <family val="2"/>
          </rPr>
          <t>MEDIO DE EVIDENCIA. INFORME, RESGISTRO FOTOGRAFICO, PLANILLA, ETC</t>
        </r>
      </text>
    </comment>
    <comment ref="AL199" authorId="2" shapeId="0" xr:uid="{00000000-0006-0000-0000-000092010000}">
      <text>
        <r>
          <rPr>
            <b/>
            <sz val="8"/>
            <color indexed="81"/>
            <rFont val="Tahoma"/>
            <family val="2"/>
          </rPr>
          <t>PRIMERA INFANCIA (0 a 5 años)</t>
        </r>
        <r>
          <rPr>
            <sz val="8"/>
            <color indexed="81"/>
            <rFont val="Tahoma"/>
            <family val="2"/>
          </rPr>
          <t xml:space="preserve">
</t>
        </r>
      </text>
    </comment>
    <comment ref="AM199" authorId="2" shapeId="0" xr:uid="{00000000-0006-0000-0000-000093010000}">
      <text>
        <r>
          <rPr>
            <b/>
            <sz val="8"/>
            <color indexed="81"/>
            <rFont val="Tahoma"/>
            <family val="2"/>
          </rPr>
          <t>INFANCIA (6 a 11 años)</t>
        </r>
        <r>
          <rPr>
            <sz val="8"/>
            <color indexed="81"/>
            <rFont val="Tahoma"/>
            <family val="2"/>
          </rPr>
          <t xml:space="preserve">
</t>
        </r>
      </text>
    </comment>
    <comment ref="AN199" authorId="2" shapeId="0" xr:uid="{00000000-0006-0000-0000-000094010000}">
      <text>
        <r>
          <rPr>
            <b/>
            <sz val="8"/>
            <color indexed="81"/>
            <rFont val="Tahoma"/>
            <family val="2"/>
          </rPr>
          <t>ADOLESCENCIA (12 A 17 años)</t>
        </r>
      </text>
    </comment>
    <comment ref="AO199" authorId="2" shapeId="0" xr:uid="{00000000-0006-0000-0000-000095010000}">
      <text>
        <r>
          <rPr>
            <b/>
            <sz val="8"/>
            <color indexed="81"/>
            <rFont val="Tahoma"/>
            <family val="2"/>
          </rPr>
          <t>JUVENTUD (18 a 28 años)</t>
        </r>
        <r>
          <rPr>
            <sz val="8"/>
            <color indexed="81"/>
            <rFont val="Tahoma"/>
            <family val="2"/>
          </rPr>
          <t xml:space="preserve">
</t>
        </r>
      </text>
    </comment>
    <comment ref="AP199" authorId="2" shapeId="0" xr:uid="{00000000-0006-0000-0000-000096010000}">
      <text>
        <r>
          <rPr>
            <b/>
            <sz val="8"/>
            <color indexed="81"/>
            <rFont val="Tahoma"/>
            <family val="2"/>
          </rPr>
          <t xml:space="preserve"> ADULTO (29 a 60 años)</t>
        </r>
        <r>
          <rPr>
            <sz val="8"/>
            <color indexed="81"/>
            <rFont val="Tahoma"/>
            <family val="2"/>
          </rPr>
          <t xml:space="preserve">
</t>
        </r>
      </text>
    </comment>
    <comment ref="AQ199" authorId="2" shapeId="0" xr:uid="{00000000-0006-0000-0000-000097010000}">
      <text>
        <r>
          <rPr>
            <b/>
            <sz val="8"/>
            <color indexed="81"/>
            <rFont val="Tahoma"/>
            <family val="2"/>
          </rPr>
          <t>ADULTO MAYOR  (61 años en adelante)</t>
        </r>
        <r>
          <rPr>
            <sz val="8"/>
            <color indexed="81"/>
            <rFont val="Tahoma"/>
            <family val="2"/>
          </rPr>
          <t xml:space="preserve">
</t>
        </r>
      </text>
    </comment>
    <comment ref="AS199" authorId="2" shapeId="0" xr:uid="{00000000-0006-0000-0000-000098010000}">
      <text>
        <r>
          <rPr>
            <b/>
            <sz val="8"/>
            <color indexed="81"/>
            <rFont val="Tahoma"/>
            <family val="2"/>
          </rPr>
          <t>MUJERES</t>
        </r>
        <r>
          <rPr>
            <sz val="8"/>
            <color indexed="81"/>
            <rFont val="Tahoma"/>
            <family val="2"/>
          </rPr>
          <t xml:space="preserve">
</t>
        </r>
      </text>
    </comment>
    <comment ref="AT199" authorId="2" shapeId="0" xr:uid="{00000000-0006-0000-0000-000099010000}">
      <text>
        <r>
          <rPr>
            <b/>
            <sz val="8"/>
            <color indexed="81"/>
            <rFont val="Tahoma"/>
            <family val="2"/>
          </rPr>
          <t>HOMBRES</t>
        </r>
      </text>
    </comment>
    <comment ref="AV199" authorId="2" shapeId="0" xr:uid="{00000000-0006-0000-0000-00009A010000}">
      <text>
        <r>
          <rPr>
            <b/>
            <sz val="8"/>
            <color indexed="81"/>
            <rFont val="Tahoma"/>
            <family val="2"/>
          </rPr>
          <t>VÍCTIMAS CONFLICTO ARMADO</t>
        </r>
        <r>
          <rPr>
            <sz val="8"/>
            <color indexed="81"/>
            <rFont val="Tahoma"/>
            <family val="2"/>
          </rPr>
          <t xml:space="preserve">
</t>
        </r>
      </text>
    </comment>
    <comment ref="AX199" authorId="2" shapeId="0" xr:uid="{00000000-0006-0000-0000-00009B010000}">
      <text>
        <r>
          <rPr>
            <b/>
            <sz val="8"/>
            <color indexed="81"/>
            <rFont val="Tahoma"/>
            <family val="2"/>
          </rPr>
          <t>DISCAPACITADOS</t>
        </r>
        <r>
          <rPr>
            <sz val="8"/>
            <color indexed="81"/>
            <rFont val="Tahoma"/>
            <family val="2"/>
          </rPr>
          <t xml:space="preserve">
</t>
        </r>
      </text>
    </comment>
    <comment ref="AY199" authorId="2" shapeId="0" xr:uid="{00000000-0006-0000-0000-00009C010000}">
      <text>
        <r>
          <rPr>
            <b/>
            <sz val="8"/>
            <color indexed="81"/>
            <rFont val="Tahoma"/>
            <family val="2"/>
          </rPr>
          <t>AFROCOLOMBIANO O RAIZAL</t>
        </r>
      </text>
    </comment>
    <comment ref="AZ199" authorId="2" shapeId="0" xr:uid="{00000000-0006-0000-0000-00009D010000}">
      <text>
        <r>
          <rPr>
            <b/>
            <sz val="8"/>
            <color indexed="81"/>
            <rFont val="Tahoma"/>
            <family val="2"/>
          </rPr>
          <t>INDÍGENAS</t>
        </r>
        <r>
          <rPr>
            <sz val="8"/>
            <color indexed="81"/>
            <rFont val="Tahoma"/>
            <family val="2"/>
          </rPr>
          <t xml:space="preserve">
</t>
        </r>
      </text>
    </comment>
    <comment ref="BA199" authorId="1" shapeId="0" xr:uid="{00000000-0006-0000-0000-00009E010000}">
      <text>
        <r>
          <rPr>
            <b/>
            <sz val="9"/>
            <color indexed="81"/>
            <rFont val="Tahoma"/>
            <family val="2"/>
          </rPr>
          <t>MEDIO DE EVIDENCIA. INFORME, RESGISTRO FOTOGRAFICO, PLANILLA, ETC</t>
        </r>
      </text>
    </comment>
    <comment ref="AL208" authorId="2" shapeId="0" xr:uid="{00000000-0006-0000-0000-00009F010000}">
      <text>
        <r>
          <rPr>
            <b/>
            <sz val="8"/>
            <color indexed="81"/>
            <rFont val="Tahoma"/>
            <family val="2"/>
          </rPr>
          <t>PRIMERA INFANCIA (0 a 5 años)</t>
        </r>
        <r>
          <rPr>
            <sz val="8"/>
            <color indexed="81"/>
            <rFont val="Tahoma"/>
            <family val="2"/>
          </rPr>
          <t xml:space="preserve">
</t>
        </r>
      </text>
    </comment>
    <comment ref="AM208" authorId="2" shapeId="0" xr:uid="{00000000-0006-0000-0000-0000A0010000}">
      <text>
        <r>
          <rPr>
            <b/>
            <sz val="8"/>
            <color indexed="81"/>
            <rFont val="Tahoma"/>
            <family val="2"/>
          </rPr>
          <t>INFANCIA (6 a 11 años)</t>
        </r>
        <r>
          <rPr>
            <sz val="8"/>
            <color indexed="81"/>
            <rFont val="Tahoma"/>
            <family val="2"/>
          </rPr>
          <t xml:space="preserve">
</t>
        </r>
      </text>
    </comment>
    <comment ref="AN208" authorId="2" shapeId="0" xr:uid="{00000000-0006-0000-0000-0000A1010000}">
      <text>
        <r>
          <rPr>
            <b/>
            <sz val="8"/>
            <color indexed="81"/>
            <rFont val="Tahoma"/>
            <family val="2"/>
          </rPr>
          <t>ADOLESCENCIA (12 A 17 años)</t>
        </r>
      </text>
    </comment>
    <comment ref="AO208" authorId="2" shapeId="0" xr:uid="{00000000-0006-0000-0000-0000A2010000}">
      <text>
        <r>
          <rPr>
            <b/>
            <sz val="8"/>
            <color indexed="81"/>
            <rFont val="Tahoma"/>
            <family val="2"/>
          </rPr>
          <t>JUVENTUD (18 a 28 años)</t>
        </r>
        <r>
          <rPr>
            <sz val="8"/>
            <color indexed="81"/>
            <rFont val="Tahoma"/>
            <family val="2"/>
          </rPr>
          <t xml:space="preserve">
</t>
        </r>
      </text>
    </comment>
    <comment ref="AP208" authorId="2" shapeId="0" xr:uid="{00000000-0006-0000-0000-0000A3010000}">
      <text>
        <r>
          <rPr>
            <b/>
            <sz val="8"/>
            <color indexed="81"/>
            <rFont val="Tahoma"/>
            <family val="2"/>
          </rPr>
          <t xml:space="preserve"> ADULTO (29 a 60 años)</t>
        </r>
        <r>
          <rPr>
            <sz val="8"/>
            <color indexed="81"/>
            <rFont val="Tahoma"/>
            <family val="2"/>
          </rPr>
          <t xml:space="preserve">
</t>
        </r>
      </text>
    </comment>
    <comment ref="AQ208" authorId="2" shapeId="0" xr:uid="{00000000-0006-0000-0000-0000A4010000}">
      <text>
        <r>
          <rPr>
            <b/>
            <sz val="8"/>
            <color indexed="81"/>
            <rFont val="Tahoma"/>
            <family val="2"/>
          </rPr>
          <t>ADULTO MAYOR  (61 años en adelante)</t>
        </r>
        <r>
          <rPr>
            <sz val="8"/>
            <color indexed="81"/>
            <rFont val="Tahoma"/>
            <family val="2"/>
          </rPr>
          <t xml:space="preserve">
</t>
        </r>
      </text>
    </comment>
    <comment ref="AS208" authorId="2" shapeId="0" xr:uid="{00000000-0006-0000-0000-0000A5010000}">
      <text>
        <r>
          <rPr>
            <b/>
            <sz val="8"/>
            <color indexed="81"/>
            <rFont val="Tahoma"/>
            <family val="2"/>
          </rPr>
          <t>MUJERES</t>
        </r>
        <r>
          <rPr>
            <sz val="8"/>
            <color indexed="81"/>
            <rFont val="Tahoma"/>
            <family val="2"/>
          </rPr>
          <t xml:space="preserve">
</t>
        </r>
      </text>
    </comment>
    <comment ref="AT208" authorId="2" shapeId="0" xr:uid="{00000000-0006-0000-0000-0000A6010000}">
      <text>
        <r>
          <rPr>
            <b/>
            <sz val="8"/>
            <color indexed="81"/>
            <rFont val="Tahoma"/>
            <family val="2"/>
          </rPr>
          <t>HOMBRES</t>
        </r>
      </text>
    </comment>
    <comment ref="AV208" authorId="2" shapeId="0" xr:uid="{00000000-0006-0000-0000-0000A7010000}">
      <text>
        <r>
          <rPr>
            <b/>
            <sz val="8"/>
            <color indexed="81"/>
            <rFont val="Tahoma"/>
            <family val="2"/>
          </rPr>
          <t>VÍCTIMAS CONFLICTO ARMADO</t>
        </r>
        <r>
          <rPr>
            <sz val="8"/>
            <color indexed="81"/>
            <rFont val="Tahoma"/>
            <family val="2"/>
          </rPr>
          <t xml:space="preserve">
</t>
        </r>
      </text>
    </comment>
    <comment ref="AX208" authorId="2" shapeId="0" xr:uid="{00000000-0006-0000-0000-0000A8010000}">
      <text>
        <r>
          <rPr>
            <b/>
            <sz val="8"/>
            <color indexed="81"/>
            <rFont val="Tahoma"/>
            <family val="2"/>
          </rPr>
          <t>DISCAPACITADOS</t>
        </r>
        <r>
          <rPr>
            <sz val="8"/>
            <color indexed="81"/>
            <rFont val="Tahoma"/>
            <family val="2"/>
          </rPr>
          <t xml:space="preserve">
</t>
        </r>
      </text>
    </comment>
    <comment ref="AY208" authorId="2" shapeId="0" xr:uid="{00000000-0006-0000-0000-0000A9010000}">
      <text>
        <r>
          <rPr>
            <b/>
            <sz val="8"/>
            <color indexed="81"/>
            <rFont val="Tahoma"/>
            <family val="2"/>
          </rPr>
          <t>AFROCOLOMBIANO O RAIZAL</t>
        </r>
      </text>
    </comment>
    <comment ref="AZ208" authorId="2" shapeId="0" xr:uid="{00000000-0006-0000-0000-0000AA010000}">
      <text>
        <r>
          <rPr>
            <b/>
            <sz val="8"/>
            <color indexed="81"/>
            <rFont val="Tahoma"/>
            <family val="2"/>
          </rPr>
          <t>INDÍGENAS</t>
        </r>
        <r>
          <rPr>
            <sz val="8"/>
            <color indexed="81"/>
            <rFont val="Tahoma"/>
            <family val="2"/>
          </rPr>
          <t xml:space="preserve">
</t>
        </r>
      </text>
    </comment>
    <comment ref="BA208" authorId="1" shapeId="0" xr:uid="{00000000-0006-0000-0000-0000AB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<sst xmlns="http://schemas.openxmlformats.org/spreadsheetml/2006/main" count="10629" uniqueCount="2009">
  <si>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</si>
  <si>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</si>
  <si>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</si>
  <si>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</si>
  <si>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</si>
  <si>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</si>
  <si>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</si>
  <si>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</si>
  <si>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</si>
  <si>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</si>
  <si>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</si>
  <si>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</si>
  <si>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</si>
  <si>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</si>
  <si>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</si>
  <si>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</si>
  <si>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</si>
  <si>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</si>
  <si>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</si>
  <si>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</si>
  <si>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</si>
  <si>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</si>
  <si>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</si>
  <si>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</si>
  <si>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</si>
  <si>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</si>
  <si>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</si>
  <si>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</si>
  <si>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</si>
  <si>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</si>
  <si>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</si>
  <si>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</si>
  <si>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</si>
  <si>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</si>
  <si>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</si>
  <si>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</si>
  <si>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</si>
  <si>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</si>
  <si>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</si>
  <si>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</si>
  <si>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</si>
  <si>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</si>
  <si>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</si>
  <si>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</si>
  <si>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</si>
  <si>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</si>
  <si>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</si>
  <si>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</si>
  <si>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</si>
  <si>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</si>
  <si>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</si>
  <si>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</si>
  <si>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</si>
  <si>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</si>
  <si>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</si>
  <si>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</si>
  <si>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</si>
  <si>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</si>
  <si>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</si>
  <si>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</si>
  <si>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</si>
  <si>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</si>
  <si>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</si>
  <si>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</si>
  <si>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</si>
  <si>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</si>
  <si>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</si>
  <si>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</si>
  <si>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</si>
  <si>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</si>
  <si>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</si>
  <si>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</si>
  <si>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</si>
  <si>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</si>
  <si>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</si>
  <si>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</si>
  <si>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</si>
  <si>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</si>
  <si>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</si>
  <si>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</si>
  <si>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</si>
  <si>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</si>
  <si>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</si>
  <si>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</si>
  <si>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</si>
  <si>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</si>
  <si>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</si>
  <si>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</si>
  <si>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</si>
  <si>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</si>
  <si>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</si>
  <si>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</si>
  <si>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</si>
  <si>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</si>
  <si>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</si>
  <si>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</si>
  <si>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</si>
  <si>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</si>
  <si>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</si>
  <si>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</si>
  <si>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</si>
  <si>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</si>
  <si>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</si>
  <si>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</si>
  <si>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</si>
  <si>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</si>
  <si>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</si>
  <si>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</si>
  <si>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</si>
  <si>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</si>
  <si>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</si>
  <si>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</si>
  <si>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</si>
  <si>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</si>
  <si>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</si>
  <si>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</si>
  <si>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</si>
  <si>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</si>
  <si>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</si>
  <si>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</si>
  <si>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</si>
  <si>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</si>
  <si>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</si>
  <si>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</si>
  <si>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</si>
  <si>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</si>
  <si>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</si>
  <si>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</si>
  <si>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</si>
  <si>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</si>
  <si>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</si>
  <si>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</si>
  <si>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</si>
  <si>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</si>
  <si>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</si>
  <si>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</si>
  <si>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</si>
  <si>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</si>
  <si>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</si>
  <si>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</si>
  <si>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</si>
  <si>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</si>
  <si>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</si>
  <si>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</si>
  <si>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</si>
  <si>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</si>
  <si>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</si>
  <si>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</si>
  <si>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</si>
  <si>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</si>
  <si>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</si>
  <si>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</si>
  <si>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</si>
  <si>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</si>
  <si>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</si>
  <si>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</si>
  <si>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</si>
  <si>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</si>
  <si>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</si>
  <si>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</si>
  <si>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</si>
  <si>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</si>
  <si>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</si>
  <si>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</si>
  <si>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</si>
  <si>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</si>
  <si>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</si>
  <si>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</si>
  <si>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</si>
  <si>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</si>
  <si>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</si>
  <si>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</si>
  <si>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</si>
  <si>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</si>
  <si>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</si>
  <si>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</si>
  <si>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</si>
  <si>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</si>
  <si>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</si>
  <si>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</si>
  <si>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</si>
  <si>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</si>
  <si>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</si>
  <si>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</si>
  <si>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</si>
  <si>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</si>
  <si>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</si>
  <si>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</si>
  <si>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</si>
  <si>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</si>
  <si>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</si>
  <si>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</si>
  <si>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</si>
  <si>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</si>
  <si>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</si>
  <si>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</si>
  <si>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</si>
  <si>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</si>
  <si>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</si>
  <si>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</si>
  <si>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</si>
  <si>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</si>
  <si>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</si>
  <si>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</si>
  <si>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</si>
  <si>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</si>
  <si>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</si>
  <si>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</si>
  <si>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</si>
  <si>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</si>
  <si>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</si>
  <si>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</si>
  <si>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</si>
  <si>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</si>
  <si>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</si>
  <si>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</si>
  <si>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</si>
  <si>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</si>
  <si>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</si>
  <si>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</si>
  <si>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</si>
  <si>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</si>
  <si>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</si>
  <si>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</si>
  <si>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</si>
  <si>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</si>
  <si>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</si>
  <si>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</si>
  <si>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</si>
  <si>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</si>
  <si>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</si>
  <si>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</si>
  <si>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</si>
  <si>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</si>
  <si>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</si>
  <si>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</si>
  <si>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</si>
  <si>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</si>
  <si>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</si>
  <si>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</si>
  <si>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</si>
  <si>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</si>
  <si>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</si>
  <si>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</si>
  <si>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</si>
  <si>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</si>
  <si>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</si>
  <si>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</si>
  <si>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</si>
  <si>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</si>
  <si>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</si>
  <si>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</si>
  <si>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</si>
  <si>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</si>
  <si>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</si>
  <si>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</si>
  <si>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</si>
  <si>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</si>
  <si>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</si>
  <si>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</si>
  <si>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</si>
  <si>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</si>
  <si>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</si>
  <si>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</si>
  <si>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</si>
  <si>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</si>
  <si>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</si>
  <si>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</si>
  <si>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</si>
  <si>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</si>
  <si>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</si>
  <si>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</si>
  <si>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</si>
  <si>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</si>
  <si>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</si>
  <si>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</si>
  <si>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</si>
  <si>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</si>
  <si>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</si>
  <si>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</si>
  <si>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</si>
  <si>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</si>
  <si>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</si>
  <si>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</si>
  <si>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</si>
  <si>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</si>
  <si>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</si>
  <si>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</si>
  <si>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</si>
  <si>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</si>
  <si>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</si>
  <si>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</si>
  <si>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</si>
  <si>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</si>
  <si>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</si>
  <si>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</si>
  <si>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</si>
  <si>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</si>
  <si>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</si>
  <si>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</si>
  <si>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</si>
  <si>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</si>
  <si>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</si>
  <si>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</si>
  <si>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</si>
  <si>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</si>
  <si>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</si>
  <si>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</si>
  <si>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</si>
  <si>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</si>
  <si>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</si>
  <si>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</si>
  <si>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</si>
  <si>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</si>
  <si>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</si>
  <si>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</si>
  <si>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</si>
  <si>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</si>
  <si>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</si>
  <si>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</si>
  <si>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</si>
  <si>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</si>
  <si>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</si>
  <si>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</si>
  <si>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</si>
  <si>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</si>
  <si>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</si>
  <si>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</si>
  <si>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</si>
  <si>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</si>
  <si>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</si>
  <si>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</si>
  <si>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</si>
  <si>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</si>
  <si>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</si>
  <si>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</si>
  <si>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</si>
  <si>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</si>
  <si>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</si>
  <si>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</si>
  <si>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</si>
  <si>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</si>
  <si>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</si>
  <si>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</si>
  <si>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</si>
  <si>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</si>
  <si>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</si>
  <si>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</si>
  <si>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</si>
  <si>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</si>
  <si>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</si>
  <si>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</si>
  <si>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</si>
  <si>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</si>
  <si>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</si>
  <si>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</si>
  <si>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</si>
  <si>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</si>
  <si>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</si>
  <si>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</si>
  <si>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</si>
  <si>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</si>
  <si>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</si>
  <si>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</si>
  <si>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</si>
  <si>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</si>
  <si>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</si>
  <si>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</si>
  <si>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</si>
  <si>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</si>
  <si>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</si>
  <si>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</si>
  <si>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</si>
  <si>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</si>
  <si>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</si>
  <si>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</si>
  <si>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</si>
  <si>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</si>
  <si>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</si>
  <si>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</si>
  <si>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</si>
  <si>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</si>
  <si>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</si>
  <si>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</si>
  <si>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</si>
  <si>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</si>
  <si>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</si>
  <si>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</si>
  <si>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</si>
  <si>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</si>
  <si>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</si>
  <si>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</si>
  <si>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</si>
  <si>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</si>
  <si>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</si>
  <si>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</si>
  <si>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</si>
  <si>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</si>
  <si>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</si>
  <si>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</si>
  <si>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</si>
  <si>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</si>
  <si>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</si>
  <si>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</si>
  <si>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</si>
  <si>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</si>
  <si>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</si>
  <si>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</si>
  <si>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</si>
  <si>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</si>
  <si>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</si>
  <si>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</si>
  <si>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</si>
  <si>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</si>
  <si>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</si>
  <si>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</si>
  <si>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</si>
  <si>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</si>
  <si>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</si>
  <si>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</si>
  <si>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</si>
  <si>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</si>
  <si>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</si>
  <si>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</si>
  <si>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</si>
  <si>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</si>
  <si>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</si>
  <si>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</si>
  <si>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</si>
  <si>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</si>
  <si>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</si>
  <si>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</si>
  <si>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</si>
  <si>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</si>
  <si>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</si>
  <si>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</si>
  <si>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</si>
  <si>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</si>
  <si>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</si>
  <si>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</si>
  <si>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</si>
  <si>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</si>
  <si>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</si>
  <si>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</si>
  <si>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</si>
  <si>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</si>
  <si>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</si>
  <si>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</si>
  <si>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</si>
  <si>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</si>
  <si>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</si>
  <si>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</si>
  <si>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</si>
  <si>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</si>
  <si>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</si>
  <si>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</si>
  <si>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</si>
  <si>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</si>
  <si>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</si>
  <si>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</si>
  <si>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</si>
  <si>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</si>
  <si>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</si>
  <si>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</si>
  <si>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</si>
  <si>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</si>
  <si>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</si>
  <si>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</si>
  <si>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</si>
  <si>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</si>
  <si>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</si>
  <si>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</si>
  <si>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</si>
  <si>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</si>
  <si>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</si>
  <si>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</si>
  <si>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</si>
  <si>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</si>
  <si>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</si>
  <si>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</si>
  <si>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</si>
  <si>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</si>
  <si>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</si>
  <si>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</si>
  <si>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</si>
  <si>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</si>
  <si>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</si>
  <si>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</si>
  <si>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</si>
  <si>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</si>
  <si>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</si>
  <si>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</si>
  <si>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</si>
  <si>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</si>
  <si>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</si>
  <si>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</si>
  <si>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</si>
  <si>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</si>
  <si>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</si>
  <si>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</si>
  <si>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</si>
  <si>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</si>
  <si>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</si>
  <si>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</si>
  <si>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</si>
  <si>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</si>
  <si>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</si>
  <si>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</si>
  <si>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</si>
  <si>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</si>
  <si>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</si>
  <si>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</si>
  <si>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</si>
  <si>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</si>
  <si>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</si>
  <si>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</si>
  <si>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</si>
  <si>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</si>
  <si>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</si>
  <si>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</si>
  <si>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</si>
  <si>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</si>
  <si>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</si>
  <si>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</si>
  <si>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</si>
  <si>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</si>
  <si>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</si>
  <si>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</si>
  <si>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</si>
  <si>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</si>
  <si>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</si>
  <si>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</si>
  <si>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</si>
  <si>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</si>
  <si>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</si>
  <si>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</si>
  <si>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</si>
  <si>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</si>
  <si>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</si>
  <si>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</si>
  <si>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</si>
  <si>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</si>
  <si>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</si>
  <si>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</si>
  <si>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</si>
  <si>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</si>
  <si>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</si>
  <si>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</si>
  <si>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</si>
  <si>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</si>
  <si>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</si>
  <si>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</si>
  <si>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</si>
  <si>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</si>
  <si>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</si>
  <si>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</si>
  <si>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</si>
  <si>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</si>
  <si>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</si>
  <si>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</si>
  <si>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</si>
  <si>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</si>
  <si>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</si>
  <si>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</si>
  <si>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</si>
  <si>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</si>
  <si>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</si>
  <si>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</si>
  <si>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</si>
  <si>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</si>
  <si>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</si>
  <si>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</si>
  <si>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</si>
  <si>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</si>
  <si>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</si>
  <si>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</si>
  <si>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</si>
  <si>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</si>
  <si>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</si>
  <si>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</si>
  <si>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</si>
  <si>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</si>
  <si>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</si>
  <si>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</si>
  <si>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</si>
  <si>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</si>
  <si>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</si>
  <si>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</si>
  <si>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</si>
  <si>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</si>
  <si>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</si>
  <si>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</si>
  <si>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</si>
  <si>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</si>
  <si>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</si>
  <si>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</si>
  <si>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</si>
  <si>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</si>
  <si>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</si>
  <si>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</si>
  <si>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</si>
  <si>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</si>
  <si>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</si>
  <si>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</si>
  <si>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</si>
  <si>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</si>
  <si>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</si>
  <si>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</si>
  <si>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</si>
  <si>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</si>
  <si>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</si>
  <si>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</si>
  <si>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</si>
  <si>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</si>
  <si>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</si>
  <si>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</si>
  <si>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</si>
  <si>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</si>
  <si>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</si>
  <si>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</si>
  <si>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</si>
  <si>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</si>
  <si>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</si>
  <si>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</si>
  <si>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</si>
  <si>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</si>
  <si>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</si>
  <si>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</si>
  <si>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</si>
  <si>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</si>
  <si>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</si>
  <si>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</si>
  <si>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</si>
  <si>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</si>
  <si>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</si>
  <si>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</si>
  <si>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</si>
  <si>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</si>
  <si>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</si>
  <si>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</si>
  <si>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</si>
  <si>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</si>
  <si>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</si>
  <si>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</si>
  <si>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</si>
  <si>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</si>
  <si>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</si>
  <si>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</si>
  <si>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</si>
  <si>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</si>
  <si>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</si>
  <si>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</si>
  <si>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</si>
  <si>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</si>
  <si>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</si>
  <si>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</si>
  <si>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</si>
  <si>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</si>
  <si>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</si>
  <si>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</si>
  <si>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</si>
  <si>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</si>
  <si>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</si>
  <si>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</si>
  <si>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</si>
  <si>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</si>
  <si>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</si>
  <si>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</si>
  <si>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</si>
  <si>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</si>
  <si>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</si>
  <si>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</si>
  <si>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</si>
  <si>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</si>
  <si>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</si>
  <si>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</si>
  <si>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</si>
  <si>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</si>
  <si>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</si>
  <si>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</si>
  <si>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</si>
  <si>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</si>
  <si>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</si>
  <si>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</si>
  <si>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</si>
  <si>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</si>
  <si>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</si>
  <si>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</si>
  <si>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</si>
  <si>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</si>
  <si>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</si>
  <si>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</si>
  <si>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</si>
  <si>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</si>
  <si>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</si>
  <si>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</si>
  <si>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</si>
  <si>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</si>
  <si>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</si>
  <si>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</si>
  <si>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</si>
  <si>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</si>
  <si>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</si>
  <si>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</si>
  <si>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</si>
  <si>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</si>
  <si>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</si>
  <si>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</si>
  <si>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</si>
  <si>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</si>
  <si>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</si>
  <si>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</si>
  <si>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</si>
  <si>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</si>
  <si>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</si>
  <si>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</si>
  <si>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</si>
  <si>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</si>
  <si>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</si>
  <si>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</si>
  <si>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</si>
  <si>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</si>
  <si>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</si>
  <si>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</si>
  <si>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</si>
  <si>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</si>
  <si>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</si>
  <si>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</si>
  <si>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</si>
  <si>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</si>
  <si>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</si>
  <si>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</si>
  <si>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</si>
  <si>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</si>
  <si>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</si>
  <si>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</si>
  <si>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</si>
  <si>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</si>
  <si>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</si>
  <si>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</si>
  <si>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</si>
  <si>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</si>
  <si>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</si>
  <si>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</si>
  <si>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</si>
  <si>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</si>
  <si>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</si>
  <si>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</si>
  <si>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</si>
  <si>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</si>
  <si>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</si>
  <si>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</si>
  <si>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</si>
  <si>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</si>
  <si>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</si>
  <si>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</si>
  <si>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</si>
  <si>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</si>
  <si>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</si>
  <si>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</si>
  <si>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</si>
  <si>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</si>
  <si>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</si>
  <si>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</si>
  <si>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</si>
  <si>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</si>
  <si>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</si>
  <si>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</si>
  <si>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</si>
  <si>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</si>
  <si>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</si>
  <si>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</si>
  <si>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</si>
  <si>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</si>
  <si>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</si>
  <si>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</si>
  <si>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</si>
  <si>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</si>
  <si>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</si>
  <si>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</si>
  <si>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</si>
  <si>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</si>
  <si>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</si>
  <si>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</si>
  <si>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</si>
  <si>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</si>
  <si>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</si>
  <si>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</si>
  <si>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</si>
  <si>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</si>
  <si>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</si>
  <si>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</si>
  <si>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</si>
  <si>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</si>
  <si>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</si>
  <si>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</si>
  <si>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</si>
  <si>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</si>
  <si>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</si>
  <si>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</si>
  <si>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</si>
  <si>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</si>
  <si>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</si>
  <si>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</si>
  <si>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</si>
  <si>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</si>
  <si>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</si>
  <si>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</si>
  <si>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</si>
  <si>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</si>
  <si>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</si>
  <si>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</si>
  <si>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</si>
  <si>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</si>
  <si>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</si>
  <si>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</si>
  <si>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</si>
  <si>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</si>
  <si>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</si>
  <si>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</si>
  <si>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</si>
  <si>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</si>
  <si>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</si>
  <si>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</si>
  <si>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</si>
  <si>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</si>
  <si>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</si>
  <si>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</si>
  <si>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</si>
  <si>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</si>
  <si>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</si>
  <si>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</si>
  <si>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</si>
  <si>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</si>
  <si>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</si>
  <si>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</si>
  <si>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</si>
  <si>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</si>
  <si>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</si>
  <si>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</si>
  <si>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</si>
  <si>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</si>
  <si>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</si>
  <si>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</si>
  <si>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</si>
  <si>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</si>
  <si>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</si>
  <si>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</si>
  <si>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</si>
  <si>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</si>
  <si>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</si>
  <si>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</si>
  <si>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</si>
  <si>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</si>
  <si>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</si>
  <si>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</si>
  <si>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</si>
  <si>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</si>
  <si>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</si>
  <si>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</si>
  <si>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</si>
  <si>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</si>
  <si>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</si>
  <si>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</si>
  <si>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</si>
  <si>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</si>
  <si>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</si>
  <si>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</si>
  <si>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</si>
  <si>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</si>
  <si>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</si>
  <si>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</si>
  <si>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</si>
  <si>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</si>
  <si>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</si>
  <si>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</si>
  <si>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</si>
  <si>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</si>
  <si>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</si>
  <si>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</si>
  <si>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</si>
  <si>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</si>
  <si>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</si>
  <si>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</si>
  <si>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</si>
  <si>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</si>
  <si>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</si>
  <si>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</si>
  <si>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</si>
  <si>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</si>
  <si>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</si>
  <si>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</si>
  <si>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</si>
  <si>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</si>
  <si>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</si>
  <si>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</si>
  <si>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</si>
  <si>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</si>
  <si>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</si>
  <si>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</si>
  <si>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</si>
  <si>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</si>
  <si>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</si>
  <si>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</si>
  <si>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</si>
  <si>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</si>
  <si>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</si>
  <si>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</si>
  <si>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</si>
  <si>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</si>
  <si>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</si>
  <si>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</si>
  <si>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</si>
  <si>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</si>
  <si>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</si>
  <si>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</si>
  <si>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</si>
  <si>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</si>
  <si>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</si>
  <si>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</si>
  <si>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</si>
  <si>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</si>
  <si>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</si>
  <si>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</si>
  <si>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</si>
  <si>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</si>
  <si>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</si>
  <si>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</si>
  <si>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</si>
  <si>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</si>
  <si>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</si>
  <si>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</si>
  <si>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</si>
  <si>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</si>
  <si>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</si>
  <si>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</si>
  <si>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</si>
  <si>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</si>
  <si>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</si>
  <si>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</si>
  <si>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</si>
  <si>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</si>
  <si>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</si>
  <si>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</si>
  <si>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</si>
  <si>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</si>
  <si>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</si>
  <si>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</si>
  <si>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</si>
  <si>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</si>
  <si>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</si>
  <si>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</si>
  <si>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</si>
  <si>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</si>
  <si>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</si>
  <si>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</si>
  <si>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</si>
  <si>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</si>
  <si>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</si>
  <si>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</si>
  <si>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</si>
  <si>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</si>
  <si>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</si>
  <si>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</si>
  <si>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</si>
  <si>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</si>
  <si>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</si>
  <si>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</si>
  <si>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</si>
  <si>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</si>
  <si>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</si>
  <si>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</si>
  <si>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</si>
  <si>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</si>
  <si>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</si>
  <si>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</si>
  <si>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</si>
  <si>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</si>
  <si>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</si>
  <si>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</si>
  <si>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</si>
  <si>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</si>
  <si>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</si>
  <si>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</si>
  <si>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</si>
  <si>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</si>
  <si>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</si>
  <si>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</si>
  <si>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</si>
  <si>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</si>
  <si>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</si>
  <si>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</si>
  <si>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</si>
  <si>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</si>
  <si>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</si>
  <si>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</si>
  <si>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</si>
  <si>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</si>
  <si>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</si>
  <si>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</si>
  <si>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</si>
  <si>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</si>
  <si>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</si>
  <si>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</si>
  <si>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</si>
  <si>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</si>
  <si>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</si>
  <si>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</si>
  <si>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</si>
  <si>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</si>
  <si>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</si>
  <si>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</si>
  <si>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</si>
  <si>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</si>
  <si>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</si>
  <si>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</si>
  <si>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</si>
  <si>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</si>
  <si>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</si>
  <si>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</si>
  <si>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</si>
  <si>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</si>
  <si>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</si>
  <si>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</si>
  <si>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</si>
  <si>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</si>
  <si>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</si>
  <si>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</si>
  <si>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</si>
  <si>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</si>
  <si>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</si>
  <si>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</si>
  <si>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</si>
  <si>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</si>
  <si>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</si>
  <si>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</si>
  <si>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</si>
  <si>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</si>
  <si>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</si>
  <si>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</si>
  <si>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</si>
  <si>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</si>
  <si>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</si>
  <si>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</si>
  <si>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</si>
  <si>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</si>
  <si>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</si>
  <si>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</si>
  <si>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</si>
  <si>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</si>
  <si>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</si>
  <si>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</si>
  <si>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</si>
  <si>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</si>
  <si>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</si>
  <si>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</si>
  <si>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</si>
  <si>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</si>
  <si>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</si>
  <si>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</si>
  <si>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</si>
  <si>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</si>
  <si>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</si>
  <si>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</si>
  <si>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</si>
  <si>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</si>
  <si>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</si>
  <si>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</si>
  <si>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</si>
  <si>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</si>
  <si>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</si>
  <si>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</si>
  <si>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</si>
  <si>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</si>
  <si>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</si>
  <si>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</si>
  <si>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</si>
  <si>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</si>
  <si>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</si>
  <si>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</si>
  <si>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</si>
  <si>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</si>
  <si>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</si>
  <si>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</si>
  <si>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</si>
  <si>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</si>
  <si>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</si>
  <si>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</si>
  <si>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</si>
  <si>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</si>
  <si>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</si>
  <si>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</si>
  <si>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</si>
  <si>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</si>
  <si>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</si>
  <si>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</si>
  <si>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</si>
  <si>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</si>
  <si>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</si>
  <si>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</si>
  <si>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</si>
  <si>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</si>
  <si>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</si>
  <si>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</si>
  <si>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</si>
  <si>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</si>
  <si>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</si>
  <si>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</si>
  <si>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</si>
  <si>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</si>
  <si>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</si>
  <si>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</si>
  <si>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</si>
  <si>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</si>
  <si>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</si>
  <si>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</si>
  <si>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</si>
  <si>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</si>
  <si>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</si>
  <si>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</si>
  <si>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</si>
  <si>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</si>
  <si>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</si>
  <si>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</si>
  <si>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</si>
  <si>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</si>
  <si>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</si>
  <si>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</si>
  <si>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</si>
  <si>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</si>
  <si>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</si>
  <si>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</si>
  <si>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</si>
  <si>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</si>
  <si>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</si>
  <si>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</si>
  <si>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</si>
  <si>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</si>
  <si>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</si>
  <si>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</si>
  <si>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</si>
  <si>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</si>
  <si>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</si>
  <si>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</si>
  <si>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</si>
  <si>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</si>
  <si>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</si>
  <si>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</si>
  <si>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</si>
  <si>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</si>
  <si>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</si>
  <si>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</si>
  <si>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</si>
  <si>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</si>
  <si>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</si>
  <si>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</si>
  <si>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</si>
  <si>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</si>
  <si>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</si>
  <si>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</si>
  <si>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</si>
  <si>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</si>
  <si>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</si>
  <si>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</si>
  <si>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</si>
  <si>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</si>
  <si>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</si>
  <si>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</si>
  <si>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</si>
  <si>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</si>
  <si>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</si>
  <si>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</si>
  <si>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</si>
  <si>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</si>
  <si>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</si>
  <si>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</si>
  <si>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</si>
  <si>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</si>
  <si>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</si>
  <si>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</si>
  <si>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</si>
  <si>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</si>
  <si>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</si>
  <si>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</si>
  <si>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</si>
  <si>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</si>
  <si>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</si>
  <si>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</si>
  <si>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</si>
  <si>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</si>
  <si>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</si>
  <si>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</si>
  <si>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</si>
  <si>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</si>
  <si>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</si>
  <si>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</si>
  <si>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</si>
  <si>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</si>
  <si>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</si>
  <si>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</si>
  <si>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</si>
  <si>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</si>
  <si>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</si>
  <si>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</si>
  <si>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</si>
  <si>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</si>
  <si>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</si>
  <si>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</si>
  <si>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</si>
  <si>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</si>
  <si>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</si>
  <si>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</si>
  <si>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</si>
  <si>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</si>
  <si>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</si>
  <si>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</si>
  <si>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</si>
  <si>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</si>
  <si>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</si>
  <si>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</si>
  <si>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</si>
  <si>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</si>
  <si>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</si>
  <si>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</si>
  <si>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</si>
  <si>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</si>
  <si>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</si>
  <si>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</si>
  <si>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</si>
  <si>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</si>
  <si>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</si>
  <si>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</si>
  <si>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</si>
  <si>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</si>
  <si>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</si>
  <si>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</si>
  <si>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</si>
  <si>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</si>
  <si>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</si>
  <si>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</si>
  <si>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</si>
  <si>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</si>
  <si>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</si>
  <si>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</si>
  <si>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</si>
  <si>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</si>
  <si>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</si>
  <si>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</si>
  <si>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</si>
  <si>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</si>
  <si>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</si>
  <si>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</si>
  <si>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</si>
  <si>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</si>
  <si>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</si>
  <si>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</si>
  <si>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</si>
  <si>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</si>
  <si>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</si>
  <si>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</si>
  <si>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</si>
  <si>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</si>
  <si>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</si>
  <si>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</si>
  <si>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</si>
  <si>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</si>
  <si>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</si>
  <si>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</si>
  <si>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</si>
  <si>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</si>
  <si>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</si>
  <si>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</si>
  <si>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</si>
  <si>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</si>
  <si>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</si>
  <si>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</si>
  <si>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</si>
  <si>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</si>
  <si>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</si>
  <si>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</si>
  <si>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</si>
  <si>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</si>
  <si>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</si>
  <si>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</si>
  <si>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</si>
  <si>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</si>
  <si>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</si>
  <si>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</si>
  <si>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</si>
  <si>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</si>
  <si>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</si>
  <si>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</si>
  <si>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</si>
  <si>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</si>
  <si>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</si>
  <si>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</si>
  <si>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</si>
  <si>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</si>
  <si>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</si>
  <si>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</si>
  <si>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</si>
  <si>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</si>
  <si>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</si>
  <si>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</si>
  <si>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</si>
  <si>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</si>
  <si>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</si>
  <si>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</si>
  <si>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</si>
  <si>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</si>
  <si>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</si>
  <si>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</si>
  <si>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</si>
  <si>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</si>
  <si>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</si>
  <si>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</si>
  <si>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</si>
  <si>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</si>
  <si>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</si>
  <si>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</si>
  <si>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</si>
  <si>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</si>
  <si>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</si>
  <si>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</si>
  <si>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</si>
  <si>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</si>
  <si>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</si>
  <si>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</si>
  <si>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</si>
  <si>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</si>
  <si>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</si>
  <si>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</si>
  <si>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</si>
  <si>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</si>
  <si>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</si>
  <si>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</si>
  <si>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</si>
  <si>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</si>
  <si>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</si>
  <si>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</si>
  <si>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</si>
  <si>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</si>
  <si>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</si>
  <si>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</si>
  <si>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</si>
  <si>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</si>
  <si>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</si>
  <si>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</si>
  <si>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</si>
  <si>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</si>
  <si>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</si>
  <si>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</si>
  <si>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</si>
  <si>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</si>
  <si>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</si>
  <si>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</si>
  <si>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</si>
  <si>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</si>
  <si>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</si>
  <si>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</si>
  <si>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</si>
  <si>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</si>
  <si>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</si>
  <si>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</si>
  <si>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</si>
  <si>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</si>
  <si>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</si>
  <si>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</si>
  <si>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</si>
  <si>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</si>
  <si>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</si>
  <si>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</si>
  <si>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</si>
  <si>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</si>
  <si>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</si>
  <si>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</si>
  <si>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</si>
  <si>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</si>
  <si>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</si>
  <si>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</si>
  <si>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</si>
  <si>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</si>
  <si>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</si>
  <si>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</si>
  <si>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</si>
  <si>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</si>
  <si>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</si>
  <si>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</si>
  <si>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</si>
  <si>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</si>
  <si>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</si>
  <si>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</si>
  <si>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</si>
  <si>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</si>
  <si>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</si>
  <si>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</si>
  <si>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</si>
  <si>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</si>
  <si>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</si>
  <si>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</si>
  <si>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</si>
  <si>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</si>
  <si>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</si>
  <si>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</si>
  <si>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</si>
  <si>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</si>
  <si>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</si>
  <si>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</si>
  <si>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</si>
  <si>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</si>
  <si>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</si>
  <si>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</si>
  <si>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</si>
  <si>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</si>
  <si>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</si>
  <si>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</si>
  <si>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</si>
  <si>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</si>
  <si>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</si>
  <si>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</si>
  <si>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</si>
  <si>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</si>
  <si>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</si>
  <si>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</si>
  <si>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</si>
  <si>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</si>
  <si>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</si>
  <si>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</si>
  <si>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</si>
  <si>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</si>
  <si>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</si>
  <si>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</si>
  <si>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</si>
  <si>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</si>
  <si>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</si>
  <si>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</si>
  <si>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</si>
  <si>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</si>
  <si>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</si>
  <si>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</si>
  <si>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</si>
  <si>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</si>
  <si>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</si>
  <si>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</si>
  <si>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</si>
  <si>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</si>
  <si>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</si>
  <si>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</si>
  <si>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</si>
  <si>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</si>
  <si>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</si>
  <si>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</si>
  <si>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</si>
  <si>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</si>
  <si>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</si>
  <si>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</si>
  <si>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</si>
  <si>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</si>
  <si>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</si>
  <si>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</si>
  <si>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</si>
  <si>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</si>
  <si>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</si>
  <si>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</si>
  <si>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</si>
  <si>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</si>
  <si>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</si>
  <si>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</si>
  <si>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</si>
  <si>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</si>
  <si>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</si>
  <si>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</si>
  <si>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</si>
  <si>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</si>
  <si>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</si>
  <si>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</si>
  <si>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</si>
  <si>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</si>
  <si>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</si>
  <si>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</si>
  <si>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</si>
  <si>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</si>
  <si>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</si>
  <si>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</si>
  <si>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</si>
  <si>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</si>
  <si>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</si>
  <si>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</si>
  <si>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</si>
  <si>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</si>
  <si>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</si>
  <si>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</si>
  <si>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</si>
  <si>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</si>
  <si>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</si>
  <si>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</si>
  <si>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</si>
  <si>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</si>
  <si>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</si>
  <si>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</si>
  <si>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</si>
  <si>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</si>
  <si>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</si>
  <si>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</si>
  <si>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</si>
  <si>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</si>
  <si>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</si>
  <si>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</si>
  <si>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</si>
  <si>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</si>
  <si>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</si>
  <si>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</si>
  <si>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</si>
  <si>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</si>
  <si>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</si>
  <si>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</si>
  <si>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</si>
  <si>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</si>
  <si>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</si>
  <si>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</si>
  <si>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</si>
  <si>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</si>
  <si>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</si>
  <si>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</si>
  <si>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</si>
  <si>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</si>
  <si>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</si>
  <si>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</si>
  <si>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</si>
  <si>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</si>
  <si>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</si>
  <si>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</si>
  <si>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</si>
  <si>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</si>
  <si>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</si>
  <si>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</si>
  <si>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</si>
  <si>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</si>
  <si>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</si>
  <si>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</si>
  <si>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</si>
  <si>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</si>
  <si>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</si>
  <si>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</si>
  <si>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</si>
  <si>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</si>
  <si>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</si>
  <si>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</si>
  <si>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</si>
  <si>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</si>
  <si>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</si>
  <si>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</si>
  <si>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</si>
  <si>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</si>
  <si>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</si>
  <si>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</si>
  <si>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</si>
  <si>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</si>
  <si>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</si>
  <si>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</si>
  <si>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</si>
  <si>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</si>
  <si>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</si>
  <si>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</si>
  <si>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</si>
  <si>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</si>
  <si>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</si>
  <si>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</si>
  <si>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</si>
  <si>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</si>
  <si>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</si>
  <si>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</si>
  <si>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</si>
  <si>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</si>
  <si>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</si>
  <si>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</si>
  <si>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</si>
  <si>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</si>
  <si>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</si>
  <si>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</si>
  <si>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</si>
  <si>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</si>
  <si>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</si>
  <si>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</si>
  <si>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</si>
  <si>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</si>
  <si>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</si>
  <si>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</si>
  <si>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</si>
  <si>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</si>
  <si>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</si>
  <si>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</si>
  <si>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</si>
  <si>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</si>
  <si>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</si>
  <si>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</si>
  <si>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</si>
  <si>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</si>
  <si>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</si>
  <si>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</si>
  <si>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</si>
  <si>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</si>
  <si>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</si>
  <si>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</si>
  <si>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</si>
  <si>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</si>
  <si>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</si>
  <si>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</si>
  <si>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</si>
  <si>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</si>
  <si>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</si>
  <si>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</si>
  <si>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</si>
  <si>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</si>
  <si>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</si>
  <si>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</si>
  <si>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</si>
  <si>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</si>
  <si>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</si>
  <si>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</si>
  <si>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</si>
  <si>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</si>
  <si>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</si>
  <si>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</si>
  <si>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</si>
  <si>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</si>
  <si>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</si>
  <si>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</si>
  <si>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</si>
  <si>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</si>
  <si>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</si>
  <si>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</si>
  <si>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</si>
  <si>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</si>
  <si>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</si>
  <si>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</si>
  <si>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</si>
  <si>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</si>
  <si>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</si>
  <si>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</si>
  <si>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</si>
  <si>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</si>
  <si>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</si>
  <si>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</si>
  <si>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</si>
  <si>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</si>
  <si>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</si>
  <si>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</si>
  <si>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</si>
  <si>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</si>
  <si>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</si>
  <si>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</si>
  <si>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</si>
  <si>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</si>
  <si>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</si>
  <si>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</si>
  <si>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</si>
  <si>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</si>
  <si>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</si>
  <si>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</si>
  <si>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</si>
  <si>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</si>
  <si>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</si>
  <si>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</si>
  <si>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</si>
  <si>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</si>
  <si>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</si>
  <si>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</si>
  <si>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</si>
  <si>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</si>
  <si>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</si>
  <si>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</si>
  <si>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</si>
  <si>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</si>
  <si>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</si>
  <si>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</si>
  <si>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</si>
  <si>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</si>
  <si>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</si>
  <si>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</si>
  <si>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</si>
  <si>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</si>
  <si>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</si>
  <si>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</si>
  <si>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</si>
  <si>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</si>
  <si>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</si>
  <si>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</si>
  <si>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</si>
  <si>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</si>
  <si>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</si>
  <si>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</si>
  <si>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</si>
  <si>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</si>
  <si>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</si>
  <si>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</si>
  <si>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</si>
  <si>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</si>
  <si>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</si>
  <si>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</si>
  <si>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</si>
  <si>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</si>
  <si>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</si>
  <si>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</si>
  <si>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</si>
  <si>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</si>
  <si>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</si>
  <si>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</si>
  <si>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</si>
  <si>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</si>
  <si>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</si>
  <si>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</si>
  <si>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</si>
  <si>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</si>
  <si>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</si>
  <si>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</si>
  <si>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</si>
  <si>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</si>
  <si>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</si>
  <si>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</si>
  <si>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</si>
  <si>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</si>
  <si>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</si>
  <si>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</si>
  <si>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</si>
  <si>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</si>
  <si>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</si>
  <si>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</si>
  <si>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</si>
  <si>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</si>
  <si>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</si>
  <si>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</si>
  <si>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</si>
  <si>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</si>
  <si>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</si>
  <si>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</si>
  <si>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</si>
  <si>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</si>
  <si>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</si>
  <si>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</si>
  <si>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</si>
  <si>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</si>
  <si>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</si>
  <si>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</si>
  <si>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</si>
  <si>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</si>
  <si>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</si>
  <si>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</si>
  <si>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</si>
  <si>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</si>
  <si>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</si>
  <si>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</si>
  <si>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</si>
  <si>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</si>
  <si>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</si>
  <si>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</si>
  <si>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</si>
  <si>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</si>
  <si>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</si>
  <si>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</si>
  <si>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</si>
  <si>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</si>
  <si>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</si>
  <si>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</si>
  <si>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</si>
  <si>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</si>
  <si>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</si>
  <si>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</si>
  <si>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</si>
  <si>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</si>
  <si>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</si>
  <si>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</si>
  <si>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</si>
  <si>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</si>
  <si>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</si>
  <si>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</si>
  <si>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</si>
  <si>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</si>
  <si>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</si>
  <si>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</si>
  <si>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</si>
  <si>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</si>
  <si>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</si>
  <si>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</si>
  <si>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</si>
  <si>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</si>
  <si>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</si>
  <si>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</si>
  <si>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</si>
  <si>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</si>
  <si>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</si>
  <si>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</si>
  <si>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</si>
  <si>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</si>
  <si>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</si>
  <si>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</si>
  <si>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</si>
  <si>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</si>
  <si>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</si>
  <si>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</si>
  <si>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</si>
  <si>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</si>
  <si>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</si>
  <si>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</si>
  <si>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</si>
  <si>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</si>
  <si>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</si>
  <si>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</si>
  <si>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</si>
  <si>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</si>
  <si>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</si>
  <si>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</si>
  <si>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</si>
  <si>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</si>
  <si>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</si>
  <si>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</si>
  <si>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</si>
  <si>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</si>
  <si>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</si>
  <si>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</si>
  <si>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</si>
  <si>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</si>
  <si>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</si>
  <si>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</si>
  <si>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</si>
  <si>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</si>
  <si>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</si>
  <si>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</si>
  <si>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</si>
  <si>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</si>
  <si>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</si>
  <si>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</si>
  <si>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</si>
  <si>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</si>
  <si>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</si>
  <si>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</si>
  <si>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</si>
  <si>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</si>
  <si>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</si>
  <si>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</si>
  <si>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</si>
  <si>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</si>
  <si>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</si>
  <si>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</si>
  <si>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</si>
  <si>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</si>
  <si>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</si>
  <si>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</si>
  <si>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</si>
  <si>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</si>
  <si>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</si>
  <si>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</si>
  <si>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</si>
  <si>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</si>
  <si>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</si>
  <si>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</si>
  <si>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</si>
  <si>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</si>
  <si>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</si>
  <si>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</si>
  <si>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</si>
  <si>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</si>
  <si>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</si>
  <si>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</si>
  <si>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</si>
  <si>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</si>
  <si>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</si>
  <si>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</si>
  <si>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</si>
  <si>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</si>
  <si>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</si>
  <si>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</si>
  <si>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</si>
  <si>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</si>
  <si>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</si>
  <si>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</si>
  <si>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</si>
  <si>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</si>
  <si>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</si>
  <si>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</si>
  <si>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</si>
  <si>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</si>
  <si>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</si>
  <si>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</si>
  <si>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</si>
  <si>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</si>
  <si>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</si>
  <si>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</si>
  <si>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</si>
  <si>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</si>
  <si>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</si>
  <si>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</si>
  <si>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</si>
  <si>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</si>
  <si>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</si>
  <si>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</si>
  <si>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</si>
  <si>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</si>
  <si>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</si>
  <si>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</si>
  <si>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</si>
  <si>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</si>
  <si>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</si>
  <si>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</si>
  <si>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</si>
  <si>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</si>
  <si>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</si>
  <si>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</si>
  <si>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</si>
  <si>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</si>
  <si>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</si>
  <si>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</si>
  <si>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</si>
  <si>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</si>
  <si>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</si>
  <si>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</si>
  <si>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</si>
  <si>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</si>
  <si>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</si>
  <si>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</si>
  <si>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</si>
  <si>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</si>
  <si>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</si>
  <si>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</si>
  <si>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</si>
  <si>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</si>
  <si>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</si>
  <si>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</si>
  <si>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</si>
  <si>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Realizar operativos de vigilancia</t>
  </si>
  <si>
    <t>Número</t>
  </si>
  <si>
    <t>Instalación de puestos de vigilancia y control</t>
  </si>
  <si>
    <t>Alojamiento para unidades policiales</t>
  </si>
  <si>
    <t>Desarrollar el programa de auxiliares bachilleres y auxiliares de policía</t>
  </si>
  <si>
    <t>Avalúo, compra y legalización de predios</t>
  </si>
  <si>
    <t>Realización de estudios y diseños</t>
  </si>
  <si>
    <t>Interventoría para estudios y diseños</t>
  </si>
  <si>
    <t>Construcción de infraestructuras</t>
  </si>
  <si>
    <t>Interventoría para construcción de infraestructuras</t>
  </si>
  <si>
    <t>Mantenimiento de infraestructuras</t>
  </si>
  <si>
    <t>Dotación de entidades de seguridad, convivencia y justicia</t>
  </si>
  <si>
    <t>Contratación de personal</t>
  </si>
  <si>
    <t>Funcionamiento de UPJ</t>
  </si>
  <si>
    <t>Adquisición de sistemas de información</t>
  </si>
  <si>
    <t>Adquisición de vehículos</t>
  </si>
  <si>
    <t>Suministro de alimentación</t>
  </si>
  <si>
    <t>Adquisición de cámaras de seguridad</t>
  </si>
  <si>
    <t>Mantenimiento de cámaras</t>
  </si>
  <si>
    <t>Monitoreo de cámaras de seguridad</t>
  </si>
  <si>
    <t>Adquisición de equipos de comunicación</t>
  </si>
  <si>
    <t>Pago de recompensas</t>
  </si>
  <si>
    <t>Pago de servicios públicos</t>
  </si>
  <si>
    <t>Mantenimiento de vehículos</t>
  </si>
  <si>
    <t>Suministro de combustible</t>
  </si>
  <si>
    <t xml:space="preserve">Dotación para operatividad de fuerza pública </t>
  </si>
  <si>
    <t>Fortalecer la convivencia y legalidad</t>
  </si>
  <si>
    <t>Pago alquiler infraestructura</t>
  </si>
  <si>
    <t>Logística para realización de eventos</t>
  </si>
  <si>
    <t>Servicios de Vigilancia</t>
  </si>
  <si>
    <t>Calibración y mantenimiento de equipos de medición</t>
  </si>
  <si>
    <t>Convenios con Establecimientos Carcelarios</t>
  </si>
  <si>
    <t>Suministro de Impresos y publicaciones</t>
  </si>
  <si>
    <t>Servicios de Hospedaje y Alimentación para fuerza pública</t>
  </si>
  <si>
    <t xml:space="preserve">Servicios de Apoyo a la Gestión </t>
  </si>
  <si>
    <t xml:space="preserve">Dotación de elementos para  fortalecer la convivencia y seguridad </t>
  </si>
  <si>
    <t>Valor Esperado INICIAL 2016</t>
  </si>
  <si>
    <t>Valor esperado VIGENTE 2017</t>
  </si>
  <si>
    <t>Valor esperado VIGENTE 2018</t>
  </si>
  <si>
    <t>Valor esperado VIGENTE 2019</t>
  </si>
  <si>
    <r>
      <t xml:space="preserve">META 
ACUMULADA 
</t>
    </r>
    <r>
      <rPr>
        <sz val="9"/>
        <color indexed="9"/>
        <rFont val="Arial"/>
        <family val="2"/>
      </rPr>
      <t>1-Ener_31-Dic.</t>
    </r>
  </si>
  <si>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</si>
  <si>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</si>
  <si>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</si>
  <si>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</si>
  <si>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</si>
  <si>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</si>
  <si>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</si>
  <si>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</si>
  <si>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</si>
  <si>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Operación centro transitorio de servicios judiciales para el menor infractr</t>
  </si>
  <si>
    <t>Ejecutado
1-Ener_30-Jun.</t>
  </si>
  <si>
    <t>CARACTERIZACIÓN DE BENEFICIARIOS 2018</t>
  </si>
  <si>
    <t>FUENTE: BASE DATOS CERTIFICADA POR EL DNP MAYO 2018</t>
  </si>
  <si>
    <t>g</t>
  </si>
  <si>
    <t>SANDRA JINETH QUEVEDO GARZON</t>
  </si>
  <si>
    <t>SANDRA JINETH QUEVEDO GARZON - SECRETARIO DE GOBIERNO</t>
  </si>
  <si>
    <t>Operativos realizados con personal vionculado y contratado por la Secretaría de Gobierno</t>
  </si>
  <si>
    <t>Policía y Ejército Nacional</t>
  </si>
  <si>
    <t xml:space="preserve">Secretaria de Gobierno </t>
  </si>
  <si>
    <t>Departamento de Policía de Cundinamarca</t>
  </si>
  <si>
    <t>NA</t>
  </si>
  <si>
    <t xml:space="preserve">Contrato 342 de 2019 Arrendamiento </t>
  </si>
  <si>
    <t xml:space="preserve">Pliego de condiciones para la Construcción de Infraestructura para Policía Vereda La Fuente </t>
  </si>
  <si>
    <t xml:space="preserve">Pliego de condiciones para la Construcción de Infraestructura para Policía Vereda La Fuente - Interventoría </t>
  </si>
  <si>
    <t xml:space="preserve">Secretaria de Gobierno 
Secretario de Infraestructura </t>
  </si>
  <si>
    <t>Contrato 010 de 2019</t>
  </si>
  <si>
    <t>Convenio Municipio de Gachancipá</t>
  </si>
  <si>
    <t xml:space="preserve">NA </t>
  </si>
  <si>
    <t xml:space="preserve">Pago servicios públicos entidades que brindan seguridad </t>
  </si>
  <si>
    <t xml:space="preserve">Contrato mantenimiento de vehículos </t>
  </si>
  <si>
    <t xml:space="preserve">Contrato suministro de combustible </t>
  </si>
  <si>
    <t>Contrato 426 de 2019</t>
  </si>
  <si>
    <t>Contrato de calibración de equipos</t>
  </si>
  <si>
    <t xml:space="preserve">Convenio INPEC Sobresueldos y dotación </t>
  </si>
  <si>
    <t>Contratos prestación de servicios 009, 057, 066, 067, 093, 134, 136, 137, 138, 140, 141, 142, 226, 262, 335, 373, 396, 398, 413 de 2019</t>
  </si>
  <si>
    <t xml:space="preserve">Convenio 440 de 2019 CESPA ZIPAQUIRÁ </t>
  </si>
  <si>
    <t>Gestión con Departamento de Policía de Cundinamarca para asignación de policía
Total policía 31 incremento 82% -Patrulleros 18, Oficiales 8, Inf. 2 Tránsito 3</t>
  </si>
  <si>
    <t>Pago tres recompensas</t>
  </si>
  <si>
    <t xml:space="preserve">Contrato 500 de 2019 Cakes Innovation 
Contrato Jorge Molano suministro de alimentación 
Contrato alimentación elecciones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</si>
</sst>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5"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4">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
      <left style="dashed">
        <color indexed="64"/>
      </left>
      <right style="medium">
        <color indexed="64"/>
      </right>
      <top style="thin">
        <color indexed="64"/>
      </top>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64">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37" fillId="0" borderId="40"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47" fillId="0" borderId="40" xfId="0" applyFont="1" applyFill="1" applyBorder="1" applyAlignment="1" applyProtection="1">
      <alignment horizontal="justify" vertical="center" wrapText="1"/>
    </xf>
    <xf numFmtId="0" fontId="47" fillId="0" borderId="57" xfId="0" applyFont="1" applyFill="1" applyBorder="1" applyAlignment="1" applyProtection="1">
      <alignment horizontal="justify" vertical="center" wrapText="1"/>
    </xf>
    <xf numFmtId="0" fontId="48" fillId="0" borderId="40" xfId="1" applyNumberFormat="1" applyFont="1" applyFill="1" applyBorder="1" applyAlignment="1" applyProtection="1">
      <alignment horizontal="center"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0" fontId="48" fillId="0" borderId="57" xfId="1" applyNumberFormat="1" applyFont="1" applyFill="1" applyBorder="1" applyAlignment="1" applyProtection="1">
      <alignment horizontal="center" vertical="center" wrapText="1"/>
    </xf>
    <xf numFmtId="4" fontId="35" fillId="0" borderId="143" xfId="0" applyNumberFormat="1" applyFont="1" applyFill="1" applyBorder="1" applyAlignment="1" applyProtection="1">
      <alignment horizontal="right" vertical="top"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8" fillId="0" borderId="0" xfId="0" applyFont="1" applyFill="1" applyBorder="1" applyAlignment="1" applyProtection="1">
      <alignment horizontal="center"/>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4" fontId="29" fillId="7" borderId="17" xfId="0" applyNumberFormat="1" applyFont="1" applyFill="1" applyBorder="1" applyAlignment="1" applyProtection="1">
      <alignment horizontal="center" vertical="center" textRotation="90" wrapText="1"/>
      <protection locked="0"/>
    </xf>
    <xf numFmtId="4" fontId="29" fillId="7" borderId="122" xfId="0" applyNumberFormat="1" applyFont="1" applyFill="1" applyBorder="1" applyAlignment="1" applyProtection="1">
      <alignment horizontal="center" vertical="center"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Profesional%20Especializado%202017%20-%202019/PLANES%20DE%20ACCION%202019_Semestre%201%20y%202/SIEE_Tableros%20de%20Control%20Avance%20P.D.%20201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19"/>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82225500</v>
          </cell>
          <cell r="AM9">
            <v>0</v>
          </cell>
          <cell r="AN9">
            <v>0</v>
          </cell>
          <cell r="AO9">
            <v>0</v>
          </cell>
          <cell r="AP9">
            <v>0</v>
          </cell>
          <cell r="AQ9">
            <v>82225500</v>
          </cell>
          <cell r="AR9">
            <v>0</v>
          </cell>
          <cell r="AS9">
            <v>0</v>
          </cell>
        </row>
        <row r="10">
          <cell r="AK10" t="str">
            <v>E1.P_A.MR1-MP03-1</v>
          </cell>
          <cell r="AL10">
            <v>2138970619</v>
          </cell>
          <cell r="AM10">
            <v>410218160</v>
          </cell>
          <cell r="AN10">
            <v>0</v>
          </cell>
          <cell r="AO10">
            <v>0</v>
          </cell>
          <cell r="AP10">
            <v>0</v>
          </cell>
          <cell r="AQ10">
            <v>1198049664</v>
          </cell>
          <cell r="AR10">
            <v>530702795</v>
          </cell>
          <cell r="AS10">
            <v>0</v>
          </cell>
        </row>
        <row r="11">
          <cell r="AK11" t="str">
            <v>E1.P_A.MR1-MP04-1</v>
          </cell>
          <cell r="AL11">
            <v>32666666</v>
          </cell>
          <cell r="AM11">
            <v>0</v>
          </cell>
          <cell r="AN11">
            <v>0</v>
          </cell>
          <cell r="AO11">
            <v>0</v>
          </cell>
          <cell r="AP11">
            <v>0</v>
          </cell>
          <cell r="AQ11">
            <v>32666666</v>
          </cell>
          <cell r="AR11">
            <v>0</v>
          </cell>
          <cell r="AS11">
            <v>0</v>
          </cell>
        </row>
        <row r="12">
          <cell r="AK12" t="str">
            <v>E1.P_A.MR1-MP05-1</v>
          </cell>
          <cell r="AL12">
            <v>699855392</v>
          </cell>
          <cell r="AM12">
            <v>0</v>
          </cell>
          <cell r="AN12">
            <v>0</v>
          </cell>
          <cell r="AO12">
            <v>0</v>
          </cell>
          <cell r="AP12">
            <v>0</v>
          </cell>
          <cell r="AQ12">
            <v>243939200</v>
          </cell>
          <cell r="AR12">
            <v>455916192</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884699928</v>
          </cell>
          <cell r="AM14">
            <v>0</v>
          </cell>
          <cell r="AN14">
            <v>0</v>
          </cell>
          <cell r="AO14">
            <v>0</v>
          </cell>
          <cell r="AP14">
            <v>0</v>
          </cell>
          <cell r="AQ14">
            <v>267923827</v>
          </cell>
          <cell r="AR14">
            <v>616776101</v>
          </cell>
          <cell r="AS14">
            <v>0</v>
          </cell>
        </row>
        <row r="15">
          <cell r="AK15" t="str">
            <v>E1.P_A.MR1-MP08-1</v>
          </cell>
          <cell r="AL15">
            <v>5610132760</v>
          </cell>
          <cell r="AM15">
            <v>686869190</v>
          </cell>
          <cell r="AN15">
            <v>0</v>
          </cell>
          <cell r="AO15">
            <v>0</v>
          </cell>
          <cell r="AP15">
            <v>0</v>
          </cell>
          <cell r="AQ15">
            <v>3898638396</v>
          </cell>
          <cell r="AR15">
            <v>1024625174</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37000000</v>
          </cell>
          <cell r="AM17">
            <v>0</v>
          </cell>
          <cell r="AN17">
            <v>0</v>
          </cell>
          <cell r="AO17">
            <v>0</v>
          </cell>
          <cell r="AP17">
            <v>0</v>
          </cell>
          <cell r="AQ17">
            <v>37000000</v>
          </cell>
          <cell r="AR17">
            <v>0</v>
          </cell>
          <cell r="AS17">
            <v>0</v>
          </cell>
        </row>
        <row r="18">
          <cell r="AK18" t="str">
            <v>E1.P_A.MR2-MP03-1</v>
          </cell>
          <cell r="AL18">
            <v>946147404</v>
          </cell>
          <cell r="AM18">
            <v>0</v>
          </cell>
          <cell r="AN18">
            <v>0</v>
          </cell>
          <cell r="AO18">
            <v>0</v>
          </cell>
          <cell r="AP18">
            <v>0</v>
          </cell>
          <cell r="AQ18">
            <v>876147404</v>
          </cell>
          <cell r="AR18">
            <v>70000000</v>
          </cell>
          <cell r="AS18">
            <v>0</v>
          </cell>
        </row>
        <row r="19">
          <cell r="AK19" t="str">
            <v>E1.P_A.MR2-MP04-1</v>
          </cell>
          <cell r="AL19">
            <v>158967639</v>
          </cell>
          <cell r="AM19">
            <v>0</v>
          </cell>
          <cell r="AN19">
            <v>0</v>
          </cell>
          <cell r="AO19">
            <v>0</v>
          </cell>
          <cell r="AP19">
            <v>0</v>
          </cell>
          <cell r="AQ19">
            <v>158967639</v>
          </cell>
          <cell r="AR19">
            <v>0</v>
          </cell>
          <cell r="AS19">
            <v>0</v>
          </cell>
        </row>
        <row r="20">
          <cell r="AK20" t="str">
            <v>E1.P_A.MR3-MP01-1</v>
          </cell>
          <cell r="AL20">
            <v>43039560</v>
          </cell>
          <cell r="AM20">
            <v>0</v>
          </cell>
          <cell r="AN20">
            <v>0</v>
          </cell>
          <cell r="AO20">
            <v>0</v>
          </cell>
          <cell r="AP20">
            <v>0</v>
          </cell>
          <cell r="AQ20">
            <v>43039560</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62472000</v>
          </cell>
          <cell r="AM22">
            <v>0</v>
          </cell>
          <cell r="AN22">
            <v>0</v>
          </cell>
          <cell r="AO22">
            <v>0</v>
          </cell>
          <cell r="AP22">
            <v>0</v>
          </cell>
          <cell r="AQ22">
            <v>62472000</v>
          </cell>
          <cell r="AR22">
            <v>0</v>
          </cell>
          <cell r="AS22">
            <v>0</v>
          </cell>
        </row>
        <row r="23">
          <cell r="AK23" t="str">
            <v>E1.P_A.MR3-MP04-1</v>
          </cell>
          <cell r="AL23">
            <v>1985817917</v>
          </cell>
          <cell r="AM23">
            <v>0</v>
          </cell>
          <cell r="AN23">
            <v>0</v>
          </cell>
          <cell r="AO23">
            <v>0</v>
          </cell>
          <cell r="AP23">
            <v>0</v>
          </cell>
          <cell r="AQ23">
            <v>1985817917</v>
          </cell>
          <cell r="AR23">
            <v>0</v>
          </cell>
          <cell r="AS23">
            <v>0</v>
          </cell>
        </row>
        <row r="24">
          <cell r="AK24" t="str">
            <v>E1.P_A.MR3-MP05-1</v>
          </cell>
          <cell r="AL24">
            <v>3700000</v>
          </cell>
          <cell r="AM24">
            <v>0</v>
          </cell>
          <cell r="AN24">
            <v>0</v>
          </cell>
          <cell r="AO24">
            <v>0</v>
          </cell>
          <cell r="AP24">
            <v>0</v>
          </cell>
          <cell r="AQ24">
            <v>3700000</v>
          </cell>
          <cell r="AR24">
            <v>0</v>
          </cell>
          <cell r="AS24">
            <v>0</v>
          </cell>
        </row>
        <row r="25">
          <cell r="AK25" t="str">
            <v>E1.P_A.MR4-MP01-1</v>
          </cell>
          <cell r="AL25">
            <v>25000000</v>
          </cell>
          <cell r="AM25">
            <v>0</v>
          </cell>
          <cell r="AN25">
            <v>0</v>
          </cell>
          <cell r="AO25">
            <v>0</v>
          </cell>
          <cell r="AP25">
            <v>0</v>
          </cell>
          <cell r="AQ25">
            <v>25000000</v>
          </cell>
          <cell r="AR25">
            <v>0</v>
          </cell>
          <cell r="AS25">
            <v>0</v>
          </cell>
        </row>
        <row r="26">
          <cell r="AK26" t="str">
            <v>E1.P_A.MR4-MP02-1</v>
          </cell>
          <cell r="AL26">
            <v>31236000</v>
          </cell>
          <cell r="AM26">
            <v>0</v>
          </cell>
          <cell r="AN26">
            <v>0</v>
          </cell>
          <cell r="AO26">
            <v>0</v>
          </cell>
          <cell r="AP26">
            <v>0</v>
          </cell>
          <cell r="AQ26">
            <v>31236000</v>
          </cell>
          <cell r="AR26">
            <v>0</v>
          </cell>
          <cell r="AS26">
            <v>0</v>
          </cell>
        </row>
        <row r="27">
          <cell r="AK27" t="str">
            <v>E1.P_A.MR4-MP03-1</v>
          </cell>
          <cell r="AL27">
            <v>31236000</v>
          </cell>
          <cell r="AM27">
            <v>0</v>
          </cell>
          <cell r="AN27">
            <v>0</v>
          </cell>
          <cell r="AO27">
            <v>0</v>
          </cell>
          <cell r="AP27">
            <v>0</v>
          </cell>
          <cell r="AQ27">
            <v>31236000</v>
          </cell>
          <cell r="AR27">
            <v>0</v>
          </cell>
          <cell r="AS27">
            <v>0</v>
          </cell>
        </row>
        <row r="28">
          <cell r="AK28" t="str">
            <v>E1.P_A.MR4-MP04-1</v>
          </cell>
          <cell r="AL28">
            <v>510565866</v>
          </cell>
          <cell r="AM28">
            <v>0</v>
          </cell>
          <cell r="AN28">
            <v>0</v>
          </cell>
          <cell r="AO28">
            <v>0</v>
          </cell>
          <cell r="AP28">
            <v>0</v>
          </cell>
          <cell r="AQ28">
            <v>510565866</v>
          </cell>
          <cell r="AR28">
            <v>0</v>
          </cell>
          <cell r="AS28">
            <v>0</v>
          </cell>
        </row>
        <row r="29">
          <cell r="AK29" t="str">
            <v>E1.P_A.MR4-MP05-1</v>
          </cell>
          <cell r="AL29">
            <v>1579638000</v>
          </cell>
          <cell r="AM29">
            <v>0</v>
          </cell>
          <cell r="AN29">
            <v>0</v>
          </cell>
          <cell r="AO29">
            <v>0</v>
          </cell>
          <cell r="AP29">
            <v>0</v>
          </cell>
          <cell r="AQ29">
            <v>1579638000</v>
          </cell>
          <cell r="AR29">
            <v>0</v>
          </cell>
          <cell r="AS29">
            <v>0</v>
          </cell>
        </row>
        <row r="30">
          <cell r="AK30" t="str">
            <v>E1.P_A.MR5-MP01-1</v>
          </cell>
          <cell r="AL30">
            <v>3932250365.5</v>
          </cell>
          <cell r="AM30">
            <v>0</v>
          </cell>
          <cell r="AN30">
            <v>0</v>
          </cell>
          <cell r="AO30">
            <v>0</v>
          </cell>
          <cell r="AP30">
            <v>0</v>
          </cell>
          <cell r="AQ30">
            <v>3932250365.5</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77230166</v>
          </cell>
          <cell r="AM32">
            <v>0</v>
          </cell>
          <cell r="AN32">
            <v>0</v>
          </cell>
          <cell r="AO32">
            <v>0</v>
          </cell>
          <cell r="AP32">
            <v>0</v>
          </cell>
          <cell r="AQ32">
            <v>77230166</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44000000</v>
          </cell>
          <cell r="AM35">
            <v>0</v>
          </cell>
          <cell r="AN35">
            <v>0</v>
          </cell>
          <cell r="AO35">
            <v>0</v>
          </cell>
          <cell r="AP35">
            <v>0</v>
          </cell>
          <cell r="AQ35">
            <v>44000000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7000000</v>
          </cell>
          <cell r="AM37">
            <v>0</v>
          </cell>
          <cell r="AN37">
            <v>0</v>
          </cell>
          <cell r="AO37">
            <v>0</v>
          </cell>
          <cell r="AP37">
            <v>0</v>
          </cell>
          <cell r="AQ37">
            <v>7000000</v>
          </cell>
          <cell r="AR37">
            <v>0</v>
          </cell>
          <cell r="AS37">
            <v>0</v>
          </cell>
        </row>
        <row r="38">
          <cell r="AK38" t="str">
            <v>E1.P_B.MR2-MP01-1</v>
          </cell>
          <cell r="AL38">
            <v>3928228582</v>
          </cell>
          <cell r="AM38">
            <v>682866983</v>
          </cell>
          <cell r="AN38">
            <v>1540085603</v>
          </cell>
          <cell r="AO38">
            <v>0</v>
          </cell>
          <cell r="AP38">
            <v>270471618</v>
          </cell>
          <cell r="AQ38">
            <v>0</v>
          </cell>
          <cell r="AR38">
            <v>1434804378</v>
          </cell>
          <cell r="AS38">
            <v>0</v>
          </cell>
        </row>
        <row r="39">
          <cell r="AK39" t="str">
            <v>E1.P_B.MR2-MP02-1</v>
          </cell>
          <cell r="AL39">
            <v>28459166</v>
          </cell>
          <cell r="AM39">
            <v>0</v>
          </cell>
          <cell r="AN39">
            <v>0</v>
          </cell>
          <cell r="AO39">
            <v>0</v>
          </cell>
          <cell r="AP39">
            <v>0</v>
          </cell>
          <cell r="AQ39">
            <v>28459166</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0</v>
          </cell>
          <cell r="AM41">
            <v>0</v>
          </cell>
          <cell r="AN41">
            <v>0</v>
          </cell>
          <cell r="AO41">
            <v>0</v>
          </cell>
          <cell r="AP41">
            <v>0</v>
          </cell>
          <cell r="AQ41">
            <v>0</v>
          </cell>
          <cell r="AR41">
            <v>0</v>
          </cell>
          <cell r="AS41">
            <v>0</v>
          </cell>
        </row>
        <row r="42">
          <cell r="AK42" t="str">
            <v>E1.P_B.MR3-MP02-1</v>
          </cell>
          <cell r="AL42">
            <v>129000000</v>
          </cell>
          <cell r="AM42">
            <v>0</v>
          </cell>
          <cell r="AN42">
            <v>0</v>
          </cell>
          <cell r="AO42">
            <v>0</v>
          </cell>
          <cell r="AP42">
            <v>0</v>
          </cell>
          <cell r="AQ42">
            <v>129000000</v>
          </cell>
          <cell r="AR42">
            <v>0</v>
          </cell>
          <cell r="AS42">
            <v>0</v>
          </cell>
        </row>
        <row r="43">
          <cell r="AK43" t="str">
            <v>E1.P_B.MR3-MP03-1</v>
          </cell>
          <cell r="AL43">
            <v>117770000</v>
          </cell>
          <cell r="AM43">
            <v>0</v>
          </cell>
          <cell r="AN43">
            <v>0</v>
          </cell>
          <cell r="AO43">
            <v>0</v>
          </cell>
          <cell r="AP43">
            <v>0</v>
          </cell>
          <cell r="AQ43">
            <v>117770000</v>
          </cell>
          <cell r="AR43">
            <v>0</v>
          </cell>
          <cell r="AS43">
            <v>0</v>
          </cell>
        </row>
        <row r="44">
          <cell r="AK44" t="str">
            <v>E1.P_B.MR3-MP04-1</v>
          </cell>
          <cell r="AL44">
            <v>44000000</v>
          </cell>
          <cell r="AM44">
            <v>0</v>
          </cell>
          <cell r="AN44">
            <v>0</v>
          </cell>
          <cell r="AO44">
            <v>0</v>
          </cell>
          <cell r="AP44">
            <v>0</v>
          </cell>
          <cell r="AQ44">
            <v>44000000</v>
          </cell>
          <cell r="AR44">
            <v>0</v>
          </cell>
          <cell r="AS44">
            <v>0</v>
          </cell>
        </row>
        <row r="45">
          <cell r="AK45" t="str">
            <v>E1.P_B.MR3-MP05-1</v>
          </cell>
          <cell r="AL45">
            <v>45000000</v>
          </cell>
          <cell r="AM45">
            <v>0</v>
          </cell>
          <cell r="AN45">
            <v>0</v>
          </cell>
          <cell r="AO45">
            <v>0</v>
          </cell>
          <cell r="AP45">
            <v>0</v>
          </cell>
          <cell r="AQ45">
            <v>45000000</v>
          </cell>
          <cell r="AR45">
            <v>0</v>
          </cell>
          <cell r="AS45">
            <v>0</v>
          </cell>
        </row>
        <row r="46">
          <cell r="AK46" t="str">
            <v>E1.P_B.MR3-MP06-1</v>
          </cell>
          <cell r="AL46">
            <v>48000000</v>
          </cell>
          <cell r="AM46">
            <v>0</v>
          </cell>
          <cell r="AN46">
            <v>0</v>
          </cell>
          <cell r="AO46">
            <v>0</v>
          </cell>
          <cell r="AP46">
            <v>0</v>
          </cell>
          <cell r="AQ46">
            <v>48000000</v>
          </cell>
          <cell r="AR46">
            <v>0</v>
          </cell>
          <cell r="AS46">
            <v>0</v>
          </cell>
        </row>
        <row r="47">
          <cell r="AK47" t="str">
            <v>E1.P_B.MR3-MP07-1</v>
          </cell>
          <cell r="AL47">
            <v>0</v>
          </cell>
          <cell r="AM47">
            <v>0</v>
          </cell>
          <cell r="AN47">
            <v>0</v>
          </cell>
          <cell r="AO47">
            <v>0</v>
          </cell>
          <cell r="AP47">
            <v>0</v>
          </cell>
          <cell r="AQ47">
            <v>0</v>
          </cell>
          <cell r="AR47">
            <v>0</v>
          </cell>
          <cell r="AS47">
            <v>0</v>
          </cell>
        </row>
        <row r="48">
          <cell r="AK48" t="str">
            <v>E1.P_B.MR3-MP08-1</v>
          </cell>
          <cell r="AL48">
            <v>23000000</v>
          </cell>
          <cell r="AM48">
            <v>0</v>
          </cell>
          <cell r="AN48">
            <v>0</v>
          </cell>
          <cell r="AO48">
            <v>0</v>
          </cell>
          <cell r="AP48">
            <v>0</v>
          </cell>
          <cell r="AQ48">
            <v>23000000</v>
          </cell>
          <cell r="AR48">
            <v>0</v>
          </cell>
          <cell r="AS48">
            <v>0</v>
          </cell>
        </row>
        <row r="49">
          <cell r="AK49" t="str">
            <v>E1.P_B.MR3-MP09-1</v>
          </cell>
          <cell r="AL49">
            <v>205000000</v>
          </cell>
          <cell r="AM49">
            <v>0</v>
          </cell>
          <cell r="AN49">
            <v>0</v>
          </cell>
          <cell r="AO49">
            <v>0</v>
          </cell>
          <cell r="AP49">
            <v>0</v>
          </cell>
          <cell r="AQ49">
            <v>205000000</v>
          </cell>
          <cell r="AR49">
            <v>0</v>
          </cell>
          <cell r="AS49">
            <v>0</v>
          </cell>
        </row>
        <row r="50">
          <cell r="AK50" t="str">
            <v>E1.P_B.MR3-MP10-1</v>
          </cell>
          <cell r="AL50">
            <v>771952410</v>
          </cell>
          <cell r="AM50">
            <v>0</v>
          </cell>
          <cell r="AN50">
            <v>81112720</v>
          </cell>
          <cell r="AO50">
            <v>0</v>
          </cell>
          <cell r="AP50">
            <v>0</v>
          </cell>
          <cell r="AQ50">
            <v>337920965.5</v>
          </cell>
          <cell r="AR50">
            <v>352918724.5</v>
          </cell>
          <cell r="AS50">
            <v>0</v>
          </cell>
        </row>
        <row r="51">
          <cell r="AK51" t="str">
            <v>E1.P_C.MR1-MP01-1</v>
          </cell>
          <cell r="AL51">
            <v>2729203874</v>
          </cell>
          <cell r="AM51">
            <v>100000000</v>
          </cell>
          <cell r="AN51">
            <v>0</v>
          </cell>
          <cell r="AO51">
            <v>0</v>
          </cell>
          <cell r="AP51">
            <v>0</v>
          </cell>
          <cell r="AQ51">
            <v>2629203874</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1269500000</v>
          </cell>
          <cell r="AM53">
            <v>0</v>
          </cell>
          <cell r="AN53">
            <v>0</v>
          </cell>
          <cell r="AO53">
            <v>0</v>
          </cell>
          <cell r="AP53">
            <v>0</v>
          </cell>
          <cell r="AQ53">
            <v>1269500000</v>
          </cell>
          <cell r="AR53">
            <v>0</v>
          </cell>
          <cell r="AS53">
            <v>0</v>
          </cell>
        </row>
        <row r="54">
          <cell r="AK54" t="str">
            <v>E1.P_C.MR1-MP04-1</v>
          </cell>
          <cell r="AL54">
            <v>2691170202</v>
          </cell>
          <cell r="AM54">
            <v>0</v>
          </cell>
          <cell r="AN54">
            <v>0</v>
          </cell>
          <cell r="AO54">
            <v>0</v>
          </cell>
          <cell r="AP54">
            <v>0</v>
          </cell>
          <cell r="AQ54">
            <v>2549423087</v>
          </cell>
          <cell r="AR54">
            <v>141747115</v>
          </cell>
          <cell r="AS54">
            <v>0</v>
          </cell>
        </row>
        <row r="55">
          <cell r="AK55" t="str">
            <v>E1.P_C.MR1-MP05-1</v>
          </cell>
          <cell r="AL55">
            <v>74000000</v>
          </cell>
          <cell r="AM55">
            <v>0</v>
          </cell>
          <cell r="AN55">
            <v>0</v>
          </cell>
          <cell r="AO55">
            <v>0</v>
          </cell>
          <cell r="AP55">
            <v>0</v>
          </cell>
          <cell r="AQ55">
            <v>74000000</v>
          </cell>
          <cell r="AR55">
            <v>0</v>
          </cell>
          <cell r="AS55">
            <v>0</v>
          </cell>
        </row>
        <row r="56">
          <cell r="AK56" t="str">
            <v>E1.P_C.MR1-MP06-1</v>
          </cell>
          <cell r="AL56">
            <v>0</v>
          </cell>
          <cell r="AM56">
            <v>0</v>
          </cell>
          <cell r="AN56">
            <v>0</v>
          </cell>
          <cell r="AO56">
            <v>0</v>
          </cell>
          <cell r="AP56">
            <v>0</v>
          </cell>
          <cell r="AQ56">
            <v>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67000000</v>
          </cell>
          <cell r="AM60">
            <v>0</v>
          </cell>
          <cell r="AN60">
            <v>0</v>
          </cell>
          <cell r="AO60">
            <v>0</v>
          </cell>
          <cell r="AP60">
            <v>0</v>
          </cell>
          <cell r="AQ60">
            <v>67000000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822400000</v>
          </cell>
          <cell r="AM64">
            <v>0</v>
          </cell>
          <cell r="AN64">
            <v>0</v>
          </cell>
          <cell r="AO64">
            <v>0</v>
          </cell>
          <cell r="AP64">
            <v>0</v>
          </cell>
          <cell r="AQ64">
            <v>760079885</v>
          </cell>
          <cell r="AR64">
            <v>62320115</v>
          </cell>
          <cell r="AS64">
            <v>0</v>
          </cell>
        </row>
        <row r="65">
          <cell r="AK65" t="str">
            <v>E1.P_C.MR1-MP15-1</v>
          </cell>
          <cell r="AL65">
            <v>0</v>
          </cell>
          <cell r="AM65">
            <v>0</v>
          </cell>
          <cell r="AN65">
            <v>0</v>
          </cell>
          <cell r="AO65">
            <v>0</v>
          </cell>
          <cell r="AP65">
            <v>0</v>
          </cell>
          <cell r="AQ65">
            <v>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938101152</v>
          </cell>
          <cell r="AM67">
            <v>0</v>
          </cell>
          <cell r="AN67">
            <v>2575000</v>
          </cell>
          <cell r="AO67">
            <v>0</v>
          </cell>
          <cell r="AP67">
            <v>0</v>
          </cell>
          <cell r="AQ67">
            <v>746530000</v>
          </cell>
          <cell r="AR67">
            <v>188996152</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255000000</v>
          </cell>
          <cell r="AM74">
            <v>0</v>
          </cell>
          <cell r="AN74">
            <v>0</v>
          </cell>
          <cell r="AO74">
            <v>0</v>
          </cell>
          <cell r="AP74">
            <v>0</v>
          </cell>
          <cell r="AQ74">
            <v>255000000</v>
          </cell>
          <cell r="AR74">
            <v>0</v>
          </cell>
          <cell r="AS74">
            <v>0</v>
          </cell>
        </row>
        <row r="75">
          <cell r="AK75" t="str">
            <v>E1.P_D.MR1-MP09-1</v>
          </cell>
          <cell r="AL75">
            <v>424573139</v>
          </cell>
          <cell r="AM75">
            <v>0</v>
          </cell>
          <cell r="AN75">
            <v>23698614</v>
          </cell>
          <cell r="AO75">
            <v>0</v>
          </cell>
          <cell r="AP75">
            <v>0</v>
          </cell>
          <cell r="AQ75">
            <v>371114370</v>
          </cell>
          <cell r="AR75">
            <v>29760155</v>
          </cell>
          <cell r="AS75">
            <v>0</v>
          </cell>
        </row>
        <row r="76">
          <cell r="AK76" t="str">
            <v>E1.P_D.MR1-MP10-1</v>
          </cell>
          <cell r="AL76">
            <v>435885630</v>
          </cell>
          <cell r="AM76">
            <v>0</v>
          </cell>
          <cell r="AN76">
            <v>0</v>
          </cell>
          <cell r="AO76">
            <v>0</v>
          </cell>
          <cell r="AP76">
            <v>0</v>
          </cell>
          <cell r="AQ76">
            <v>435885630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60000000</v>
          </cell>
          <cell r="AM79">
            <v>0</v>
          </cell>
          <cell r="AN79">
            <v>0</v>
          </cell>
          <cell r="AO79">
            <v>0</v>
          </cell>
          <cell r="AP79">
            <v>0</v>
          </cell>
          <cell r="AQ79">
            <v>60000000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611208322</v>
          </cell>
          <cell r="AM83">
            <v>74770698</v>
          </cell>
          <cell r="AN83">
            <v>0</v>
          </cell>
          <cell r="AO83">
            <v>0</v>
          </cell>
          <cell r="AP83">
            <v>0</v>
          </cell>
          <cell r="AQ83">
            <v>536437624</v>
          </cell>
          <cell r="AR83">
            <v>0</v>
          </cell>
          <cell r="AS83">
            <v>0</v>
          </cell>
        </row>
        <row r="84">
          <cell r="AK84" t="str">
            <v>E1.P_E.MR1-MP05-1</v>
          </cell>
          <cell r="AL84">
            <v>1700000000</v>
          </cell>
          <cell r="AM84">
            <v>2060000</v>
          </cell>
          <cell r="AN84">
            <v>0</v>
          </cell>
          <cell r="AO84">
            <v>0</v>
          </cell>
          <cell r="AP84">
            <v>0</v>
          </cell>
          <cell r="AQ84">
            <v>1697940000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103000</v>
          </cell>
          <cell r="AM86">
            <v>0</v>
          </cell>
          <cell r="AN86">
            <v>0</v>
          </cell>
          <cell r="AO86">
            <v>0</v>
          </cell>
          <cell r="AP86">
            <v>0</v>
          </cell>
          <cell r="AQ86">
            <v>103000</v>
          </cell>
          <cell r="AR86">
            <v>0</v>
          </cell>
          <cell r="AS86">
            <v>0</v>
          </cell>
        </row>
        <row r="87">
          <cell r="AK87" t="str">
            <v>E1.P_F.MR1-MP03-1</v>
          </cell>
          <cell r="AL87">
            <v>722999801</v>
          </cell>
          <cell r="AM87">
            <v>0</v>
          </cell>
          <cell r="AN87">
            <v>0</v>
          </cell>
          <cell r="AO87">
            <v>0</v>
          </cell>
          <cell r="AP87">
            <v>0</v>
          </cell>
          <cell r="AQ87">
            <v>722999801</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116761658</v>
          </cell>
          <cell r="AM89">
            <v>0</v>
          </cell>
          <cell r="AN89">
            <v>0</v>
          </cell>
          <cell r="AO89">
            <v>0</v>
          </cell>
          <cell r="AP89">
            <v>0</v>
          </cell>
          <cell r="AQ89">
            <v>116761658</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518935000</v>
          </cell>
          <cell r="AM91">
            <v>0</v>
          </cell>
          <cell r="AN91">
            <v>0</v>
          </cell>
          <cell r="AO91">
            <v>0</v>
          </cell>
          <cell r="AP91">
            <v>0</v>
          </cell>
          <cell r="AQ91">
            <v>518935000</v>
          </cell>
          <cell r="AR91">
            <v>0</v>
          </cell>
          <cell r="AS91">
            <v>0</v>
          </cell>
        </row>
        <row r="92">
          <cell r="AK92" t="str">
            <v>E1.P_F.MR2-MP04-1</v>
          </cell>
          <cell r="AL92">
            <v>2304588757</v>
          </cell>
          <cell r="AM92">
            <v>0</v>
          </cell>
          <cell r="AN92">
            <v>0</v>
          </cell>
          <cell r="AO92">
            <v>0</v>
          </cell>
          <cell r="AP92">
            <v>0</v>
          </cell>
          <cell r="AQ92">
            <v>2304588757</v>
          </cell>
          <cell r="AR92">
            <v>0</v>
          </cell>
          <cell r="AS92">
            <v>0</v>
          </cell>
        </row>
        <row r="93">
          <cell r="AK93" t="str">
            <v>E1.P_G.MR1-MP01-1</v>
          </cell>
          <cell r="AL93">
            <v>33750000</v>
          </cell>
          <cell r="AM93">
            <v>0</v>
          </cell>
          <cell r="AN93">
            <v>0</v>
          </cell>
          <cell r="AO93">
            <v>0</v>
          </cell>
          <cell r="AP93">
            <v>0</v>
          </cell>
          <cell r="AQ93">
            <v>33750000</v>
          </cell>
          <cell r="AR93">
            <v>0</v>
          </cell>
          <cell r="AS93">
            <v>0</v>
          </cell>
        </row>
        <row r="94">
          <cell r="AK94" t="str">
            <v>E1.P_G.MR1-MP02-1</v>
          </cell>
          <cell r="AL94">
            <v>22500000</v>
          </cell>
          <cell r="AM94">
            <v>0</v>
          </cell>
          <cell r="AN94">
            <v>0</v>
          </cell>
          <cell r="AO94">
            <v>0</v>
          </cell>
          <cell r="AP94">
            <v>0</v>
          </cell>
          <cell r="AQ94">
            <v>22500000</v>
          </cell>
          <cell r="AR94">
            <v>0</v>
          </cell>
          <cell r="AS94">
            <v>0</v>
          </cell>
        </row>
        <row r="95">
          <cell r="AK95" t="str">
            <v>E1.P_G.MR1-MP03-1</v>
          </cell>
          <cell r="AL95">
            <v>250000000</v>
          </cell>
          <cell r="AM95">
            <v>0</v>
          </cell>
          <cell r="AN95">
            <v>0</v>
          </cell>
          <cell r="AO95">
            <v>0</v>
          </cell>
          <cell r="AP95">
            <v>0</v>
          </cell>
          <cell r="AQ95">
            <v>250000000</v>
          </cell>
          <cell r="AR95">
            <v>0</v>
          </cell>
          <cell r="AS95">
            <v>0</v>
          </cell>
        </row>
        <row r="96">
          <cell r="AK96" t="str">
            <v>E1.P_G.MR2-MP01-1</v>
          </cell>
          <cell r="AL96">
            <v>43750000</v>
          </cell>
          <cell r="AM96">
            <v>0</v>
          </cell>
          <cell r="AN96">
            <v>0</v>
          </cell>
          <cell r="AO96">
            <v>0</v>
          </cell>
          <cell r="AP96">
            <v>0</v>
          </cell>
          <cell r="AQ96">
            <v>43750000</v>
          </cell>
          <cell r="AR96">
            <v>0</v>
          </cell>
          <cell r="AS96">
            <v>0</v>
          </cell>
        </row>
        <row r="97">
          <cell r="AK97" t="str">
            <v>E1.P_H.MR1-MP01-1</v>
          </cell>
          <cell r="AL97">
            <v>400000000</v>
          </cell>
          <cell r="AM97">
            <v>0</v>
          </cell>
          <cell r="AN97">
            <v>0</v>
          </cell>
          <cell r="AO97">
            <v>0</v>
          </cell>
          <cell r="AP97">
            <v>0</v>
          </cell>
          <cell r="AQ97">
            <v>400000000</v>
          </cell>
          <cell r="AR97">
            <v>0</v>
          </cell>
          <cell r="AS97">
            <v>0</v>
          </cell>
        </row>
        <row r="98">
          <cell r="AK98" t="str">
            <v>E1.P_H.MR1-MP02-1</v>
          </cell>
          <cell r="AL98">
            <v>10000000</v>
          </cell>
          <cell r="AM98">
            <v>0</v>
          </cell>
          <cell r="AN98">
            <v>0</v>
          </cell>
          <cell r="AO98">
            <v>0</v>
          </cell>
          <cell r="AP98">
            <v>0</v>
          </cell>
          <cell r="AQ98">
            <v>10000000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8000000</v>
          </cell>
          <cell r="AM100">
            <v>0</v>
          </cell>
          <cell r="AN100">
            <v>0</v>
          </cell>
          <cell r="AO100">
            <v>0</v>
          </cell>
          <cell r="AP100">
            <v>0</v>
          </cell>
          <cell r="AQ100">
            <v>8000000</v>
          </cell>
          <cell r="AR100">
            <v>0</v>
          </cell>
          <cell r="AS100">
            <v>0</v>
          </cell>
        </row>
        <row r="101">
          <cell r="AK101" t="str">
            <v>E1.P_H.MR1-MP05-1</v>
          </cell>
          <cell r="AL101">
            <v>40000000</v>
          </cell>
          <cell r="AM101">
            <v>0</v>
          </cell>
          <cell r="AN101">
            <v>0</v>
          </cell>
          <cell r="AO101">
            <v>0</v>
          </cell>
          <cell r="AP101">
            <v>0</v>
          </cell>
          <cell r="AQ101">
            <v>40000000</v>
          </cell>
          <cell r="AR101">
            <v>0</v>
          </cell>
          <cell r="AS101">
            <v>0</v>
          </cell>
        </row>
        <row r="102">
          <cell r="AK102" t="str">
            <v>E1.P_H.MR1-MP06-1</v>
          </cell>
          <cell r="AL102">
            <v>500000</v>
          </cell>
          <cell r="AM102">
            <v>0</v>
          </cell>
          <cell r="AN102">
            <v>0</v>
          </cell>
          <cell r="AO102">
            <v>0</v>
          </cell>
          <cell r="AP102">
            <v>0</v>
          </cell>
          <cell r="AQ102">
            <v>500000</v>
          </cell>
          <cell r="AR102">
            <v>0</v>
          </cell>
          <cell r="AS102">
            <v>0</v>
          </cell>
        </row>
        <row r="103">
          <cell r="AK103" t="str">
            <v>E1.P_H.MR1-MP07-1</v>
          </cell>
          <cell r="AL103">
            <v>6000000</v>
          </cell>
          <cell r="AM103">
            <v>0</v>
          </cell>
          <cell r="AN103">
            <v>0</v>
          </cell>
          <cell r="AO103">
            <v>0</v>
          </cell>
          <cell r="AP103">
            <v>0</v>
          </cell>
          <cell r="AQ103">
            <v>6000000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200000000</v>
          </cell>
          <cell r="AM105">
            <v>0</v>
          </cell>
          <cell r="AN105">
            <v>0</v>
          </cell>
          <cell r="AO105">
            <v>0</v>
          </cell>
          <cell r="AP105">
            <v>0</v>
          </cell>
          <cell r="AQ105">
            <v>200000000</v>
          </cell>
          <cell r="AR105">
            <v>0</v>
          </cell>
          <cell r="AS105">
            <v>0</v>
          </cell>
        </row>
        <row r="106">
          <cell r="AK106" t="str">
            <v>E1.P_I.MR1-MP03-1</v>
          </cell>
          <cell r="AL106">
            <v>25999570</v>
          </cell>
          <cell r="AM106">
            <v>0</v>
          </cell>
          <cell r="AN106">
            <v>0</v>
          </cell>
          <cell r="AO106">
            <v>0</v>
          </cell>
          <cell r="AP106">
            <v>0</v>
          </cell>
          <cell r="AQ106">
            <v>25999570</v>
          </cell>
          <cell r="AR106">
            <v>0</v>
          </cell>
          <cell r="AS106">
            <v>0</v>
          </cell>
        </row>
        <row r="107">
          <cell r="AK107" t="str">
            <v>E1.P_J.MR1-MP01-1</v>
          </cell>
          <cell r="AL107">
            <v>237844844</v>
          </cell>
          <cell r="AM107">
            <v>0</v>
          </cell>
          <cell r="AN107">
            <v>0</v>
          </cell>
          <cell r="AO107">
            <v>0</v>
          </cell>
          <cell r="AP107">
            <v>0</v>
          </cell>
          <cell r="AQ107">
            <v>237844844</v>
          </cell>
          <cell r="AR107">
            <v>0</v>
          </cell>
          <cell r="AS107">
            <v>0</v>
          </cell>
        </row>
        <row r="108">
          <cell r="AK108" t="str">
            <v>E1.P_J.MR1-MP02-1</v>
          </cell>
          <cell r="AL108">
            <v>526799212</v>
          </cell>
          <cell r="AM108">
            <v>0</v>
          </cell>
          <cell r="AN108">
            <v>0</v>
          </cell>
          <cell r="AO108">
            <v>0</v>
          </cell>
          <cell r="AP108">
            <v>0</v>
          </cell>
          <cell r="AQ108">
            <v>526799212</v>
          </cell>
          <cell r="AR108">
            <v>0</v>
          </cell>
          <cell r="AS108">
            <v>0</v>
          </cell>
        </row>
        <row r="109">
          <cell r="AK109" t="str">
            <v>E2.P_A.MR1-MP01-1</v>
          </cell>
          <cell r="AL109">
            <v>0</v>
          </cell>
          <cell r="AM109">
            <v>0</v>
          </cell>
          <cell r="AN109">
            <v>0</v>
          </cell>
          <cell r="AO109">
            <v>0</v>
          </cell>
          <cell r="AP109">
            <v>0</v>
          </cell>
          <cell r="AQ109">
            <v>0</v>
          </cell>
          <cell r="AR109">
            <v>0</v>
          </cell>
          <cell r="AS109">
            <v>0</v>
          </cell>
        </row>
        <row r="110">
          <cell r="AK110" t="str">
            <v>E2.P_A.MR1-MP02-1</v>
          </cell>
          <cell r="AL110">
            <v>0</v>
          </cell>
          <cell r="AM110">
            <v>0</v>
          </cell>
          <cell r="AN110">
            <v>0</v>
          </cell>
          <cell r="AO110">
            <v>0</v>
          </cell>
          <cell r="AP110">
            <v>0</v>
          </cell>
          <cell r="AQ110">
            <v>0</v>
          </cell>
          <cell r="AR110">
            <v>0</v>
          </cell>
          <cell r="AS110">
            <v>0</v>
          </cell>
        </row>
        <row r="111">
          <cell r="AK111" t="str">
            <v>E2.P_A.MR1-MP03-1</v>
          </cell>
          <cell r="AL111">
            <v>35026700</v>
          </cell>
          <cell r="AM111">
            <v>0</v>
          </cell>
          <cell r="AN111">
            <v>0</v>
          </cell>
          <cell r="AO111">
            <v>0</v>
          </cell>
          <cell r="AP111">
            <v>0</v>
          </cell>
          <cell r="AQ111">
            <v>35026700</v>
          </cell>
          <cell r="AR111">
            <v>0</v>
          </cell>
          <cell r="AS111">
            <v>0</v>
          </cell>
        </row>
        <row r="112">
          <cell r="AK112" t="str">
            <v>E2.P_A.MR1-MP04-1</v>
          </cell>
          <cell r="AL112">
            <v>0</v>
          </cell>
          <cell r="AM112">
            <v>0</v>
          </cell>
          <cell r="AN112">
            <v>0</v>
          </cell>
          <cell r="AO112">
            <v>0</v>
          </cell>
          <cell r="AP112">
            <v>0</v>
          </cell>
          <cell r="AQ112">
            <v>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20298300</v>
          </cell>
          <cell r="AM114">
            <v>0</v>
          </cell>
          <cell r="AN114">
            <v>0</v>
          </cell>
          <cell r="AO114">
            <v>0</v>
          </cell>
          <cell r="AP114">
            <v>0</v>
          </cell>
          <cell r="AQ114">
            <v>20298300</v>
          </cell>
          <cell r="AR114">
            <v>0</v>
          </cell>
          <cell r="AS114">
            <v>0</v>
          </cell>
        </row>
        <row r="115">
          <cell r="AK115" t="str">
            <v>E2.P_A.MR1-MP07-1</v>
          </cell>
          <cell r="AL115">
            <v>0</v>
          </cell>
          <cell r="AM115">
            <v>0</v>
          </cell>
          <cell r="AN115">
            <v>0</v>
          </cell>
          <cell r="AO115">
            <v>0</v>
          </cell>
          <cell r="AP115">
            <v>0</v>
          </cell>
          <cell r="AQ115">
            <v>0</v>
          </cell>
          <cell r="AR115">
            <v>0</v>
          </cell>
          <cell r="AS115">
            <v>0</v>
          </cell>
        </row>
        <row r="116">
          <cell r="AK116" t="str">
            <v>E2.P_A.MR1-MP08-1</v>
          </cell>
          <cell r="AL116">
            <v>0</v>
          </cell>
          <cell r="AM116">
            <v>0</v>
          </cell>
          <cell r="AN116">
            <v>0</v>
          </cell>
          <cell r="AO116">
            <v>0</v>
          </cell>
          <cell r="AP116">
            <v>0</v>
          </cell>
          <cell r="AQ116">
            <v>0</v>
          </cell>
          <cell r="AR116">
            <v>0</v>
          </cell>
          <cell r="AS116">
            <v>0</v>
          </cell>
        </row>
        <row r="117">
          <cell r="AK117" t="str">
            <v>E2.P_A.MR1-MP09-1</v>
          </cell>
          <cell r="AL117">
            <v>26250000</v>
          </cell>
          <cell r="AM117">
            <v>0</v>
          </cell>
          <cell r="AN117">
            <v>0</v>
          </cell>
          <cell r="AO117">
            <v>0</v>
          </cell>
          <cell r="AP117">
            <v>0</v>
          </cell>
          <cell r="AQ117">
            <v>26250000</v>
          </cell>
          <cell r="AR117">
            <v>0</v>
          </cell>
          <cell r="AS117">
            <v>0</v>
          </cell>
        </row>
        <row r="118">
          <cell r="AK118" t="str">
            <v>E2.P_A.MR1-MP10-1</v>
          </cell>
          <cell r="AL118">
            <v>5000000</v>
          </cell>
          <cell r="AM118">
            <v>0</v>
          </cell>
          <cell r="AN118">
            <v>0</v>
          </cell>
          <cell r="AO118">
            <v>0</v>
          </cell>
          <cell r="AP118">
            <v>0</v>
          </cell>
          <cell r="AQ118">
            <v>5000000</v>
          </cell>
          <cell r="AR118">
            <v>0</v>
          </cell>
          <cell r="AS118">
            <v>0</v>
          </cell>
        </row>
        <row r="119">
          <cell r="AK119" t="str">
            <v>E2.P_B.MR1-MP01-1</v>
          </cell>
          <cell r="AL119">
            <v>87725000</v>
          </cell>
          <cell r="AM119">
            <v>0</v>
          </cell>
          <cell r="AN119">
            <v>0</v>
          </cell>
          <cell r="AO119">
            <v>0</v>
          </cell>
          <cell r="AP119">
            <v>0</v>
          </cell>
          <cell r="AQ119">
            <v>87725000</v>
          </cell>
          <cell r="AR119">
            <v>0</v>
          </cell>
          <cell r="AS119">
            <v>0</v>
          </cell>
        </row>
        <row r="120">
          <cell r="AK120" t="str">
            <v>E2.P_B.MR1-MP02-1</v>
          </cell>
          <cell r="AL120">
            <v>0</v>
          </cell>
          <cell r="AM120">
            <v>0</v>
          </cell>
          <cell r="AN120">
            <v>0</v>
          </cell>
          <cell r="AO120">
            <v>0</v>
          </cell>
          <cell r="AP120">
            <v>0</v>
          </cell>
          <cell r="AQ120">
            <v>0</v>
          </cell>
          <cell r="AR120">
            <v>0</v>
          </cell>
          <cell r="AS120">
            <v>0</v>
          </cell>
        </row>
        <row r="121">
          <cell r="AK121" t="str">
            <v>E2.P_B.MR1-MP03-1</v>
          </cell>
          <cell r="AL121">
            <v>25000000</v>
          </cell>
          <cell r="AM121">
            <v>0</v>
          </cell>
          <cell r="AN121">
            <v>0</v>
          </cell>
          <cell r="AO121">
            <v>0</v>
          </cell>
          <cell r="AP121">
            <v>0</v>
          </cell>
          <cell r="AQ121">
            <v>25000000</v>
          </cell>
          <cell r="AR121">
            <v>0</v>
          </cell>
          <cell r="AS121">
            <v>0</v>
          </cell>
        </row>
        <row r="122">
          <cell r="AK122" t="str">
            <v>E2.P_B.MR1-MP04-1</v>
          </cell>
          <cell r="AL122">
            <v>0</v>
          </cell>
          <cell r="AM122">
            <v>0</v>
          </cell>
          <cell r="AN122">
            <v>0</v>
          </cell>
          <cell r="AO122">
            <v>0</v>
          </cell>
          <cell r="AP122">
            <v>0</v>
          </cell>
          <cell r="AQ122">
            <v>0</v>
          </cell>
          <cell r="AR122">
            <v>0</v>
          </cell>
          <cell r="AS122">
            <v>0</v>
          </cell>
        </row>
        <row r="123">
          <cell r="AK123" t="str">
            <v>E2.P_C.MR1-MP01-1</v>
          </cell>
          <cell r="AL123">
            <v>10000000</v>
          </cell>
          <cell r="AM123">
            <v>0</v>
          </cell>
          <cell r="AN123">
            <v>0</v>
          </cell>
          <cell r="AO123">
            <v>0</v>
          </cell>
          <cell r="AP123">
            <v>0</v>
          </cell>
          <cell r="AQ123">
            <v>10000000</v>
          </cell>
          <cell r="AR123">
            <v>0</v>
          </cell>
          <cell r="AS123">
            <v>0</v>
          </cell>
        </row>
        <row r="124">
          <cell r="AK124" t="str">
            <v>E2.P_C.MR1-MP02-1</v>
          </cell>
          <cell r="AL124">
            <v>20000000</v>
          </cell>
          <cell r="AM124">
            <v>0</v>
          </cell>
          <cell r="AN124">
            <v>0</v>
          </cell>
          <cell r="AO124">
            <v>0</v>
          </cell>
          <cell r="AP124">
            <v>0</v>
          </cell>
          <cell r="AQ124">
            <v>20000000</v>
          </cell>
          <cell r="AR124">
            <v>0</v>
          </cell>
          <cell r="AS124">
            <v>0</v>
          </cell>
        </row>
        <row r="125">
          <cell r="AK125" t="str">
            <v>E2.P_C.MR1-MP03-1</v>
          </cell>
          <cell r="AL125">
            <v>0</v>
          </cell>
          <cell r="AM125">
            <v>0</v>
          </cell>
          <cell r="AN125">
            <v>0</v>
          </cell>
          <cell r="AO125">
            <v>0</v>
          </cell>
          <cell r="AP125">
            <v>0</v>
          </cell>
          <cell r="AQ125">
            <v>0</v>
          </cell>
          <cell r="AR125">
            <v>0</v>
          </cell>
          <cell r="AS125">
            <v>0</v>
          </cell>
        </row>
        <row r="126">
          <cell r="AK126" t="str">
            <v>E2.P_D.MR1-MP01-1</v>
          </cell>
          <cell r="AL126">
            <v>0</v>
          </cell>
          <cell r="AM126">
            <v>0</v>
          </cell>
          <cell r="AN126">
            <v>0</v>
          </cell>
          <cell r="AO126">
            <v>0</v>
          </cell>
          <cell r="AP126">
            <v>0</v>
          </cell>
          <cell r="AQ126">
            <v>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20000000</v>
          </cell>
          <cell r="AM128">
            <v>0</v>
          </cell>
          <cell r="AN128">
            <v>0</v>
          </cell>
          <cell r="AO128">
            <v>0</v>
          </cell>
          <cell r="AP128">
            <v>0</v>
          </cell>
          <cell r="AQ128">
            <v>20000000</v>
          </cell>
          <cell r="AR128">
            <v>0</v>
          </cell>
          <cell r="AS128">
            <v>0</v>
          </cell>
        </row>
        <row r="129">
          <cell r="AK129" t="str">
            <v>E2.P_D.MR1-MP04-1</v>
          </cell>
          <cell r="AL129">
            <v>10000000</v>
          </cell>
          <cell r="AM129">
            <v>0</v>
          </cell>
          <cell r="AN129">
            <v>0</v>
          </cell>
          <cell r="AO129">
            <v>0</v>
          </cell>
          <cell r="AP129">
            <v>0</v>
          </cell>
          <cell r="AQ129">
            <v>10000000</v>
          </cell>
          <cell r="AR129">
            <v>0</v>
          </cell>
          <cell r="AS129">
            <v>0</v>
          </cell>
        </row>
        <row r="130">
          <cell r="AK130" t="str">
            <v>E2.P_D.MR1-MP05-1</v>
          </cell>
          <cell r="AL130">
            <v>0</v>
          </cell>
          <cell r="AM130">
            <v>0</v>
          </cell>
          <cell r="AN130">
            <v>0</v>
          </cell>
          <cell r="AO130">
            <v>0</v>
          </cell>
          <cell r="AP130">
            <v>0</v>
          </cell>
          <cell r="AQ130">
            <v>0</v>
          </cell>
          <cell r="AR130">
            <v>0</v>
          </cell>
          <cell r="AS130">
            <v>0</v>
          </cell>
        </row>
        <row r="131">
          <cell r="AK131" t="str">
            <v>E2.P_E.MR1-MP01-1</v>
          </cell>
          <cell r="AL131">
            <v>0</v>
          </cell>
          <cell r="AM131">
            <v>0</v>
          </cell>
          <cell r="AN131">
            <v>0</v>
          </cell>
          <cell r="AO131">
            <v>0</v>
          </cell>
          <cell r="AP131">
            <v>0</v>
          </cell>
          <cell r="AQ131">
            <v>0</v>
          </cell>
          <cell r="AR131">
            <v>0</v>
          </cell>
          <cell r="AS131">
            <v>0</v>
          </cell>
        </row>
        <row r="132">
          <cell r="AK132" t="str">
            <v>E2.P_E.MR1-MP02-1</v>
          </cell>
          <cell r="AL132">
            <v>128765285</v>
          </cell>
          <cell r="AM132">
            <v>0</v>
          </cell>
          <cell r="AN132">
            <v>0</v>
          </cell>
          <cell r="AO132">
            <v>0</v>
          </cell>
          <cell r="AP132">
            <v>0</v>
          </cell>
          <cell r="AQ132">
            <v>128765285</v>
          </cell>
          <cell r="AR132">
            <v>0</v>
          </cell>
          <cell r="AS132">
            <v>0</v>
          </cell>
        </row>
        <row r="133">
          <cell r="AK133" t="str">
            <v>E2.P_E.MR1-MP03-1</v>
          </cell>
          <cell r="AL133">
            <v>2734780</v>
          </cell>
          <cell r="AM133">
            <v>0</v>
          </cell>
          <cell r="AN133">
            <v>0</v>
          </cell>
          <cell r="AO133">
            <v>0</v>
          </cell>
          <cell r="AP133">
            <v>0</v>
          </cell>
          <cell r="AQ133">
            <v>2734780</v>
          </cell>
          <cell r="AR133">
            <v>0</v>
          </cell>
          <cell r="AS133">
            <v>0</v>
          </cell>
        </row>
        <row r="134">
          <cell r="AK134" t="str">
            <v>E2.P_E.MR1-MP04-1</v>
          </cell>
          <cell r="AL134">
            <v>417965220</v>
          </cell>
          <cell r="AM134">
            <v>0</v>
          </cell>
          <cell r="AN134">
            <v>0</v>
          </cell>
          <cell r="AO134">
            <v>0</v>
          </cell>
          <cell r="AP134">
            <v>0</v>
          </cell>
          <cell r="AQ134">
            <v>417965220</v>
          </cell>
          <cell r="AR134">
            <v>0</v>
          </cell>
          <cell r="AS134">
            <v>0</v>
          </cell>
        </row>
        <row r="135">
          <cell r="AK135" t="str">
            <v>E2.P_E.MR1-MP05-1</v>
          </cell>
          <cell r="AL135">
            <v>0</v>
          </cell>
          <cell r="AM135">
            <v>0</v>
          </cell>
          <cell r="AN135">
            <v>0</v>
          </cell>
          <cell r="AO135">
            <v>0</v>
          </cell>
          <cell r="AP135">
            <v>0</v>
          </cell>
          <cell r="AQ135">
            <v>0</v>
          </cell>
          <cell r="AR135">
            <v>0</v>
          </cell>
          <cell r="AS135">
            <v>0</v>
          </cell>
        </row>
        <row r="136">
          <cell r="AK136" t="str">
            <v>E2.P_E.MR1-MP06-1</v>
          </cell>
          <cell r="AL136">
            <v>55111500</v>
          </cell>
          <cell r="AM136">
            <v>0</v>
          </cell>
          <cell r="AN136">
            <v>0</v>
          </cell>
          <cell r="AO136">
            <v>0</v>
          </cell>
          <cell r="AP136">
            <v>0</v>
          </cell>
          <cell r="AQ136">
            <v>55060000</v>
          </cell>
          <cell r="AR136">
            <v>0</v>
          </cell>
          <cell r="AS136">
            <v>51500</v>
          </cell>
        </row>
        <row r="137">
          <cell r="AK137" t="str">
            <v>E2.P_F.MR1-MP01-1</v>
          </cell>
          <cell r="AL137">
            <v>0</v>
          </cell>
          <cell r="AM137">
            <v>0</v>
          </cell>
          <cell r="AN137">
            <v>0</v>
          </cell>
          <cell r="AO137">
            <v>0</v>
          </cell>
          <cell r="AP137">
            <v>0</v>
          </cell>
          <cell r="AQ137">
            <v>0</v>
          </cell>
          <cell r="AR137">
            <v>0</v>
          </cell>
          <cell r="AS137">
            <v>0</v>
          </cell>
        </row>
        <row r="138">
          <cell r="AK138" t="str">
            <v>E2.P_F.MR1-MP02-1</v>
          </cell>
          <cell r="AL138">
            <v>0</v>
          </cell>
          <cell r="AM138">
            <v>0</v>
          </cell>
          <cell r="AN138">
            <v>0</v>
          </cell>
          <cell r="AO138">
            <v>0</v>
          </cell>
          <cell r="AP138">
            <v>0</v>
          </cell>
          <cell r="AQ138">
            <v>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0</v>
          </cell>
          <cell r="AM140">
            <v>0</v>
          </cell>
          <cell r="AN140">
            <v>0</v>
          </cell>
          <cell r="AO140">
            <v>0</v>
          </cell>
          <cell r="AP140">
            <v>0</v>
          </cell>
          <cell r="AQ140">
            <v>0</v>
          </cell>
          <cell r="AR140">
            <v>0</v>
          </cell>
          <cell r="AS140">
            <v>0</v>
          </cell>
        </row>
        <row r="141">
          <cell r="AK141" t="str">
            <v>E2.P_F.MR1-MP05-1</v>
          </cell>
          <cell r="AL141">
            <v>33400000</v>
          </cell>
          <cell r="AM141">
            <v>0</v>
          </cell>
          <cell r="AN141">
            <v>0</v>
          </cell>
          <cell r="AO141">
            <v>0</v>
          </cell>
          <cell r="AP141">
            <v>0</v>
          </cell>
          <cell r="AQ141">
            <v>33400000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50000000</v>
          </cell>
          <cell r="AM143">
            <v>0</v>
          </cell>
          <cell r="AN143">
            <v>0</v>
          </cell>
          <cell r="AO143">
            <v>0</v>
          </cell>
          <cell r="AP143">
            <v>0</v>
          </cell>
          <cell r="AQ143">
            <v>50000000</v>
          </cell>
          <cell r="AR143">
            <v>0</v>
          </cell>
          <cell r="AS143">
            <v>0</v>
          </cell>
        </row>
        <row r="144">
          <cell r="AK144" t="str">
            <v>E2.P_F.MR2-MP03-1</v>
          </cell>
          <cell r="AL144">
            <v>20350000</v>
          </cell>
          <cell r="AM144">
            <v>0</v>
          </cell>
          <cell r="AN144">
            <v>0</v>
          </cell>
          <cell r="AO144">
            <v>0</v>
          </cell>
          <cell r="AP144">
            <v>0</v>
          </cell>
          <cell r="AQ144">
            <v>20350000</v>
          </cell>
          <cell r="AR144">
            <v>0</v>
          </cell>
          <cell r="AS144">
            <v>0</v>
          </cell>
        </row>
        <row r="145">
          <cell r="AK145" t="str">
            <v>E2.P_F.MR2-MP04-1</v>
          </cell>
          <cell r="AL145">
            <v>0</v>
          </cell>
          <cell r="AM145">
            <v>0</v>
          </cell>
          <cell r="AN145">
            <v>0</v>
          </cell>
          <cell r="AO145">
            <v>0</v>
          </cell>
          <cell r="AP145">
            <v>0</v>
          </cell>
          <cell r="AQ145">
            <v>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10253000000</v>
          </cell>
          <cell r="AM147">
            <v>0</v>
          </cell>
          <cell r="AN147">
            <v>0</v>
          </cell>
          <cell r="AO147">
            <v>0</v>
          </cell>
          <cell r="AP147">
            <v>0</v>
          </cell>
          <cell r="AQ147">
            <v>10253000000</v>
          </cell>
          <cell r="AR147">
            <v>0</v>
          </cell>
          <cell r="AS147">
            <v>0</v>
          </cell>
        </row>
        <row r="148">
          <cell r="AK148" t="str">
            <v>E3.P_A.MR1-MP03-1</v>
          </cell>
          <cell r="AL148">
            <v>509266177</v>
          </cell>
          <cell r="AM148">
            <v>0</v>
          </cell>
          <cell r="AN148">
            <v>0</v>
          </cell>
          <cell r="AO148">
            <v>0</v>
          </cell>
          <cell r="AP148">
            <v>0</v>
          </cell>
          <cell r="AQ148">
            <v>0</v>
          </cell>
          <cell r="AR148">
            <v>509266177</v>
          </cell>
          <cell r="AS148">
            <v>0</v>
          </cell>
        </row>
        <row r="149">
          <cell r="AK149" t="str">
            <v>E3.P_A.MR1-MP04-1</v>
          </cell>
          <cell r="AL149">
            <v>12402060000</v>
          </cell>
          <cell r="AM149">
            <v>0</v>
          </cell>
          <cell r="AN149">
            <v>0</v>
          </cell>
          <cell r="AO149">
            <v>7000000000</v>
          </cell>
          <cell r="AP149">
            <v>0</v>
          </cell>
          <cell r="AQ149">
            <v>5402060000</v>
          </cell>
          <cell r="AR149">
            <v>0</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5934639217</v>
          </cell>
          <cell r="AM152">
            <v>0</v>
          </cell>
          <cell r="AN152">
            <v>0</v>
          </cell>
          <cell r="AO152">
            <v>0</v>
          </cell>
          <cell r="AP152">
            <v>0</v>
          </cell>
          <cell r="AQ152">
            <v>5934639217</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23000000000</v>
          </cell>
          <cell r="AM154">
            <v>0</v>
          </cell>
          <cell r="AN154">
            <v>0</v>
          </cell>
          <cell r="AO154">
            <v>23000000000</v>
          </cell>
          <cell r="AP154">
            <v>0</v>
          </cell>
          <cell r="AQ154">
            <v>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6100926258</v>
          </cell>
          <cell r="AM156">
            <v>0</v>
          </cell>
          <cell r="AN156">
            <v>0</v>
          </cell>
          <cell r="AO156">
            <v>0</v>
          </cell>
          <cell r="AP156">
            <v>0</v>
          </cell>
          <cell r="AQ156">
            <v>6100926258</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3450000000</v>
          </cell>
          <cell r="AM158">
            <v>0</v>
          </cell>
          <cell r="AN158">
            <v>0</v>
          </cell>
          <cell r="AO158">
            <v>0</v>
          </cell>
          <cell r="AP158">
            <v>0</v>
          </cell>
          <cell r="AQ158">
            <v>3450000000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311712000</v>
          </cell>
          <cell r="AM160">
            <v>0</v>
          </cell>
          <cell r="AN160">
            <v>0</v>
          </cell>
          <cell r="AO160">
            <v>0</v>
          </cell>
          <cell r="AP160">
            <v>0</v>
          </cell>
          <cell r="AQ160">
            <v>221712000</v>
          </cell>
          <cell r="AR160">
            <v>0</v>
          </cell>
          <cell r="AS160">
            <v>90000000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565280000</v>
          </cell>
          <cell r="AM169">
            <v>330000000</v>
          </cell>
          <cell r="AN169">
            <v>0</v>
          </cell>
          <cell r="AO169">
            <v>0</v>
          </cell>
          <cell r="AP169">
            <v>0</v>
          </cell>
          <cell r="AQ169">
            <v>235280000</v>
          </cell>
          <cell r="AR169">
            <v>0</v>
          </cell>
          <cell r="AS169">
            <v>0</v>
          </cell>
        </row>
        <row r="170">
          <cell r="AK170" t="str">
            <v>E3.P_B.MR1-MP04-1</v>
          </cell>
          <cell r="AL170">
            <v>2778180719</v>
          </cell>
          <cell r="AM170">
            <v>0</v>
          </cell>
          <cell r="AN170">
            <v>0</v>
          </cell>
          <cell r="AO170">
            <v>0</v>
          </cell>
          <cell r="AP170">
            <v>0</v>
          </cell>
          <cell r="AQ170">
            <v>2484980719</v>
          </cell>
          <cell r="AR170">
            <v>293200000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62058533660</v>
          </cell>
          <cell r="AM174">
            <v>0</v>
          </cell>
          <cell r="AN174">
            <v>0</v>
          </cell>
          <cell r="AO174">
            <v>34470013958</v>
          </cell>
          <cell r="AP174">
            <v>0</v>
          </cell>
          <cell r="AQ174">
            <v>27588519702</v>
          </cell>
          <cell r="AR174">
            <v>0</v>
          </cell>
          <cell r="AS174">
            <v>0</v>
          </cell>
        </row>
        <row r="175">
          <cell r="AK175" t="str">
            <v>E3.P_B.MR1-MP09-1</v>
          </cell>
          <cell r="AL175">
            <v>3241711775</v>
          </cell>
          <cell r="AM175">
            <v>0</v>
          </cell>
          <cell r="AN175">
            <v>0</v>
          </cell>
          <cell r="AO175">
            <v>0</v>
          </cell>
          <cell r="AP175">
            <v>0</v>
          </cell>
          <cell r="AQ175">
            <v>3241711775</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441735418</v>
          </cell>
          <cell r="AM177">
            <v>0</v>
          </cell>
          <cell r="AN177">
            <v>0</v>
          </cell>
          <cell r="AO177">
            <v>0</v>
          </cell>
          <cell r="AP177">
            <v>0</v>
          </cell>
          <cell r="AQ177">
            <v>441735418</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0</v>
          </cell>
          <cell r="AM180">
            <v>0</v>
          </cell>
          <cell r="AN180">
            <v>0</v>
          </cell>
          <cell r="AO180">
            <v>0</v>
          </cell>
          <cell r="AP180">
            <v>0</v>
          </cell>
          <cell r="AQ180">
            <v>0</v>
          </cell>
          <cell r="AR180">
            <v>0</v>
          </cell>
          <cell r="AS180">
            <v>0</v>
          </cell>
        </row>
        <row r="181">
          <cell r="AK181" t="str">
            <v>E3.P_C.MR1-MP02-1</v>
          </cell>
          <cell r="AL181">
            <v>202800000</v>
          </cell>
          <cell r="AM181">
            <v>0</v>
          </cell>
          <cell r="AN181">
            <v>0</v>
          </cell>
          <cell r="AO181">
            <v>0</v>
          </cell>
          <cell r="AP181">
            <v>0</v>
          </cell>
          <cell r="AQ181">
            <v>202800000</v>
          </cell>
          <cell r="AR181">
            <v>0</v>
          </cell>
          <cell r="AS181">
            <v>0</v>
          </cell>
        </row>
        <row r="182">
          <cell r="AK182" t="str">
            <v>E3.P_C.MR1-MP03-1</v>
          </cell>
          <cell r="AL182">
            <v>4732752887</v>
          </cell>
          <cell r="AM182">
            <v>0</v>
          </cell>
          <cell r="AN182">
            <v>0</v>
          </cell>
          <cell r="AO182">
            <v>0</v>
          </cell>
          <cell r="AP182">
            <v>0</v>
          </cell>
          <cell r="AQ182">
            <v>4732752887</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0</v>
          </cell>
          <cell r="AM184">
            <v>0</v>
          </cell>
          <cell r="AN184">
            <v>0</v>
          </cell>
          <cell r="AO184">
            <v>0</v>
          </cell>
          <cell r="AP184">
            <v>0</v>
          </cell>
          <cell r="AQ184">
            <v>0</v>
          </cell>
          <cell r="AR184">
            <v>0</v>
          </cell>
          <cell r="AS184">
            <v>0</v>
          </cell>
        </row>
        <row r="185">
          <cell r="AK185" t="str">
            <v>E3.P_D.MR1-MP02-1</v>
          </cell>
          <cell r="AL185">
            <v>189133333</v>
          </cell>
          <cell r="AM185">
            <v>0</v>
          </cell>
          <cell r="AN185">
            <v>0</v>
          </cell>
          <cell r="AO185">
            <v>0</v>
          </cell>
          <cell r="AP185">
            <v>0</v>
          </cell>
          <cell r="AQ185">
            <v>189133333</v>
          </cell>
          <cell r="AR185">
            <v>0</v>
          </cell>
          <cell r="AS185">
            <v>0</v>
          </cell>
        </row>
        <row r="186">
          <cell r="AK186" t="str">
            <v>E3.P_D.MR1-MP03-1</v>
          </cell>
          <cell r="AL186">
            <v>310412145</v>
          </cell>
          <cell r="AM186">
            <v>0</v>
          </cell>
          <cell r="AN186">
            <v>26145478</v>
          </cell>
          <cell r="AO186">
            <v>0</v>
          </cell>
          <cell r="AP186">
            <v>0</v>
          </cell>
          <cell r="AQ186">
            <v>284266667</v>
          </cell>
          <cell r="AR186">
            <v>0</v>
          </cell>
          <cell r="AS186">
            <v>0</v>
          </cell>
        </row>
        <row r="187">
          <cell r="AK187" t="str">
            <v>E3.P_D.MR1-MP04-1</v>
          </cell>
          <cell r="AL187">
            <v>67065827</v>
          </cell>
          <cell r="AM187">
            <v>0</v>
          </cell>
          <cell r="AN187">
            <v>0</v>
          </cell>
          <cell r="AO187">
            <v>0</v>
          </cell>
          <cell r="AP187">
            <v>0</v>
          </cell>
          <cell r="AQ187">
            <v>67065827</v>
          </cell>
          <cell r="AR187">
            <v>0</v>
          </cell>
          <cell r="AS187">
            <v>0</v>
          </cell>
        </row>
        <row r="188">
          <cell r="AK188" t="str">
            <v>E3.P_D.MR1-MP05-1</v>
          </cell>
          <cell r="AL188">
            <v>0</v>
          </cell>
          <cell r="AM188">
            <v>0</v>
          </cell>
          <cell r="AN188">
            <v>0</v>
          </cell>
          <cell r="AO188">
            <v>0</v>
          </cell>
          <cell r="AP188">
            <v>0</v>
          </cell>
          <cell r="AQ188">
            <v>0</v>
          </cell>
          <cell r="AR188">
            <v>0</v>
          </cell>
          <cell r="AS188">
            <v>0</v>
          </cell>
        </row>
        <row r="189">
          <cell r="AK189" t="str">
            <v>E3.P_D.MR1-MP06-1</v>
          </cell>
          <cell r="AL189">
            <v>248926600</v>
          </cell>
          <cell r="AM189">
            <v>0</v>
          </cell>
          <cell r="AN189">
            <v>0</v>
          </cell>
          <cell r="AO189">
            <v>0</v>
          </cell>
          <cell r="AP189">
            <v>0</v>
          </cell>
          <cell r="AQ189">
            <v>248926600</v>
          </cell>
          <cell r="AR189">
            <v>0</v>
          </cell>
          <cell r="AS189">
            <v>0</v>
          </cell>
        </row>
        <row r="190">
          <cell r="AK190" t="str">
            <v>E3.P_D.MR2-MP01-1</v>
          </cell>
          <cell r="AL190">
            <v>106673400</v>
          </cell>
          <cell r="AM190">
            <v>0</v>
          </cell>
          <cell r="AN190">
            <v>0</v>
          </cell>
          <cell r="AO190">
            <v>0</v>
          </cell>
          <cell r="AP190">
            <v>0</v>
          </cell>
          <cell r="AQ190">
            <v>106673400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10500000</v>
          </cell>
          <cell r="AM192">
            <v>0</v>
          </cell>
          <cell r="AN192">
            <v>0</v>
          </cell>
          <cell r="AO192">
            <v>0</v>
          </cell>
          <cell r="AP192">
            <v>0</v>
          </cell>
          <cell r="AQ192">
            <v>10500000</v>
          </cell>
          <cell r="AR192">
            <v>0</v>
          </cell>
          <cell r="AS192">
            <v>0</v>
          </cell>
        </row>
        <row r="193">
          <cell r="AK193" t="str">
            <v>E3.P_E.MR1-MP01-1</v>
          </cell>
          <cell r="AL193">
            <v>10460262815</v>
          </cell>
          <cell r="AM193">
            <v>0</v>
          </cell>
          <cell r="AN193">
            <v>0</v>
          </cell>
          <cell r="AO193">
            <v>0</v>
          </cell>
          <cell r="AP193">
            <v>0</v>
          </cell>
          <cell r="AQ193">
            <v>10460262815</v>
          </cell>
          <cell r="AR193">
            <v>0</v>
          </cell>
          <cell r="AS193">
            <v>0</v>
          </cell>
        </row>
        <row r="194">
          <cell r="AK194" t="str">
            <v>E3.P_E.MR1-MP02-1</v>
          </cell>
          <cell r="AL194">
            <v>3366812250</v>
          </cell>
          <cell r="AM194">
            <v>0</v>
          </cell>
          <cell r="AN194">
            <v>0</v>
          </cell>
          <cell r="AO194">
            <v>0</v>
          </cell>
          <cell r="AP194">
            <v>0</v>
          </cell>
          <cell r="AQ194">
            <v>3366812250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31950000</v>
          </cell>
          <cell r="AM196">
            <v>0</v>
          </cell>
          <cell r="AN196">
            <v>0</v>
          </cell>
          <cell r="AO196">
            <v>0</v>
          </cell>
          <cell r="AP196">
            <v>0</v>
          </cell>
          <cell r="AQ196">
            <v>31950000</v>
          </cell>
          <cell r="AR196">
            <v>0</v>
          </cell>
          <cell r="AS196">
            <v>0</v>
          </cell>
        </row>
        <row r="197">
          <cell r="AK197" t="str">
            <v>E3.P_E.MR1-MP05-1</v>
          </cell>
          <cell r="AL197">
            <v>79500000</v>
          </cell>
          <cell r="AM197">
            <v>0</v>
          </cell>
          <cell r="AN197">
            <v>31480716</v>
          </cell>
          <cell r="AO197">
            <v>0</v>
          </cell>
          <cell r="AP197">
            <v>0</v>
          </cell>
          <cell r="AQ197">
            <v>0</v>
          </cell>
          <cell r="AR197">
            <v>0</v>
          </cell>
          <cell r="AS197">
            <v>48019284</v>
          </cell>
        </row>
        <row r="198">
          <cell r="AK198" t="str">
            <v>E3.P_E.MR1-MP06-1</v>
          </cell>
          <cell r="AL198">
            <v>30000000</v>
          </cell>
          <cell r="AM198">
            <v>0</v>
          </cell>
          <cell r="AN198">
            <v>0</v>
          </cell>
          <cell r="AO198">
            <v>0</v>
          </cell>
          <cell r="AP198">
            <v>0</v>
          </cell>
          <cell r="AQ198">
            <v>30000000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20000000</v>
          </cell>
          <cell r="AM200">
            <v>0</v>
          </cell>
          <cell r="AN200">
            <v>0</v>
          </cell>
          <cell r="AO200">
            <v>0</v>
          </cell>
          <cell r="AP200">
            <v>0</v>
          </cell>
          <cell r="AQ200">
            <v>20000000</v>
          </cell>
          <cell r="AR200">
            <v>0</v>
          </cell>
          <cell r="AS200">
            <v>0</v>
          </cell>
        </row>
        <row r="201">
          <cell r="AK201" t="str">
            <v>E3.P_F.MR1-MP03-1</v>
          </cell>
          <cell r="AL201">
            <v>10000000</v>
          </cell>
          <cell r="AM201">
            <v>0</v>
          </cell>
          <cell r="AN201">
            <v>0</v>
          </cell>
          <cell r="AO201">
            <v>0</v>
          </cell>
          <cell r="AP201">
            <v>0</v>
          </cell>
          <cell r="AQ201">
            <v>10000000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0</v>
          </cell>
          <cell r="AM203">
            <v>0</v>
          </cell>
          <cell r="AN203">
            <v>0</v>
          </cell>
          <cell r="AO203">
            <v>0</v>
          </cell>
          <cell r="AP203">
            <v>0</v>
          </cell>
          <cell r="AQ203">
            <v>0</v>
          </cell>
          <cell r="AR203">
            <v>0</v>
          </cell>
          <cell r="AS203">
            <v>0</v>
          </cell>
        </row>
        <row r="204">
          <cell r="AK204" t="str">
            <v>E3.P_G.MR1-MP01-1</v>
          </cell>
          <cell r="AL204">
            <v>0</v>
          </cell>
          <cell r="AM204">
            <v>0</v>
          </cell>
          <cell r="AN204">
            <v>0</v>
          </cell>
          <cell r="AO204">
            <v>0</v>
          </cell>
          <cell r="AP204">
            <v>0</v>
          </cell>
          <cell r="AQ204">
            <v>0</v>
          </cell>
          <cell r="AR204">
            <v>0</v>
          </cell>
          <cell r="AS204">
            <v>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530800000</v>
          </cell>
          <cell r="AM206">
            <v>0</v>
          </cell>
          <cell r="AN206">
            <v>207545000</v>
          </cell>
          <cell r="AO206">
            <v>0</v>
          </cell>
          <cell r="AP206">
            <v>0</v>
          </cell>
          <cell r="AQ206">
            <v>0</v>
          </cell>
          <cell r="AR206">
            <v>206643580</v>
          </cell>
          <cell r="AS206">
            <v>116611420</v>
          </cell>
        </row>
        <row r="207">
          <cell r="AK207" t="str">
            <v>E3.P_G.MR1-MP04-1</v>
          </cell>
          <cell r="AL207">
            <v>2496040670</v>
          </cell>
          <cell r="AM207">
            <v>0</v>
          </cell>
          <cell r="AN207">
            <v>0</v>
          </cell>
          <cell r="AO207">
            <v>0</v>
          </cell>
          <cell r="AP207">
            <v>0</v>
          </cell>
          <cell r="AQ207">
            <v>2496040670</v>
          </cell>
          <cell r="AR207">
            <v>0</v>
          </cell>
          <cell r="AS207">
            <v>0</v>
          </cell>
        </row>
        <row r="208">
          <cell r="AK208" t="str">
            <v>E3.P_G.MR1-MP05-1</v>
          </cell>
          <cell r="AL208">
            <v>45000000</v>
          </cell>
          <cell r="AM208">
            <v>0</v>
          </cell>
          <cell r="AN208">
            <v>0</v>
          </cell>
          <cell r="AO208">
            <v>0</v>
          </cell>
          <cell r="AP208">
            <v>0</v>
          </cell>
          <cell r="AQ208">
            <v>45000000</v>
          </cell>
          <cell r="AR208">
            <v>0</v>
          </cell>
          <cell r="AS208">
            <v>0</v>
          </cell>
        </row>
        <row r="209">
          <cell r="AK209" t="str">
            <v>E3.P_H.MR1-MP01-1</v>
          </cell>
          <cell r="AL209">
            <v>30000000</v>
          </cell>
          <cell r="AM209">
            <v>0</v>
          </cell>
          <cell r="AN209">
            <v>0</v>
          </cell>
          <cell r="AO209">
            <v>0</v>
          </cell>
          <cell r="AP209">
            <v>0</v>
          </cell>
          <cell r="AQ209">
            <v>30000000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75000000</v>
          </cell>
          <cell r="AM211">
            <v>0</v>
          </cell>
          <cell r="AN211">
            <v>0</v>
          </cell>
          <cell r="AO211">
            <v>0</v>
          </cell>
          <cell r="AP211">
            <v>0</v>
          </cell>
          <cell r="AQ211">
            <v>75000000</v>
          </cell>
          <cell r="AR211">
            <v>0</v>
          </cell>
          <cell r="AS211">
            <v>0</v>
          </cell>
        </row>
        <row r="212">
          <cell r="AK212" t="str">
            <v>E3.P_H.MR1-MP03-1</v>
          </cell>
          <cell r="AL212">
            <v>0</v>
          </cell>
          <cell r="AM212">
            <v>0</v>
          </cell>
          <cell r="AN212">
            <v>0</v>
          </cell>
          <cell r="AO212">
            <v>0</v>
          </cell>
          <cell r="AP212">
            <v>0</v>
          </cell>
          <cell r="AQ212">
            <v>0</v>
          </cell>
          <cell r="AR212">
            <v>0</v>
          </cell>
          <cell r="AS212">
            <v>0</v>
          </cell>
        </row>
        <row r="213">
          <cell r="AK213" t="str">
            <v>E3.P_H.MR1-MP04-1</v>
          </cell>
          <cell r="AL213">
            <v>7572170</v>
          </cell>
          <cell r="AM213">
            <v>0</v>
          </cell>
          <cell r="AN213">
            <v>0</v>
          </cell>
          <cell r="AO213">
            <v>0</v>
          </cell>
          <cell r="AP213">
            <v>0</v>
          </cell>
          <cell r="AQ213">
            <v>7572170</v>
          </cell>
          <cell r="AR213">
            <v>0</v>
          </cell>
          <cell r="AS213">
            <v>0</v>
          </cell>
        </row>
        <row r="214">
          <cell r="AK214" t="str">
            <v>E3.P_H.MR1-MP05-1</v>
          </cell>
          <cell r="AL214">
            <v>10000000</v>
          </cell>
          <cell r="AM214">
            <v>0</v>
          </cell>
          <cell r="AN214">
            <v>0</v>
          </cell>
          <cell r="AO214">
            <v>0</v>
          </cell>
          <cell r="AP214">
            <v>0</v>
          </cell>
          <cell r="AQ214">
            <v>10000000</v>
          </cell>
          <cell r="AR214">
            <v>0</v>
          </cell>
          <cell r="AS214">
            <v>0</v>
          </cell>
        </row>
        <row r="215">
          <cell r="AK215" t="str">
            <v>E3.P_H.MR1-MP06-1</v>
          </cell>
          <cell r="AL215">
            <v>40000000</v>
          </cell>
          <cell r="AM215">
            <v>0</v>
          </cell>
          <cell r="AN215">
            <v>0</v>
          </cell>
          <cell r="AO215">
            <v>0</v>
          </cell>
          <cell r="AP215">
            <v>0</v>
          </cell>
          <cell r="AQ215">
            <v>40000000</v>
          </cell>
          <cell r="AR215">
            <v>0</v>
          </cell>
          <cell r="AS215">
            <v>0</v>
          </cell>
        </row>
        <row r="216">
          <cell r="AK216" t="str">
            <v>E3.P_I.MR1-MP01-1</v>
          </cell>
          <cell r="AL216">
            <v>0</v>
          </cell>
          <cell r="AM216">
            <v>0</v>
          </cell>
          <cell r="AN216">
            <v>0</v>
          </cell>
          <cell r="AO216">
            <v>0</v>
          </cell>
          <cell r="AP216">
            <v>0</v>
          </cell>
          <cell r="AQ216">
            <v>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13000000</v>
          </cell>
          <cell r="AM218">
            <v>0</v>
          </cell>
          <cell r="AN218">
            <v>0</v>
          </cell>
          <cell r="AO218">
            <v>0</v>
          </cell>
          <cell r="AP218">
            <v>0</v>
          </cell>
          <cell r="AQ218">
            <v>13000000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48000000</v>
          </cell>
          <cell r="AM220">
            <v>0</v>
          </cell>
          <cell r="AN220">
            <v>0</v>
          </cell>
          <cell r="AO220">
            <v>0</v>
          </cell>
          <cell r="AP220">
            <v>0</v>
          </cell>
          <cell r="AQ220">
            <v>48000000</v>
          </cell>
          <cell r="AR220">
            <v>0</v>
          </cell>
          <cell r="AS220">
            <v>0</v>
          </cell>
        </row>
        <row r="221">
          <cell r="AK221" t="str">
            <v>E3.P_J.MR1-MP02-1</v>
          </cell>
          <cell r="AL221">
            <v>13000000</v>
          </cell>
          <cell r="AM221">
            <v>0</v>
          </cell>
          <cell r="AN221">
            <v>0</v>
          </cell>
          <cell r="AO221">
            <v>0</v>
          </cell>
          <cell r="AP221">
            <v>0</v>
          </cell>
          <cell r="AQ221">
            <v>13000000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13600000</v>
          </cell>
          <cell r="AM223">
            <v>0</v>
          </cell>
          <cell r="AN223">
            <v>0</v>
          </cell>
          <cell r="AO223">
            <v>0</v>
          </cell>
          <cell r="AP223">
            <v>0</v>
          </cell>
          <cell r="AQ223">
            <v>13600000</v>
          </cell>
          <cell r="AR223">
            <v>0</v>
          </cell>
          <cell r="AS223">
            <v>0</v>
          </cell>
        </row>
        <row r="224">
          <cell r="AK224" t="str">
            <v>E3.P_J.MR1-MP04-1</v>
          </cell>
          <cell r="AL224">
            <v>6000000</v>
          </cell>
          <cell r="AM224">
            <v>0</v>
          </cell>
          <cell r="AN224">
            <v>0</v>
          </cell>
          <cell r="AO224">
            <v>0</v>
          </cell>
          <cell r="AP224">
            <v>0</v>
          </cell>
          <cell r="AQ224">
            <v>6000000</v>
          </cell>
          <cell r="AR224">
            <v>0</v>
          </cell>
          <cell r="AS224">
            <v>0</v>
          </cell>
        </row>
        <row r="225">
          <cell r="AK225" t="str">
            <v>E3.P_J.MR1-MP05-1</v>
          </cell>
          <cell r="AL225">
            <v>27000000</v>
          </cell>
          <cell r="AM225">
            <v>0</v>
          </cell>
          <cell r="AN225">
            <v>0</v>
          </cell>
          <cell r="AO225">
            <v>0</v>
          </cell>
          <cell r="AP225">
            <v>0</v>
          </cell>
          <cell r="AQ225">
            <v>27000000</v>
          </cell>
          <cell r="AR225">
            <v>0</v>
          </cell>
          <cell r="AS225">
            <v>0</v>
          </cell>
        </row>
        <row r="226">
          <cell r="AK226" t="str">
            <v>E3.P_J.MR1-MP06-1</v>
          </cell>
          <cell r="AL226">
            <v>12000000</v>
          </cell>
          <cell r="AM226">
            <v>0</v>
          </cell>
          <cell r="AN226">
            <v>0</v>
          </cell>
          <cell r="AO226">
            <v>0</v>
          </cell>
          <cell r="AP226">
            <v>0</v>
          </cell>
          <cell r="AQ226">
            <v>12000000</v>
          </cell>
          <cell r="AR226">
            <v>0</v>
          </cell>
          <cell r="AS226">
            <v>0</v>
          </cell>
        </row>
        <row r="227">
          <cell r="AK227" t="str">
            <v>E3.P_K.MR1-MP01-1</v>
          </cell>
          <cell r="AL227">
            <v>160000000</v>
          </cell>
          <cell r="AM227">
            <v>0</v>
          </cell>
          <cell r="AN227">
            <v>0</v>
          </cell>
          <cell r="AO227">
            <v>0</v>
          </cell>
          <cell r="AP227">
            <v>0</v>
          </cell>
          <cell r="AQ227">
            <v>160000000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2060000</v>
          </cell>
          <cell r="AM234">
            <v>0</v>
          </cell>
          <cell r="AN234">
            <v>0</v>
          </cell>
          <cell r="AO234">
            <v>0</v>
          </cell>
          <cell r="AP234">
            <v>0</v>
          </cell>
          <cell r="AQ234">
            <v>0</v>
          </cell>
          <cell r="AR234">
            <v>2060000</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924915080</v>
          </cell>
          <cell r="AM237">
            <v>0</v>
          </cell>
          <cell r="AN237">
            <v>0</v>
          </cell>
          <cell r="AO237">
            <v>0</v>
          </cell>
          <cell r="AP237">
            <v>0</v>
          </cell>
          <cell r="AQ237">
            <v>812727504</v>
          </cell>
          <cell r="AR237">
            <v>112187576</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1181768653</v>
          </cell>
          <cell r="AM240">
            <v>0</v>
          </cell>
          <cell r="AN240">
            <v>440386423</v>
          </cell>
          <cell r="AO240">
            <v>0</v>
          </cell>
          <cell r="AP240">
            <v>0</v>
          </cell>
          <cell r="AQ240">
            <v>0</v>
          </cell>
          <cell r="AR240">
            <v>741382230</v>
          </cell>
          <cell r="AS240">
            <v>0</v>
          </cell>
        </row>
        <row r="241">
          <cell r="AK241" t="str">
            <v>E3.P_L.MR2-MP03-1</v>
          </cell>
          <cell r="AL241">
            <v>143801260</v>
          </cell>
          <cell r="AM241">
            <v>0</v>
          </cell>
          <cell r="AN241">
            <v>0</v>
          </cell>
          <cell r="AO241">
            <v>0</v>
          </cell>
          <cell r="AP241">
            <v>0</v>
          </cell>
          <cell r="AQ241">
            <v>0</v>
          </cell>
          <cell r="AR241">
            <v>143801260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209595295</v>
          </cell>
          <cell r="AM246">
            <v>0</v>
          </cell>
          <cell r="AN246">
            <v>0</v>
          </cell>
          <cell r="AO246">
            <v>0</v>
          </cell>
          <cell r="AP246">
            <v>0</v>
          </cell>
          <cell r="AQ246">
            <v>27435912</v>
          </cell>
          <cell r="AR246">
            <v>182159383</v>
          </cell>
          <cell r="AS246">
            <v>0</v>
          </cell>
        </row>
        <row r="247">
          <cell r="AK247" t="str">
            <v>E3.P_L.MR3-MP01-1</v>
          </cell>
          <cell r="AL247">
            <v>53475869</v>
          </cell>
          <cell r="AM247">
            <v>0</v>
          </cell>
          <cell r="AN247">
            <v>0</v>
          </cell>
          <cell r="AO247">
            <v>0</v>
          </cell>
          <cell r="AP247">
            <v>0</v>
          </cell>
          <cell r="AQ247">
            <v>25628032</v>
          </cell>
          <cell r="AR247">
            <v>27847837</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33075000</v>
          </cell>
          <cell r="AM255">
            <v>0</v>
          </cell>
          <cell r="AN255">
            <v>0</v>
          </cell>
          <cell r="AO255">
            <v>0</v>
          </cell>
          <cell r="AP255">
            <v>0</v>
          </cell>
          <cell r="AQ255">
            <v>33075000</v>
          </cell>
          <cell r="AR255">
            <v>0</v>
          </cell>
          <cell r="AS255">
            <v>0</v>
          </cell>
        </row>
        <row r="256">
          <cell r="AK256" t="str">
            <v>E4.P_A.MR1-MP03-1</v>
          </cell>
          <cell r="AL256">
            <v>5400000000</v>
          </cell>
          <cell r="AM256">
            <v>0</v>
          </cell>
          <cell r="AN256">
            <v>0</v>
          </cell>
          <cell r="AO256">
            <v>0</v>
          </cell>
          <cell r="AP256">
            <v>0</v>
          </cell>
          <cell r="AQ256">
            <v>5400000000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59500000</v>
          </cell>
          <cell r="AM258">
            <v>0</v>
          </cell>
          <cell r="AN258">
            <v>0</v>
          </cell>
          <cell r="AO258">
            <v>0</v>
          </cell>
          <cell r="AP258">
            <v>0</v>
          </cell>
          <cell r="AQ258">
            <v>59500000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4636372292</v>
          </cell>
          <cell r="AM260">
            <v>0</v>
          </cell>
          <cell r="AN260">
            <v>0</v>
          </cell>
          <cell r="AO260">
            <v>0</v>
          </cell>
          <cell r="AP260">
            <v>0</v>
          </cell>
          <cell r="AQ260">
            <v>4636372292</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50400000</v>
          </cell>
          <cell r="AM266">
            <v>0</v>
          </cell>
          <cell r="AN266">
            <v>0</v>
          </cell>
          <cell r="AO266">
            <v>0</v>
          </cell>
          <cell r="AP266">
            <v>0</v>
          </cell>
          <cell r="AQ266">
            <v>50400000</v>
          </cell>
          <cell r="AR266">
            <v>0</v>
          </cell>
          <cell r="AS266">
            <v>0</v>
          </cell>
        </row>
        <row r="267">
          <cell r="AK267" t="str">
            <v>E4.P_A.MR3-MP01-1</v>
          </cell>
          <cell r="AL267">
            <v>140152708</v>
          </cell>
          <cell r="AM267">
            <v>0</v>
          </cell>
          <cell r="AN267">
            <v>0</v>
          </cell>
          <cell r="AO267">
            <v>0</v>
          </cell>
          <cell r="AP267">
            <v>0</v>
          </cell>
          <cell r="AQ267">
            <v>140152708</v>
          </cell>
          <cell r="AR267">
            <v>0</v>
          </cell>
          <cell r="AS267">
            <v>0</v>
          </cell>
        </row>
        <row r="268">
          <cell r="AK268" t="str">
            <v>E4.P_A.MR3-MP02-1</v>
          </cell>
          <cell r="AL268">
            <v>218000000</v>
          </cell>
          <cell r="AM268">
            <v>0</v>
          </cell>
          <cell r="AN268">
            <v>0</v>
          </cell>
          <cell r="AO268">
            <v>0</v>
          </cell>
          <cell r="AP268">
            <v>0</v>
          </cell>
          <cell r="AQ268">
            <v>218000000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50100000</v>
          </cell>
          <cell r="AM270">
            <v>0</v>
          </cell>
          <cell r="AN270">
            <v>0</v>
          </cell>
          <cell r="AO270">
            <v>0</v>
          </cell>
          <cell r="AP270">
            <v>0</v>
          </cell>
          <cell r="AQ270">
            <v>50100000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20000000</v>
          </cell>
          <cell r="AM272">
            <v>0</v>
          </cell>
          <cell r="AN272">
            <v>0</v>
          </cell>
          <cell r="AO272">
            <v>0</v>
          </cell>
          <cell r="AP272">
            <v>0</v>
          </cell>
          <cell r="AQ272">
            <v>20000000</v>
          </cell>
          <cell r="AR272">
            <v>0</v>
          </cell>
          <cell r="AS272">
            <v>0</v>
          </cell>
        </row>
        <row r="273">
          <cell r="AK273" t="str">
            <v>E4.P_B.MR1-MP01-1</v>
          </cell>
          <cell r="AL273">
            <v>70000000</v>
          </cell>
          <cell r="AM273">
            <v>0</v>
          </cell>
          <cell r="AN273">
            <v>0</v>
          </cell>
          <cell r="AO273">
            <v>0</v>
          </cell>
          <cell r="AP273">
            <v>0</v>
          </cell>
          <cell r="AQ273">
            <v>70000000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1688631830</v>
          </cell>
          <cell r="AM275">
            <v>0</v>
          </cell>
          <cell r="AN275">
            <v>0</v>
          </cell>
          <cell r="AO275">
            <v>0</v>
          </cell>
          <cell r="AP275">
            <v>0</v>
          </cell>
          <cell r="AQ275">
            <v>1688631830</v>
          </cell>
          <cell r="AR275">
            <v>0</v>
          </cell>
          <cell r="AS275">
            <v>0</v>
          </cell>
        </row>
        <row r="276">
          <cell r="AK276" t="str">
            <v>E4.P_B.MR1-MP04-1</v>
          </cell>
          <cell r="AL276">
            <v>50000000</v>
          </cell>
          <cell r="AM276">
            <v>0</v>
          </cell>
          <cell r="AN276">
            <v>0</v>
          </cell>
          <cell r="AO276">
            <v>0</v>
          </cell>
          <cell r="AP276">
            <v>0</v>
          </cell>
          <cell r="AQ276">
            <v>50000000</v>
          </cell>
          <cell r="AR276">
            <v>0</v>
          </cell>
          <cell r="AS276">
            <v>0</v>
          </cell>
        </row>
        <row r="277">
          <cell r="AK277" t="str">
            <v>E4.P_B.MR1-MP05-1</v>
          </cell>
          <cell r="AL277">
            <v>20000000</v>
          </cell>
          <cell r="AM277">
            <v>0</v>
          </cell>
          <cell r="AN277">
            <v>0</v>
          </cell>
          <cell r="AO277">
            <v>0</v>
          </cell>
          <cell r="AP277">
            <v>0</v>
          </cell>
          <cell r="AQ277">
            <v>20000000</v>
          </cell>
          <cell r="AR277">
            <v>0</v>
          </cell>
          <cell r="AS277">
            <v>0</v>
          </cell>
        </row>
        <row r="278">
          <cell r="AK278" t="str">
            <v>E4.P_B.MR1-MP06-1</v>
          </cell>
          <cell r="AL278">
            <v>601960000</v>
          </cell>
          <cell r="AM278">
            <v>0</v>
          </cell>
          <cell r="AN278">
            <v>0</v>
          </cell>
          <cell r="AO278">
            <v>0</v>
          </cell>
          <cell r="AP278">
            <v>0</v>
          </cell>
          <cell r="AQ278">
            <v>601960000</v>
          </cell>
          <cell r="AR278">
            <v>0</v>
          </cell>
          <cell r="AS278">
            <v>0</v>
          </cell>
        </row>
        <row r="279">
          <cell r="AK279" t="str">
            <v>E4.P_C.MR1-MP01-1</v>
          </cell>
          <cell r="AL279">
            <v>134000000</v>
          </cell>
          <cell r="AM279">
            <v>0</v>
          </cell>
          <cell r="AN279">
            <v>0</v>
          </cell>
          <cell r="AO279">
            <v>0</v>
          </cell>
          <cell r="AP279">
            <v>0</v>
          </cell>
          <cell r="AQ279">
            <v>134000000</v>
          </cell>
          <cell r="AR279">
            <v>0</v>
          </cell>
          <cell r="AS279">
            <v>0</v>
          </cell>
        </row>
        <row r="280">
          <cell r="AK280" t="str">
            <v>E4.P_C.MR1-MP02-1</v>
          </cell>
          <cell r="AL280">
            <v>41770646</v>
          </cell>
          <cell r="AM280">
            <v>0</v>
          </cell>
          <cell r="AN280">
            <v>0</v>
          </cell>
          <cell r="AO280">
            <v>0</v>
          </cell>
          <cell r="AP280">
            <v>0</v>
          </cell>
          <cell r="AQ280">
            <v>41770646</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180000000</v>
          </cell>
          <cell r="AM283">
            <v>0</v>
          </cell>
          <cell r="AN283">
            <v>0</v>
          </cell>
          <cell r="AO283">
            <v>0</v>
          </cell>
          <cell r="AP283">
            <v>0</v>
          </cell>
          <cell r="AQ283">
            <v>180000000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0</v>
          </cell>
          <cell r="AM285">
            <v>0</v>
          </cell>
          <cell r="AN285">
            <v>0</v>
          </cell>
          <cell r="AO285">
            <v>0</v>
          </cell>
          <cell r="AP285">
            <v>0</v>
          </cell>
          <cell r="AQ285">
            <v>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20000000</v>
          </cell>
          <cell r="AM287">
            <v>0</v>
          </cell>
          <cell r="AN287">
            <v>0</v>
          </cell>
          <cell r="AO287">
            <v>0</v>
          </cell>
          <cell r="AP287">
            <v>0</v>
          </cell>
          <cell r="AQ287">
            <v>20000000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820000000</v>
          </cell>
          <cell r="AM289">
            <v>0</v>
          </cell>
          <cell r="AN289">
            <v>0</v>
          </cell>
          <cell r="AO289">
            <v>0</v>
          </cell>
          <cell r="AP289">
            <v>0</v>
          </cell>
          <cell r="AQ289">
            <v>820000000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70000000</v>
          </cell>
          <cell r="AM291">
            <v>0</v>
          </cell>
          <cell r="AN291">
            <v>0</v>
          </cell>
          <cell r="AO291">
            <v>0</v>
          </cell>
          <cell r="AP291">
            <v>0</v>
          </cell>
          <cell r="AQ291">
            <v>70000000</v>
          </cell>
          <cell r="AR291">
            <v>0</v>
          </cell>
          <cell r="AS291">
            <v>0</v>
          </cell>
        </row>
        <row r="292">
          <cell r="AK292" t="str">
            <v>E4.P_D.MR1-MP07-1</v>
          </cell>
          <cell r="AL292">
            <v>0</v>
          </cell>
          <cell r="AM292">
            <v>0</v>
          </cell>
          <cell r="AN292">
            <v>0</v>
          </cell>
          <cell r="AO292">
            <v>0</v>
          </cell>
          <cell r="AP292">
            <v>0</v>
          </cell>
          <cell r="AQ292">
            <v>0</v>
          </cell>
          <cell r="AR292">
            <v>0</v>
          </cell>
          <cell r="AS292">
            <v>0</v>
          </cell>
        </row>
        <row r="293">
          <cell r="AK293" t="str">
            <v>E4.P_D.MR2-MP01-1</v>
          </cell>
          <cell r="AL293">
            <v>542000000</v>
          </cell>
          <cell r="AM293">
            <v>0</v>
          </cell>
          <cell r="AN293">
            <v>0</v>
          </cell>
          <cell r="AO293">
            <v>0</v>
          </cell>
          <cell r="AP293">
            <v>0</v>
          </cell>
          <cell r="AQ293">
            <v>542000000</v>
          </cell>
          <cell r="AR293">
            <v>0</v>
          </cell>
          <cell r="AS293">
            <v>0</v>
          </cell>
        </row>
        <row r="294">
          <cell r="AK294" t="str">
            <v>E4.P_D.MR2-MP02-1</v>
          </cell>
          <cell r="AL294">
            <v>38000000</v>
          </cell>
          <cell r="AM294">
            <v>0</v>
          </cell>
          <cell r="AN294">
            <v>0</v>
          </cell>
          <cell r="AO294">
            <v>0</v>
          </cell>
          <cell r="AP294">
            <v>0</v>
          </cell>
          <cell r="AQ294">
            <v>38000000</v>
          </cell>
          <cell r="AR294">
            <v>0</v>
          </cell>
          <cell r="AS294">
            <v>0</v>
          </cell>
        </row>
        <row r="295">
          <cell r="AK295" t="str">
            <v>E4.P_D.MR3-MP01-1</v>
          </cell>
          <cell r="AL295">
            <v>60000000</v>
          </cell>
          <cell r="AM295">
            <v>0</v>
          </cell>
          <cell r="AN295">
            <v>0</v>
          </cell>
          <cell r="AO295">
            <v>0</v>
          </cell>
          <cell r="AP295">
            <v>0</v>
          </cell>
          <cell r="AQ295">
            <v>60000000</v>
          </cell>
          <cell r="AR295">
            <v>0</v>
          </cell>
          <cell r="AS295">
            <v>0</v>
          </cell>
        </row>
        <row r="296">
          <cell r="AK296" t="str">
            <v>E4.P_D.MR3-MP02-1</v>
          </cell>
          <cell r="AL296">
            <v>10000000</v>
          </cell>
          <cell r="AM296">
            <v>0</v>
          </cell>
          <cell r="AN296">
            <v>0</v>
          </cell>
          <cell r="AO296">
            <v>0</v>
          </cell>
          <cell r="AP296">
            <v>0</v>
          </cell>
          <cell r="AQ296">
            <v>10000000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0</v>
          </cell>
          <cell r="AM298">
            <v>0</v>
          </cell>
          <cell r="AN298">
            <v>0</v>
          </cell>
          <cell r="AO298">
            <v>0</v>
          </cell>
          <cell r="AP298">
            <v>0</v>
          </cell>
          <cell r="AQ298">
            <v>0</v>
          </cell>
          <cell r="AR298">
            <v>0</v>
          </cell>
          <cell r="AS298">
            <v>0</v>
          </cell>
        </row>
        <row r="299">
          <cell r="AK299" t="str">
            <v>E4.P_E.MR1-MP03-1</v>
          </cell>
          <cell r="AL299">
            <v>204050000</v>
          </cell>
          <cell r="AM299">
            <v>0</v>
          </cell>
          <cell r="AN299">
            <v>0</v>
          </cell>
          <cell r="AO299">
            <v>0</v>
          </cell>
          <cell r="AP299">
            <v>0</v>
          </cell>
          <cell r="AQ299">
            <v>204050000</v>
          </cell>
          <cell r="AR299">
            <v>0</v>
          </cell>
          <cell r="AS299">
            <v>0</v>
          </cell>
        </row>
        <row r="300">
          <cell r="AK300" t="str">
            <v>E4.P_E.MR1-MP04-1</v>
          </cell>
          <cell r="AL300">
            <v>233350000</v>
          </cell>
          <cell r="AM300">
            <v>0</v>
          </cell>
          <cell r="AN300">
            <v>0</v>
          </cell>
          <cell r="AO300">
            <v>0</v>
          </cell>
          <cell r="AP300">
            <v>0</v>
          </cell>
          <cell r="AQ300">
            <v>233350000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30"/>
  <sheetViews>
    <sheetView showGridLines="0" tabSelected="1" zoomScaleNormal="100" workbookViewId="0">
      <selection activeCell="R13" sqref="R13:R19"/>
    </sheetView>
  </sheetViews>
  <sheetFormatPr baseColWidth="10" defaultRowHeight="14.25" x14ac:dyDescent="0.2"/>
  <cols>
    <col min="1" max="1" width="4.5703125" style="121" customWidth="1"/>
    <col min="2" max="2" width="12.7109375" style="195" customWidth="1"/>
    <col min="3" max="3" width="14.7109375" style="195" customWidth="1"/>
    <col min="4" max="4" width="19" style="121" bestFit="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26" width="10.7109375" style="121" customWidth="1"/>
    <col min="27" max="27" width="12.7109375" style="121" customWidth="1"/>
    <col min="28" max="35" width="10.7109375" style="121" customWidth="1"/>
    <col min="36" max="37" width="10.7109375" style="197" customWidth="1"/>
    <col min="38" max="38" width="6.7109375" style="197" customWidth="1"/>
    <col min="39" max="39" width="6.85546875" style="197" bestFit="1" customWidth="1"/>
    <col min="40" max="41" width="5.140625" style="197" customWidth="1"/>
    <col min="42" max="42" width="6.85546875" style="197" customWidth="1"/>
    <col min="43" max="43" width="5.140625" style="197" customWidth="1"/>
    <col min="44" max="44" width="6.7109375" style="197" customWidth="1"/>
    <col min="45" max="46" width="6.140625" style="197" customWidth="1"/>
    <col min="47" max="47" width="5.5703125" style="197" customWidth="1"/>
    <col min="48" max="50" width="5.140625" style="197" customWidth="1"/>
    <col min="51" max="51" width="5.42578125" style="121" customWidth="1"/>
    <col min="52" max="52" width="4.85546875" style="121" customWidth="1"/>
    <col min="53" max="53" width="7.1406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912" t="s">
        <v>2</v>
      </c>
      <c r="C2" s="913"/>
      <c r="D2" s="913"/>
      <c r="E2" s="913"/>
      <c r="F2" s="913"/>
      <c r="G2" s="913"/>
      <c r="H2" s="913"/>
      <c r="I2" s="913"/>
      <c r="J2" s="913"/>
      <c r="K2" s="913"/>
      <c r="L2" s="913"/>
      <c r="M2" s="913"/>
      <c r="N2" s="913"/>
      <c r="O2" s="913"/>
      <c r="P2" s="913"/>
      <c r="Q2" s="913"/>
      <c r="R2" s="913"/>
      <c r="S2" s="913"/>
      <c r="T2" s="913"/>
      <c r="U2" s="913"/>
      <c r="V2" s="913"/>
      <c r="W2" s="913"/>
      <c r="X2" s="913"/>
      <c r="Y2" s="913"/>
      <c r="Z2" s="913"/>
      <c r="AA2" s="913"/>
      <c r="AB2" s="913"/>
      <c r="AC2" s="913"/>
      <c r="AD2" s="913"/>
      <c r="AE2" s="913"/>
      <c r="AF2" s="913"/>
      <c r="AG2" s="913"/>
      <c r="AH2" s="913"/>
      <c r="AI2" s="913"/>
      <c r="AJ2" s="913"/>
      <c r="AK2" s="913"/>
      <c r="AL2" s="913"/>
      <c r="AM2" s="913"/>
      <c r="AN2" s="913"/>
      <c r="AO2" s="913"/>
      <c r="AP2" s="913"/>
      <c r="AQ2" s="913"/>
      <c r="AR2" s="913"/>
      <c r="AS2" s="913"/>
      <c r="AT2" s="913"/>
      <c r="AU2" s="913"/>
      <c r="AV2" s="913"/>
      <c r="AW2" s="913"/>
      <c r="AX2" s="913"/>
      <c r="AY2" s="913"/>
      <c r="AZ2" s="913"/>
      <c r="BA2" s="913"/>
      <c r="BB2" s="913"/>
      <c r="BC2" s="914"/>
      <c r="BE2" s="915"/>
      <c r="BF2" s="917" t="s">
        <v>1669</v>
      </c>
      <c r="BG2" s="918"/>
      <c r="BH2" s="918"/>
      <c r="BI2" s="918"/>
      <c r="BJ2" s="918"/>
      <c r="BK2" s="918"/>
      <c r="BL2" s="918"/>
    </row>
    <row r="3" spans="1:64" ht="15.75" x14ac:dyDescent="0.2">
      <c r="B3" s="919" t="s">
        <v>1670</v>
      </c>
      <c r="C3" s="920"/>
      <c r="D3" s="920"/>
      <c r="E3" s="920"/>
      <c r="F3" s="920"/>
      <c r="G3" s="920"/>
      <c r="H3" s="920"/>
      <c r="I3" s="920"/>
      <c r="J3" s="920"/>
      <c r="K3" s="920"/>
      <c r="L3" s="920"/>
      <c r="M3" s="920"/>
      <c r="N3" s="921">
        <v>2019</v>
      </c>
      <c r="O3" s="921"/>
      <c r="P3" s="921"/>
      <c r="Q3" s="125" t="e">
        <f>VLOOKUP(N3,#REF!,2,0)</f>
        <v>#REF!</v>
      </c>
      <c r="R3" s="125">
        <f>VLOOKUP(N3,$N$326:$O$330,2,0)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16"/>
      <c r="BF3" s="917"/>
      <c r="BG3" s="918"/>
      <c r="BH3" s="918"/>
      <c r="BI3" s="918"/>
      <c r="BJ3" s="918"/>
      <c r="BK3" s="918"/>
      <c r="BL3" s="918"/>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1671</v>
      </c>
      <c r="C5" s="922" t="str">
        <f>VLOOKUP($D$9,'CONSOLIDADO PLAN DESARROLLO'!$DT$9:$DZ$62,3,0)</f>
        <v>E4. - Seguridad y Justicia, La Integración Comunitaria y la Administración Pública son con la Gente y por la Gente</v>
      </c>
      <c r="D5" s="922"/>
      <c r="E5" s="922"/>
      <c r="F5" s="922"/>
      <c r="G5" s="922"/>
      <c r="H5" s="922"/>
      <c r="I5" s="923"/>
      <c r="J5" s="924" t="s">
        <v>1672</v>
      </c>
      <c r="K5" s="925"/>
      <c r="L5" s="926" t="str">
        <f>VLOOKUP($D$9,'CONSOLIDADO PLAN DESARROLLO'!$DT$9:$DZ$62,5,0)</f>
        <v>Justicia y seguridad</v>
      </c>
      <c r="M5" s="926"/>
      <c r="N5" s="926"/>
      <c r="O5" s="926"/>
      <c r="P5" s="926"/>
      <c r="Q5" s="926"/>
      <c r="R5" s="926"/>
      <c r="S5" s="926"/>
      <c r="T5" s="926"/>
      <c r="U5" s="927"/>
      <c r="V5" s="928" t="s">
        <v>1783</v>
      </c>
      <c r="W5" s="929"/>
      <c r="X5" s="929"/>
      <c r="Y5" s="897" t="str">
        <f>VLOOKUP($D$9,'CONSOLIDADO PLAN DESARROLLO'!$DT$9:$DZ$62,4,0)</f>
        <v>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v>
      </c>
      <c r="Z5" s="897"/>
      <c r="AA5" s="897"/>
      <c r="AB5" s="897"/>
      <c r="AC5" s="897"/>
      <c r="AD5" s="897"/>
      <c r="AE5" s="897"/>
      <c r="AF5" s="897"/>
      <c r="AG5" s="897"/>
      <c r="AH5" s="897"/>
      <c r="AI5" s="897"/>
      <c r="AJ5" s="897"/>
      <c r="AK5" s="897"/>
      <c r="AL5" s="897"/>
      <c r="AM5" s="897"/>
      <c r="AN5" s="897"/>
      <c r="AO5" s="897"/>
      <c r="AP5" s="897"/>
      <c r="AQ5" s="897"/>
      <c r="AR5" s="897"/>
      <c r="AS5" s="897"/>
      <c r="AT5" s="897"/>
      <c r="AU5" s="897"/>
      <c r="AV5" s="897"/>
      <c r="AW5" s="897"/>
      <c r="AX5" s="897"/>
      <c r="AY5" s="897"/>
      <c r="AZ5" s="897"/>
      <c r="BA5" s="897"/>
      <c r="BB5" s="897"/>
      <c r="BC5" s="930"/>
    </row>
    <row r="6" spans="1:64" ht="15" customHeight="1" thickBot="1" x14ac:dyDescent="0.25">
      <c r="B6" s="132" t="s">
        <v>1673</v>
      </c>
      <c r="C6" s="897" t="str">
        <f>VLOOKUP($D$9,'CONSOLIDADO PLAN DESARROLLO'!$DT$9:$DZ$62,6,0)</f>
        <v>E4.P_A - SEGURIDAD Y JUSTICIA</v>
      </c>
      <c r="D6" s="897"/>
      <c r="E6" s="897"/>
      <c r="F6" s="898"/>
      <c r="G6" s="997" t="s">
        <v>1785</v>
      </c>
      <c r="H6" s="998"/>
      <c r="I6" s="998"/>
      <c r="J6" s="998"/>
      <c r="K6" s="999" t="str">
        <f>VLOOKUP($D$9,'CONSOLIDADO PLAN DESARROLLO'!$DT$9:$DZ$62,7,0)</f>
        <v>Mejorar la convivencia y la seguridad como una prioridad para la consolidación del tejido social del territorio</v>
      </c>
      <c r="L6" s="999"/>
      <c r="M6" s="999"/>
      <c r="N6" s="999"/>
      <c r="O6" s="999"/>
      <c r="P6" s="999"/>
      <c r="Q6" s="1000"/>
      <c r="R6" s="899" t="s">
        <v>1978</v>
      </c>
      <c r="S6" s="900"/>
      <c r="T6" s="900"/>
      <c r="U6" s="900"/>
      <c r="V6" s="901"/>
      <c r="W6" s="901"/>
      <c r="X6" s="901"/>
      <c r="Y6" s="901"/>
      <c r="Z6" s="901"/>
      <c r="AA6" s="901"/>
      <c r="AB6" s="901"/>
      <c r="AC6" s="901"/>
      <c r="AD6" s="901"/>
      <c r="AE6" s="901"/>
      <c r="AF6" s="901"/>
      <c r="AG6" s="901"/>
      <c r="AH6" s="901"/>
      <c r="AI6" s="901"/>
      <c r="AJ6" s="901"/>
      <c r="AK6" s="902"/>
      <c r="AL6" s="903" t="s">
        <v>1674</v>
      </c>
      <c r="AM6" s="904"/>
      <c r="AN6" s="904"/>
      <c r="AO6" s="904"/>
      <c r="AP6" s="904"/>
      <c r="AQ6" s="904"/>
      <c r="AR6" s="904"/>
      <c r="AS6" s="904"/>
      <c r="AT6" s="904"/>
      <c r="AU6" s="904"/>
      <c r="AV6" s="904"/>
      <c r="AW6" s="904"/>
      <c r="AX6" s="904"/>
      <c r="AY6" s="904"/>
      <c r="AZ6" s="904"/>
      <c r="BA6" s="904"/>
      <c r="BB6" s="904"/>
      <c r="BC6" s="905"/>
    </row>
    <row r="7" spans="1:64" ht="36" customHeight="1" x14ac:dyDescent="0.2">
      <c r="B7" s="1001" t="s">
        <v>1675</v>
      </c>
      <c r="C7" s="1002"/>
      <c r="D7" s="906" t="s">
        <v>1676</v>
      </c>
      <c r="E7" s="1005" t="s">
        <v>1677</v>
      </c>
      <c r="F7" s="908" t="s">
        <v>1678</v>
      </c>
      <c r="G7" s="910" t="s">
        <v>1679</v>
      </c>
      <c r="H7" s="948" t="s">
        <v>1786</v>
      </c>
      <c r="I7" s="950" t="s">
        <v>1908</v>
      </c>
      <c r="J7" s="952">
        <f>+$N$3</f>
        <v>2019</v>
      </c>
      <c r="K7" s="954" t="s">
        <v>1681</v>
      </c>
      <c r="L7" s="956" t="s">
        <v>1969</v>
      </c>
      <c r="M7" s="133"/>
      <c r="N7" s="133"/>
      <c r="O7" s="133"/>
      <c r="P7" s="133"/>
      <c r="Q7" s="133"/>
      <c r="R7" s="958" t="s">
        <v>1910</v>
      </c>
      <c r="S7" s="959"/>
      <c r="T7" s="942" t="s">
        <v>1927</v>
      </c>
      <c r="U7" s="942"/>
      <c r="V7" s="942" t="s">
        <v>1911</v>
      </c>
      <c r="W7" s="942"/>
      <c r="X7" s="942" t="s">
        <v>1912</v>
      </c>
      <c r="Y7" s="942"/>
      <c r="Z7" s="947" t="s">
        <v>1909</v>
      </c>
      <c r="AA7" s="947"/>
      <c r="AB7" s="942" t="s">
        <v>36</v>
      </c>
      <c r="AC7" s="942"/>
      <c r="AD7" s="942" t="s">
        <v>1928</v>
      </c>
      <c r="AE7" s="942"/>
      <c r="AF7" s="942" t="s">
        <v>1913</v>
      </c>
      <c r="AG7" s="942"/>
      <c r="AH7" s="942" t="s">
        <v>1972</v>
      </c>
      <c r="AI7" s="942"/>
      <c r="AJ7" s="943" t="s">
        <v>1923</v>
      </c>
      <c r="AK7" s="944"/>
      <c r="AL7" s="945" t="s">
        <v>1682</v>
      </c>
      <c r="AM7" s="946"/>
      <c r="AN7" s="946"/>
      <c r="AO7" s="946"/>
      <c r="AP7" s="946"/>
      <c r="AQ7" s="946"/>
      <c r="AR7" s="946"/>
      <c r="AS7" s="946" t="s">
        <v>1683</v>
      </c>
      <c r="AT7" s="946"/>
      <c r="AU7" s="946"/>
      <c r="AV7" s="946" t="s">
        <v>1684</v>
      </c>
      <c r="AW7" s="946"/>
      <c r="AX7" s="946"/>
      <c r="AY7" s="946"/>
      <c r="AZ7" s="946"/>
      <c r="BA7" s="933" t="s">
        <v>1685</v>
      </c>
      <c r="BB7" s="931" t="s">
        <v>1973</v>
      </c>
      <c r="BC7" s="932" t="s">
        <v>1687</v>
      </c>
    </row>
    <row r="8" spans="1:64" ht="57" customHeight="1" x14ac:dyDescent="0.2">
      <c r="B8" s="1003"/>
      <c r="C8" s="1004"/>
      <c r="D8" s="907"/>
      <c r="E8" s="1006"/>
      <c r="F8" s="909"/>
      <c r="G8" s="911"/>
      <c r="H8" s="949"/>
      <c r="I8" s="951"/>
      <c r="J8" s="953"/>
      <c r="K8" s="955"/>
      <c r="L8" s="957"/>
      <c r="M8" s="133"/>
      <c r="N8" s="133"/>
      <c r="O8" s="133"/>
      <c r="P8" s="133"/>
      <c r="Q8" s="133"/>
      <c r="R8" s="27" t="s">
        <v>1974</v>
      </c>
      <c r="S8" s="28" t="s">
        <v>1975</v>
      </c>
      <c r="T8" s="29" t="s">
        <v>1974</v>
      </c>
      <c r="U8" s="28" t="s">
        <v>1975</v>
      </c>
      <c r="V8" s="29" t="s">
        <v>1974</v>
      </c>
      <c r="W8" s="28" t="s">
        <v>1975</v>
      </c>
      <c r="X8" s="29" t="s">
        <v>1974</v>
      </c>
      <c r="Y8" s="28" t="s">
        <v>1975</v>
      </c>
      <c r="Z8" s="29" t="s">
        <v>1974</v>
      </c>
      <c r="AA8" s="28" t="s">
        <v>1975</v>
      </c>
      <c r="AB8" s="29" t="s">
        <v>1974</v>
      </c>
      <c r="AC8" s="28" t="s">
        <v>1975</v>
      </c>
      <c r="AD8" s="29" t="s">
        <v>1974</v>
      </c>
      <c r="AE8" s="28" t="s">
        <v>1975</v>
      </c>
      <c r="AF8" s="29" t="s">
        <v>1974</v>
      </c>
      <c r="AG8" s="28" t="s">
        <v>1975</v>
      </c>
      <c r="AH8" s="29" t="s">
        <v>1974</v>
      </c>
      <c r="AI8" s="28" t="s">
        <v>1975</v>
      </c>
      <c r="AJ8" s="30" t="s">
        <v>1976</v>
      </c>
      <c r="AK8" s="31" t="s">
        <v>1977</v>
      </c>
      <c r="AL8" s="32" t="s">
        <v>1688</v>
      </c>
      <c r="AM8" s="33" t="s">
        <v>1689</v>
      </c>
      <c r="AN8" s="33" t="s">
        <v>1690</v>
      </c>
      <c r="AO8" s="33" t="s">
        <v>1691</v>
      </c>
      <c r="AP8" s="33" t="s">
        <v>1692</v>
      </c>
      <c r="AQ8" s="33" t="s">
        <v>1693</v>
      </c>
      <c r="AR8" s="34" t="s">
        <v>1694</v>
      </c>
      <c r="AS8" s="35" t="s">
        <v>1695</v>
      </c>
      <c r="AT8" s="33" t="s">
        <v>1696</v>
      </c>
      <c r="AU8" s="34" t="s">
        <v>1924</v>
      </c>
      <c r="AV8" s="35" t="s">
        <v>1698</v>
      </c>
      <c r="AW8" s="33" t="s">
        <v>1918</v>
      </c>
      <c r="AX8" s="33" t="s">
        <v>1700</v>
      </c>
      <c r="AY8" s="33" t="s">
        <v>1701</v>
      </c>
      <c r="AZ8" s="36" t="s">
        <v>1702</v>
      </c>
      <c r="BA8" s="933"/>
      <c r="BB8" s="931"/>
      <c r="BC8" s="932"/>
    </row>
    <row r="9" spans="1:64" ht="78" customHeight="1" x14ac:dyDescent="0.2">
      <c r="B9" s="1007" t="s">
        <v>1985</v>
      </c>
      <c r="C9" s="1008"/>
      <c r="D9" s="883" t="s">
        <v>517</v>
      </c>
      <c r="E9" s="102" t="str">
        <f>VLOOKUP($D$9,'CONSOLIDADO PLAN DESARROLLO'!$EB$9:$EF$62,2,0)</f>
        <v>Reducir la Tasa de Hurtos</v>
      </c>
      <c r="F9" s="37" t="str">
        <f>VLOOKUP($D$9,'CONSOLIDADO PLAN DESARROLLO'!$EB$9:$EF$62,3,0)</f>
        <v>Tasa de hurtos</v>
      </c>
      <c r="G9" s="98">
        <f>VLOOKUP($D$9,'CONSOLIDADO PLAN DESARROLLO'!$EB$9:$EF$62,4,0)</f>
        <v>635</v>
      </c>
      <c r="H9" s="98">
        <f>VLOOKUP($D$9,'CONSOLIDADO PLAN DESARROLLO'!$EB$9:$EF$62,5,0)</f>
        <v>571</v>
      </c>
      <c r="I9" s="934">
        <v>142</v>
      </c>
      <c r="J9" s="935"/>
      <c r="K9" s="884">
        <v>139</v>
      </c>
      <c r="L9" s="857">
        <v>571</v>
      </c>
      <c r="M9" s="133"/>
      <c r="N9" s="133"/>
      <c r="O9" s="133"/>
      <c r="P9" s="133"/>
      <c r="Q9" s="133"/>
      <c r="R9" s="134">
        <f>+R12+R21+R30+R39+R48+R57+R66+R91+R100+R109+R118+R127+R136+R145+R154+R163+R172+R181+R190+R199+R208</f>
        <v>0</v>
      </c>
      <c r="S9" s="135">
        <f t="shared" ref="S9:AZ9" si="0">+S12+S21+S30+S39+S48+S57+S66+S91+S100+S109+S118+S127+S136+S145+S154+S163+S172+S181+S190+S199+S208</f>
        <v>0</v>
      </c>
      <c r="T9" s="136">
        <f t="shared" si="0"/>
        <v>0</v>
      </c>
      <c r="U9" s="135">
        <f t="shared" si="0"/>
        <v>0</v>
      </c>
      <c r="V9" s="136">
        <f t="shared" si="0"/>
        <v>0</v>
      </c>
      <c r="W9" s="135">
        <f t="shared" si="0"/>
        <v>0</v>
      </c>
      <c r="X9" s="136">
        <f t="shared" si="0"/>
        <v>0</v>
      </c>
      <c r="Y9" s="135">
        <f t="shared" si="0"/>
        <v>5492575000</v>
      </c>
      <c r="Z9" s="136">
        <f t="shared" si="0"/>
        <v>5492575000</v>
      </c>
      <c r="AA9" s="135">
        <f t="shared" si="0"/>
        <v>2727436853</v>
      </c>
      <c r="AB9" s="136">
        <f t="shared" si="0"/>
        <v>0</v>
      </c>
      <c r="AC9" s="135">
        <f t="shared" si="0"/>
        <v>0</v>
      </c>
      <c r="AD9" s="136">
        <f t="shared" si="0"/>
        <v>0</v>
      </c>
      <c r="AE9" s="135">
        <f t="shared" si="0"/>
        <v>0</v>
      </c>
      <c r="AF9" s="136">
        <f t="shared" si="0"/>
        <v>48254000</v>
      </c>
      <c r="AG9" s="135">
        <f t="shared" si="0"/>
        <v>48254000</v>
      </c>
      <c r="AH9" s="136">
        <f t="shared" ref="AH9:AI9" si="1">+AH12+AH21+AH30+AH39+AH48+AH57+AH66+AH91+AH100+AH109+AH118+AH127+AH136+AH145+AH154+AH163+AH172+AH181+AH190+AH199+AH208</f>
        <v>258921900</v>
      </c>
      <c r="AI9" s="135">
        <f t="shared" si="1"/>
        <v>258921900</v>
      </c>
      <c r="AJ9" s="137">
        <f t="shared" si="0"/>
        <v>5799750900</v>
      </c>
      <c r="AK9" s="138">
        <f t="shared" si="0"/>
        <v>8527187753</v>
      </c>
      <c r="AL9" s="139">
        <f t="shared" si="0"/>
        <v>0</v>
      </c>
      <c r="AM9" s="140">
        <f t="shared" si="0"/>
        <v>0</v>
      </c>
      <c r="AN9" s="140">
        <f t="shared" si="0"/>
        <v>0</v>
      </c>
      <c r="AO9" s="140">
        <f t="shared" si="0"/>
        <v>0</v>
      </c>
      <c r="AP9" s="140">
        <f t="shared" si="0"/>
        <v>0</v>
      </c>
      <c r="AQ9" s="140">
        <f t="shared" si="0"/>
        <v>0</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c r="BB9" s="145"/>
      <c r="BC9" s="146"/>
    </row>
    <row r="10" spans="1:64" ht="78" hidden="1" customHeight="1" x14ac:dyDescent="0.2">
      <c r="B10" s="147" t="s">
        <v>1703</v>
      </c>
      <c r="C10" s="148" t="s">
        <v>1704</v>
      </c>
      <c r="D10" s="936" t="e">
        <f>VLOOKUP($D$9,#REF!,2,0)</f>
        <v>#REF!</v>
      </c>
      <c r="E10" s="937"/>
      <c r="F10" s="937"/>
      <c r="G10" s="937"/>
      <c r="H10" s="937"/>
      <c r="I10" s="937"/>
      <c r="J10" s="938"/>
      <c r="K10" s="38" t="e">
        <f>VLOOKUP($D$9,#REF!,3,0)</f>
        <v>#REF!</v>
      </c>
      <c r="L10" s="39" t="e">
        <f>VLOOKUP($D$9,#REF!,4,0)</f>
        <v>#REF!</v>
      </c>
      <c r="M10" s="40" t="e">
        <f>VLOOKUP($D$9,#REF!,5,0)</f>
        <v>#REF!</v>
      </c>
      <c r="N10" s="939" t="e">
        <f>VLOOKUP($D$9,#REF!,Q3,0)</f>
        <v>#REF!</v>
      </c>
      <c r="O10" s="940"/>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41"/>
      <c r="O11" s="941"/>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960">
        <v>1</v>
      </c>
      <c r="B12" s="161" t="s">
        <v>1705</v>
      </c>
      <c r="C12" s="162" t="s">
        <v>1706</v>
      </c>
      <c r="D12" s="163" t="s">
        <v>21</v>
      </c>
      <c r="E12" s="163" t="s">
        <v>1892</v>
      </c>
      <c r="F12" s="162" t="s">
        <v>1707</v>
      </c>
      <c r="G12" s="164" t="s">
        <v>1679</v>
      </c>
      <c r="H12" s="164" t="s">
        <v>1680</v>
      </c>
      <c r="I12" s="165" t="s">
        <v>1908</v>
      </c>
      <c r="J12" s="166">
        <f>+$N$3</f>
        <v>2019</v>
      </c>
      <c r="K12" s="164" t="s">
        <v>1925</v>
      </c>
      <c r="L12" s="165" t="s">
        <v>1970</v>
      </c>
      <c r="M12" s="162" t="s">
        <v>1708</v>
      </c>
      <c r="N12" s="162" t="s">
        <v>1709</v>
      </c>
      <c r="O12" s="162" t="s">
        <v>1710</v>
      </c>
      <c r="P12" s="162" t="s">
        <v>1980</v>
      </c>
      <c r="Q12" s="162" t="s">
        <v>1971</v>
      </c>
      <c r="R12" s="167">
        <f>SUM(R13:R19)</f>
        <v>0</v>
      </c>
      <c r="S12" s="168">
        <f t="shared" ref="S12:AJ12" si="2">SUM(S13:S19)</f>
        <v>0</v>
      </c>
      <c r="T12" s="169">
        <f t="shared" si="2"/>
        <v>0</v>
      </c>
      <c r="U12" s="170">
        <f t="shared" si="2"/>
        <v>0</v>
      </c>
      <c r="V12" s="169">
        <f t="shared" si="2"/>
        <v>0</v>
      </c>
      <c r="W12" s="170">
        <f t="shared" si="2"/>
        <v>0</v>
      </c>
      <c r="X12" s="169">
        <f t="shared" si="2"/>
        <v>0</v>
      </c>
      <c r="Y12" s="170">
        <f t="shared" si="2"/>
        <v>0</v>
      </c>
      <c r="Z12" s="169">
        <f t="shared" si="2"/>
        <v>0</v>
      </c>
      <c r="AA12" s="170">
        <f t="shared" si="2"/>
        <v>0</v>
      </c>
      <c r="AB12" s="169">
        <f t="shared" si="2"/>
        <v>0</v>
      </c>
      <c r="AC12" s="170">
        <f t="shared" si="2"/>
        <v>0</v>
      </c>
      <c r="AD12" s="169">
        <f t="shared" si="2"/>
        <v>0</v>
      </c>
      <c r="AE12" s="170">
        <f t="shared" si="2"/>
        <v>0</v>
      </c>
      <c r="AF12" s="169">
        <f t="shared" si="2"/>
        <v>48254000</v>
      </c>
      <c r="AG12" s="171">
        <f t="shared" si="2"/>
        <v>48254000</v>
      </c>
      <c r="AH12" s="169">
        <f t="shared" si="2"/>
        <v>63221900</v>
      </c>
      <c r="AI12" s="170">
        <f t="shared" si="2"/>
        <v>63221900</v>
      </c>
      <c r="AJ12" s="172">
        <f t="shared" si="2"/>
        <v>111475900</v>
      </c>
      <c r="AK12" s="173">
        <f>SUM(AK13:AK19)</f>
        <v>111475900</v>
      </c>
      <c r="AL12" s="864"/>
      <c r="AM12" s="865"/>
      <c r="AN12" s="865"/>
      <c r="AO12" s="865"/>
      <c r="AP12" s="865"/>
      <c r="AQ12" s="865"/>
      <c r="AR12" s="866"/>
      <c r="AS12" s="867"/>
      <c r="AT12" s="865"/>
      <c r="AU12" s="866"/>
      <c r="AV12" s="867"/>
      <c r="AW12" s="865"/>
      <c r="AX12" s="865"/>
      <c r="AY12" s="865"/>
      <c r="AZ12" s="868"/>
      <c r="BA12" s="44" t="s">
        <v>1685</v>
      </c>
      <c r="BB12" s="44" t="s">
        <v>1973</v>
      </c>
      <c r="BC12" s="45" t="s">
        <v>1687</v>
      </c>
    </row>
    <row r="13" spans="1:64" ht="17.25" customHeight="1" x14ac:dyDescent="0.2">
      <c r="A13" s="961"/>
      <c r="B13" s="963" t="str">
        <f>VLOOKUP($D$9,'PROYECTOS REGISTRADOS'!$A$2:$D$82,4,0)</f>
        <v>Apoyo en la reducción de la tasa de hurtos Tocancipá, Cundinamarca, Centro Oriente</v>
      </c>
      <c r="C13" s="966" t="str">
        <f>VLOOKUP($D$9,'PROYECTOS REGISTRADOS'!$A$2:$D$82,3,0)</f>
        <v>2016-25817-00020</v>
      </c>
      <c r="D13" s="969" t="s">
        <v>1459</v>
      </c>
      <c r="E13" s="975" t="str">
        <f>IF(D13=0,"0-0",(VLOOKUP(D13,'CONSOLIDADO PLAN DESARROLLO'!$EL$9:$ET$304,2,0)))</f>
        <v>Aumentar el número de operativos de vigilancia a establecimientos de comercio</v>
      </c>
      <c r="F13" s="972" t="str">
        <f>IF(D13=0,"0-0",(VLOOKUP(D13,'CONSOLIDADO PLAN DESARROLLO'!$EL$9:$ET$304,3,0)))</f>
        <v xml:space="preserve">No. de operativos realizados </v>
      </c>
      <c r="G13" s="994">
        <f>IF(D13=0,"0-0",(VLOOKUP(D13,'CONSOLIDADO PLAN DESARROLLO'!$EL$9:$ET$304,4,0)))</f>
        <v>10</v>
      </c>
      <c r="H13" s="978">
        <f>IF(D13=0,"0-0",(VLOOKUP(D13,'CONSOLIDADO PLAN DESARROLLO'!$EL$9:$ET$304,5,0)))</f>
        <v>100</v>
      </c>
      <c r="I13" s="981">
        <f>IF(D13=0,"0-0",(VLOOKUP(D13,'CONSOLIDADO PLAN DESARROLLO'!$EL$9:$ET$304,$R$3,0)))</f>
        <v>25</v>
      </c>
      <c r="J13" s="982"/>
      <c r="K13" s="987">
        <v>45</v>
      </c>
      <c r="L13" s="990">
        <v>88</v>
      </c>
      <c r="M13" s="804" t="s">
        <v>1929</v>
      </c>
      <c r="N13" s="805" t="s">
        <v>1930</v>
      </c>
      <c r="O13" s="806">
        <v>100</v>
      </c>
      <c r="P13" s="47">
        <v>45</v>
      </c>
      <c r="Q13" s="47">
        <v>92</v>
      </c>
      <c r="R13" s="888">
        <f>VLOOKUP($D13,'[4]Tablero Logro Metas 2019'!$AK$7:$AS$302,3,0)</f>
        <v>0</v>
      </c>
      <c r="S13" s="48">
        <v>0</v>
      </c>
      <c r="T13" s="891">
        <f>VLOOKUP($D13,'[4]Tablero Logro Metas 2019'!$AK$7:$AS$302,4,0)</f>
        <v>0</v>
      </c>
      <c r="U13" s="49">
        <v>0</v>
      </c>
      <c r="V13" s="891">
        <f>VLOOKUP($D13,'[4]Tablero Logro Metas 2019'!$AK$7:$AS$302,5,0)</f>
        <v>0</v>
      </c>
      <c r="W13" s="49">
        <v>0</v>
      </c>
      <c r="X13" s="891">
        <f>VLOOKUP($D13,'[4]Tablero Logro Metas 2019'!$AK$7:$AS$302,6,0)</f>
        <v>0</v>
      </c>
      <c r="Y13" s="49">
        <v>0</v>
      </c>
      <c r="Z13" s="891">
        <f>VLOOKUP($D13,'[4]Tablero Logro Metas 2019'!$AK$7:$AS$302,7,0)</f>
        <v>0</v>
      </c>
      <c r="AA13" s="49">
        <v>0</v>
      </c>
      <c r="AB13" s="891">
        <f>VLOOKUP($D13,'[4]Tablero Logro Metas 2019'!$AK$7:$AS$302,8,0)</f>
        <v>0</v>
      </c>
      <c r="AC13" s="49">
        <v>0</v>
      </c>
      <c r="AD13" s="891">
        <f>VLOOKUP($D13,'[4]Tablero Logro Metas 2019'!$AK$7:$AS$302,9,0)</f>
        <v>0</v>
      </c>
      <c r="AE13" s="49">
        <v>0</v>
      </c>
      <c r="AF13" s="894">
        <v>48254000</v>
      </c>
      <c r="AG13" s="50">
        <v>48254000</v>
      </c>
      <c r="AH13" s="894">
        <v>63221900</v>
      </c>
      <c r="AI13" s="49">
        <v>63221900</v>
      </c>
      <c r="AJ13" s="885">
        <f>+R13+T13+V13+X13+Z13+AB13+AD13+AF13+AH13</f>
        <v>111475900</v>
      </c>
      <c r="AK13" s="103">
        <f>AC13+AE13+AG13+S13+U13+W13+Y13+AA13+AI13</f>
        <v>111475900</v>
      </c>
      <c r="AL13" s="51">
        <v>2444</v>
      </c>
      <c r="AM13" s="52">
        <v>3872</v>
      </c>
      <c r="AN13" s="52">
        <v>4033</v>
      </c>
      <c r="AO13" s="52">
        <v>7785</v>
      </c>
      <c r="AP13" s="52">
        <v>14556</v>
      </c>
      <c r="AQ13" s="52">
        <v>2316</v>
      </c>
      <c r="AR13" s="53">
        <f t="shared" ref="AR13:AR18" si="3">SUM(AL13:AQ13)</f>
        <v>35006</v>
      </c>
      <c r="AS13" s="54">
        <v>17977</v>
      </c>
      <c r="AT13" s="52">
        <v>17029</v>
      </c>
      <c r="AU13" s="53">
        <f t="shared" ref="AU13:AU17" si="4">SUM(AS13:AT13)</f>
        <v>35006</v>
      </c>
      <c r="AV13" s="54">
        <v>0</v>
      </c>
      <c r="AW13" s="52">
        <v>0</v>
      </c>
      <c r="AX13" s="52">
        <v>786</v>
      </c>
      <c r="AY13" s="52">
        <v>0</v>
      </c>
      <c r="AZ13" s="55">
        <v>0</v>
      </c>
      <c r="BA13" s="56" t="s">
        <v>1986</v>
      </c>
      <c r="BB13" s="56" t="s">
        <v>1987</v>
      </c>
      <c r="BC13" s="57" t="s">
        <v>1988</v>
      </c>
    </row>
    <row r="14" spans="1:64" ht="17.25" customHeight="1" x14ac:dyDescent="0.2">
      <c r="A14" s="961"/>
      <c r="B14" s="963"/>
      <c r="C14" s="966"/>
      <c r="D14" s="969"/>
      <c r="E14" s="976"/>
      <c r="F14" s="972"/>
      <c r="G14" s="994"/>
      <c r="H14" s="978"/>
      <c r="I14" s="983"/>
      <c r="J14" s="984"/>
      <c r="K14" s="987"/>
      <c r="L14" s="991"/>
      <c r="M14" s="174"/>
      <c r="N14" s="175"/>
      <c r="O14" s="176"/>
      <c r="P14" s="47"/>
      <c r="Q14" s="47"/>
      <c r="R14" s="889"/>
      <c r="S14" s="48"/>
      <c r="T14" s="892"/>
      <c r="U14" s="49"/>
      <c r="V14" s="892"/>
      <c r="W14" s="49"/>
      <c r="X14" s="892"/>
      <c r="Y14" s="49"/>
      <c r="Z14" s="892"/>
      <c r="AA14" s="49"/>
      <c r="AB14" s="892"/>
      <c r="AC14" s="49"/>
      <c r="AD14" s="892"/>
      <c r="AE14" s="49"/>
      <c r="AF14" s="895"/>
      <c r="AG14" s="50"/>
      <c r="AH14" s="895"/>
      <c r="AI14" s="49"/>
      <c r="AJ14" s="886"/>
      <c r="AK14" s="103">
        <f t="shared" ref="AK14:AK18" si="5">AC14+AE14+AG14+S14+U14+W14+Y14+AA14+AI14</f>
        <v>0</v>
      </c>
      <c r="AL14" s="51"/>
      <c r="AM14" s="52"/>
      <c r="AN14" s="52"/>
      <c r="AO14" s="52"/>
      <c r="AP14" s="52"/>
      <c r="AQ14" s="52"/>
      <c r="AR14" s="53">
        <f t="shared" si="3"/>
        <v>0</v>
      </c>
      <c r="AS14" s="54"/>
      <c r="AT14" s="52"/>
      <c r="AU14" s="53">
        <f t="shared" si="4"/>
        <v>0</v>
      </c>
      <c r="AV14" s="54"/>
      <c r="AW14" s="52"/>
      <c r="AX14" s="52"/>
      <c r="AY14" s="52"/>
      <c r="AZ14" s="55"/>
      <c r="BA14" s="56"/>
      <c r="BB14" s="56"/>
      <c r="BC14" s="57"/>
    </row>
    <row r="15" spans="1:64" ht="17.25" customHeight="1" x14ac:dyDescent="0.2">
      <c r="A15" s="961"/>
      <c r="B15" s="963"/>
      <c r="C15" s="966"/>
      <c r="D15" s="969"/>
      <c r="E15" s="976"/>
      <c r="F15" s="972"/>
      <c r="G15" s="994"/>
      <c r="H15" s="978"/>
      <c r="I15" s="983"/>
      <c r="J15" s="984"/>
      <c r="K15" s="987"/>
      <c r="L15" s="991"/>
      <c r="M15" s="174"/>
      <c r="N15" s="175"/>
      <c r="O15" s="176"/>
      <c r="P15" s="47"/>
      <c r="Q15" s="47"/>
      <c r="R15" s="889"/>
      <c r="S15" s="48"/>
      <c r="T15" s="892"/>
      <c r="U15" s="49"/>
      <c r="V15" s="892"/>
      <c r="W15" s="49"/>
      <c r="X15" s="892"/>
      <c r="Y15" s="49"/>
      <c r="Z15" s="892"/>
      <c r="AA15" s="49"/>
      <c r="AB15" s="892"/>
      <c r="AC15" s="49"/>
      <c r="AD15" s="892"/>
      <c r="AE15" s="49"/>
      <c r="AF15" s="895"/>
      <c r="AG15" s="50"/>
      <c r="AH15" s="895"/>
      <c r="AI15" s="49"/>
      <c r="AJ15" s="886"/>
      <c r="AK15" s="103">
        <f t="shared" si="5"/>
        <v>0</v>
      </c>
      <c r="AL15" s="51"/>
      <c r="AM15" s="52"/>
      <c r="AN15" s="52"/>
      <c r="AO15" s="52"/>
      <c r="AP15" s="52"/>
      <c r="AQ15" s="52"/>
      <c r="AR15" s="53">
        <f t="shared" si="3"/>
        <v>0</v>
      </c>
      <c r="AS15" s="54"/>
      <c r="AT15" s="52"/>
      <c r="AU15" s="53">
        <f t="shared" si="4"/>
        <v>0</v>
      </c>
      <c r="AV15" s="54"/>
      <c r="AW15" s="52"/>
      <c r="AX15" s="52"/>
      <c r="AY15" s="52"/>
      <c r="AZ15" s="55"/>
      <c r="BA15" s="56"/>
      <c r="BB15" s="56"/>
      <c r="BC15" s="57"/>
    </row>
    <row r="16" spans="1:64" ht="17.25" customHeight="1" x14ac:dyDescent="0.2">
      <c r="A16" s="961"/>
      <c r="B16" s="963"/>
      <c r="C16" s="966"/>
      <c r="D16" s="969"/>
      <c r="E16" s="976"/>
      <c r="F16" s="972"/>
      <c r="G16" s="994"/>
      <c r="H16" s="978"/>
      <c r="I16" s="983"/>
      <c r="J16" s="984"/>
      <c r="K16" s="987"/>
      <c r="L16" s="991"/>
      <c r="M16" s="174"/>
      <c r="N16" s="175"/>
      <c r="O16" s="176"/>
      <c r="P16" s="47"/>
      <c r="Q16" s="47"/>
      <c r="R16" s="889"/>
      <c r="S16" s="48"/>
      <c r="T16" s="892"/>
      <c r="U16" s="49"/>
      <c r="V16" s="892"/>
      <c r="W16" s="49"/>
      <c r="X16" s="892"/>
      <c r="Y16" s="49"/>
      <c r="Z16" s="892"/>
      <c r="AA16" s="49"/>
      <c r="AB16" s="892"/>
      <c r="AC16" s="49"/>
      <c r="AD16" s="892"/>
      <c r="AE16" s="49"/>
      <c r="AF16" s="895"/>
      <c r="AG16" s="50"/>
      <c r="AH16" s="895"/>
      <c r="AI16" s="49"/>
      <c r="AJ16" s="886"/>
      <c r="AK16" s="103">
        <f t="shared" si="5"/>
        <v>0</v>
      </c>
      <c r="AL16" s="51"/>
      <c r="AM16" s="52"/>
      <c r="AN16" s="52"/>
      <c r="AO16" s="52"/>
      <c r="AP16" s="52"/>
      <c r="AQ16" s="52"/>
      <c r="AR16" s="53">
        <f t="shared" si="3"/>
        <v>0</v>
      </c>
      <c r="AS16" s="54"/>
      <c r="AT16" s="52"/>
      <c r="AU16" s="53">
        <f t="shared" si="4"/>
        <v>0</v>
      </c>
      <c r="AV16" s="54"/>
      <c r="AW16" s="52"/>
      <c r="AX16" s="52"/>
      <c r="AY16" s="52"/>
      <c r="AZ16" s="55"/>
      <c r="BA16" s="56"/>
      <c r="BB16" s="56"/>
      <c r="BC16" s="57"/>
    </row>
    <row r="17" spans="1:55" ht="17.25" customHeight="1" x14ac:dyDescent="0.2">
      <c r="A17" s="961"/>
      <c r="B17" s="963"/>
      <c r="C17" s="966"/>
      <c r="D17" s="969"/>
      <c r="E17" s="976"/>
      <c r="F17" s="972"/>
      <c r="G17" s="994"/>
      <c r="H17" s="978"/>
      <c r="I17" s="983"/>
      <c r="J17" s="984"/>
      <c r="K17" s="987"/>
      <c r="L17" s="991"/>
      <c r="M17" s="174"/>
      <c r="N17" s="175"/>
      <c r="O17" s="176"/>
      <c r="P17" s="47"/>
      <c r="Q17" s="47"/>
      <c r="R17" s="889"/>
      <c r="S17" s="48"/>
      <c r="T17" s="892"/>
      <c r="U17" s="49"/>
      <c r="V17" s="892"/>
      <c r="W17" s="49"/>
      <c r="X17" s="892"/>
      <c r="Y17" s="49"/>
      <c r="Z17" s="892"/>
      <c r="AA17" s="49"/>
      <c r="AB17" s="892"/>
      <c r="AC17" s="49"/>
      <c r="AD17" s="892"/>
      <c r="AE17" s="49"/>
      <c r="AF17" s="895"/>
      <c r="AG17" s="50"/>
      <c r="AH17" s="895"/>
      <c r="AI17" s="49"/>
      <c r="AJ17" s="886"/>
      <c r="AK17" s="103">
        <f t="shared" si="5"/>
        <v>0</v>
      </c>
      <c r="AL17" s="51"/>
      <c r="AM17" s="52"/>
      <c r="AN17" s="52"/>
      <c r="AO17" s="52"/>
      <c r="AP17" s="52"/>
      <c r="AQ17" s="52"/>
      <c r="AR17" s="53">
        <f t="shared" si="3"/>
        <v>0</v>
      </c>
      <c r="AS17" s="54"/>
      <c r="AT17" s="52"/>
      <c r="AU17" s="53">
        <f t="shared" si="4"/>
        <v>0</v>
      </c>
      <c r="AV17" s="54"/>
      <c r="AW17" s="52"/>
      <c r="AX17" s="52"/>
      <c r="AY17" s="52"/>
      <c r="AZ17" s="55"/>
      <c r="BA17" s="56"/>
      <c r="BB17" s="56"/>
      <c r="BC17" s="57"/>
    </row>
    <row r="18" spans="1:55" ht="17.25" customHeight="1" x14ac:dyDescent="0.2">
      <c r="A18" s="961"/>
      <c r="B18" s="964"/>
      <c r="C18" s="967"/>
      <c r="D18" s="970"/>
      <c r="E18" s="976"/>
      <c r="F18" s="973"/>
      <c r="G18" s="995"/>
      <c r="H18" s="979"/>
      <c r="I18" s="983"/>
      <c r="J18" s="984"/>
      <c r="K18" s="988"/>
      <c r="L18" s="991"/>
      <c r="M18" s="177"/>
      <c r="N18" s="178"/>
      <c r="O18" s="179"/>
      <c r="P18" s="107"/>
      <c r="Q18" s="107"/>
      <c r="R18" s="889"/>
      <c r="S18" s="108"/>
      <c r="T18" s="892"/>
      <c r="U18" s="109"/>
      <c r="V18" s="892"/>
      <c r="W18" s="109"/>
      <c r="X18" s="892"/>
      <c r="Y18" s="109"/>
      <c r="Z18" s="892"/>
      <c r="AA18" s="109"/>
      <c r="AB18" s="892"/>
      <c r="AC18" s="109"/>
      <c r="AD18" s="892"/>
      <c r="AE18" s="109"/>
      <c r="AF18" s="895"/>
      <c r="AG18" s="110"/>
      <c r="AH18" s="895"/>
      <c r="AI18" s="109"/>
      <c r="AJ18" s="887"/>
      <c r="AK18" s="103">
        <f t="shared" si="5"/>
        <v>0</v>
      </c>
      <c r="AL18" s="111"/>
      <c r="AM18" s="112"/>
      <c r="AN18" s="112"/>
      <c r="AO18" s="112"/>
      <c r="AP18" s="112"/>
      <c r="AQ18" s="112"/>
      <c r="AR18" s="53">
        <f t="shared" si="3"/>
        <v>0</v>
      </c>
      <c r="AS18" s="113"/>
      <c r="AT18" s="112"/>
      <c r="AU18" s="53">
        <f>SUM(AS18:AT18)</f>
        <v>0</v>
      </c>
      <c r="AV18" s="113"/>
      <c r="AW18" s="112"/>
      <c r="AX18" s="112"/>
      <c r="AY18" s="112"/>
      <c r="AZ18" s="114"/>
      <c r="BA18" s="115"/>
      <c r="BB18" s="115"/>
      <c r="BC18" s="116"/>
    </row>
    <row r="19" spans="1:55" ht="9.9499999999999993" customHeight="1" thickBot="1" x14ac:dyDescent="0.25">
      <c r="A19" s="962"/>
      <c r="B19" s="965"/>
      <c r="C19" s="968"/>
      <c r="D19" s="971"/>
      <c r="E19" s="977"/>
      <c r="F19" s="974"/>
      <c r="G19" s="996"/>
      <c r="H19" s="980"/>
      <c r="I19" s="985"/>
      <c r="J19" s="986"/>
      <c r="K19" s="989"/>
      <c r="L19" s="992"/>
      <c r="M19" s="180"/>
      <c r="N19" s="181"/>
      <c r="O19" s="182"/>
      <c r="P19" s="117"/>
      <c r="Q19" s="117"/>
      <c r="R19" s="890"/>
      <c r="S19" s="183"/>
      <c r="T19" s="893"/>
      <c r="U19" s="184"/>
      <c r="V19" s="893"/>
      <c r="W19" s="184"/>
      <c r="X19" s="893"/>
      <c r="Y19" s="184"/>
      <c r="Z19" s="893"/>
      <c r="AA19" s="184"/>
      <c r="AB19" s="893"/>
      <c r="AC19" s="184"/>
      <c r="AD19" s="893"/>
      <c r="AE19" s="184"/>
      <c r="AF19" s="896"/>
      <c r="AG19" s="185"/>
      <c r="AH19" s="896"/>
      <c r="AI19" s="184"/>
      <c r="AJ19" s="118"/>
      <c r="AK19" s="119"/>
      <c r="AL19" s="186"/>
      <c r="AM19" s="187"/>
      <c r="AN19" s="187"/>
      <c r="AO19" s="187"/>
      <c r="AP19" s="187"/>
      <c r="AQ19" s="187"/>
      <c r="AR19" s="120"/>
      <c r="AS19" s="188"/>
      <c r="AT19" s="187"/>
      <c r="AU19" s="120"/>
      <c r="AV19" s="188"/>
      <c r="AW19" s="187"/>
      <c r="AX19" s="187"/>
      <c r="AY19" s="187"/>
      <c r="AZ19" s="189"/>
      <c r="BA19" s="190"/>
      <c r="BB19" s="190"/>
      <c r="BC19" s="191"/>
    </row>
    <row r="20" spans="1:55" ht="6" customHeight="1" x14ac:dyDescent="0.2">
      <c r="A20" s="156"/>
      <c r="B20" s="192"/>
      <c r="C20" s="192"/>
      <c r="D20" s="192"/>
      <c r="E20" s="192"/>
      <c r="F20" s="192"/>
      <c r="G20" s="192"/>
      <c r="H20" s="192"/>
      <c r="I20" s="993"/>
      <c r="J20" s="993"/>
      <c r="K20" s="192"/>
      <c r="L20" s="192"/>
      <c r="M20" s="192"/>
      <c r="N20" s="192"/>
      <c r="O20" s="192"/>
      <c r="P20" s="192"/>
      <c r="Q20" s="192"/>
      <c r="R20" s="192"/>
      <c r="S20" s="192"/>
      <c r="T20" s="192"/>
      <c r="U20" s="192"/>
      <c r="V20" s="192"/>
      <c r="W20" s="192"/>
      <c r="X20" s="192"/>
      <c r="Y20" s="192"/>
      <c r="Z20" s="192"/>
      <c r="AA20" s="192"/>
      <c r="AB20" s="192"/>
      <c r="AC20" s="192"/>
      <c r="AD20" s="192"/>
      <c r="AE20" s="192"/>
      <c r="AF20" s="192"/>
      <c r="AG20" s="192"/>
      <c r="AH20" s="192"/>
      <c r="AI20" s="192"/>
      <c r="AJ20" s="192"/>
      <c r="AK20" s="193"/>
      <c r="AL20" s="193"/>
      <c r="AM20" s="193"/>
      <c r="AN20" s="193"/>
      <c r="AO20" s="193"/>
      <c r="AP20" s="193"/>
      <c r="AQ20" s="194"/>
      <c r="AR20" s="193"/>
      <c r="AS20" s="193"/>
      <c r="AT20" s="193"/>
      <c r="AU20" s="193"/>
      <c r="AV20" s="193"/>
      <c r="AW20" s="193"/>
      <c r="AX20" s="193"/>
      <c r="AY20" s="193"/>
      <c r="AZ20" s="193"/>
      <c r="BA20" s="193"/>
      <c r="BB20" s="193"/>
      <c r="BC20" s="156"/>
    </row>
    <row r="21" spans="1:55" ht="72" customHeight="1" x14ac:dyDescent="0.2">
      <c r="A21" s="960">
        <v>2</v>
      </c>
      <c r="B21" s="161" t="s">
        <v>1705</v>
      </c>
      <c r="C21" s="162" t="s">
        <v>1706</v>
      </c>
      <c r="D21" s="163" t="s">
        <v>21</v>
      </c>
      <c r="E21" s="163" t="s">
        <v>1892</v>
      </c>
      <c r="F21" s="162" t="s">
        <v>1707</v>
      </c>
      <c r="G21" s="164" t="s">
        <v>1679</v>
      </c>
      <c r="H21" s="164" t="s">
        <v>1680</v>
      </c>
      <c r="I21" s="165" t="s">
        <v>1908</v>
      </c>
      <c r="J21" s="166">
        <f>+$N$3</f>
        <v>2019</v>
      </c>
      <c r="K21" s="164" t="s">
        <v>1925</v>
      </c>
      <c r="L21" s="165" t="s">
        <v>1970</v>
      </c>
      <c r="M21" s="162" t="s">
        <v>1708</v>
      </c>
      <c r="N21" s="162" t="s">
        <v>1709</v>
      </c>
      <c r="O21" s="162" t="s">
        <v>1710</v>
      </c>
      <c r="P21" s="162" t="s">
        <v>1980</v>
      </c>
      <c r="Q21" s="162" t="s">
        <v>1971</v>
      </c>
      <c r="R21" s="167">
        <f>SUM(R22:R28)</f>
        <v>0</v>
      </c>
      <c r="S21" s="168">
        <f t="shared" ref="S21:AJ21" si="6">SUM(S22:S28)</f>
        <v>0</v>
      </c>
      <c r="T21" s="169">
        <f t="shared" si="6"/>
        <v>0</v>
      </c>
      <c r="U21" s="170">
        <f t="shared" si="6"/>
        <v>0</v>
      </c>
      <c r="V21" s="169">
        <f t="shared" si="6"/>
        <v>0</v>
      </c>
      <c r="W21" s="170">
        <f t="shared" si="6"/>
        <v>0</v>
      </c>
      <c r="X21" s="169">
        <f t="shared" si="6"/>
        <v>0</v>
      </c>
      <c r="Y21" s="170">
        <f t="shared" si="6"/>
        <v>33075000</v>
      </c>
      <c r="Z21" s="169">
        <f t="shared" si="6"/>
        <v>33075000</v>
      </c>
      <c r="AA21" s="170">
        <f t="shared" si="6"/>
        <v>0</v>
      </c>
      <c r="AB21" s="169">
        <f t="shared" si="6"/>
        <v>0</v>
      </c>
      <c r="AC21" s="170">
        <f t="shared" si="6"/>
        <v>0</v>
      </c>
      <c r="AD21" s="169">
        <f t="shared" si="6"/>
        <v>0</v>
      </c>
      <c r="AE21" s="170">
        <f t="shared" si="6"/>
        <v>0</v>
      </c>
      <c r="AF21" s="169">
        <f t="shared" si="6"/>
        <v>0</v>
      </c>
      <c r="AG21" s="171">
        <f t="shared" si="6"/>
        <v>0</v>
      </c>
      <c r="AH21" s="169">
        <f t="shared" si="6"/>
        <v>147000000</v>
      </c>
      <c r="AI21" s="170">
        <f t="shared" si="6"/>
        <v>147000000</v>
      </c>
      <c r="AJ21" s="172">
        <f t="shared" si="6"/>
        <v>180075000</v>
      </c>
      <c r="AK21" s="173">
        <f>SUM(AK22:AK28)</f>
        <v>180075000</v>
      </c>
      <c r="AL21" s="864"/>
      <c r="AM21" s="865"/>
      <c r="AN21" s="865"/>
      <c r="AO21" s="865"/>
      <c r="AP21" s="865"/>
      <c r="AQ21" s="865"/>
      <c r="AR21" s="866"/>
      <c r="AS21" s="867"/>
      <c r="AT21" s="865"/>
      <c r="AU21" s="866"/>
      <c r="AV21" s="867"/>
      <c r="AW21" s="865"/>
      <c r="AX21" s="865"/>
      <c r="AY21" s="865"/>
      <c r="AZ21" s="868"/>
      <c r="BA21" s="44" t="s">
        <v>1685</v>
      </c>
      <c r="BB21" s="44" t="s">
        <v>1973</v>
      </c>
      <c r="BC21" s="45" t="s">
        <v>1687</v>
      </c>
    </row>
    <row r="22" spans="1:55" ht="22.5" customHeight="1" x14ac:dyDescent="0.2">
      <c r="A22" s="961"/>
      <c r="B22" s="963" t="str">
        <f>VLOOKUP($D$9,'PROYECTOS REGISTRADOS'!$A$2:$D$82,4,0)</f>
        <v>Apoyo en la reducción de la tasa de hurtos Tocancipá, Cundinamarca, Centro Oriente</v>
      </c>
      <c r="C22" s="966" t="str">
        <f>VLOOKUP($D$9,'PROYECTOS REGISTRADOS'!$A$2:$D$82,3,0)</f>
        <v>2016-25817-00020</v>
      </c>
      <c r="D22" s="969" t="s">
        <v>1463</v>
      </c>
      <c r="E22" s="975" t="str">
        <f>IF(D22=0,"0-0",(VLOOKUP(D22,'CONSOLIDADO PLAN DESARROLLO'!$EL$9:$ET$304,2,0)))</f>
        <v>Aumentar la cobertura de puestos de policía en las veredas del municipio</v>
      </c>
      <c r="F22" s="972" t="str">
        <f>IF(D22=0,"0-0",(VLOOKUP(D22,'CONSOLIDADO PLAN DESARROLLO'!$EL$9:$ET$304,3,0)))</f>
        <v>% de aumento en la cobertura</v>
      </c>
      <c r="G22" s="994">
        <f>IF(D22=0,"0-0",(VLOOKUP(D22,'CONSOLIDADO PLAN DESARROLLO'!$EL$9:$ET$304,4,0)))</f>
        <v>17</v>
      </c>
      <c r="H22" s="978">
        <f>IF(D22=0,"0-0",(VLOOKUP(D22,'CONSOLIDADO PLAN DESARROLLO'!$EL$9:$ET$304,5,0)))</f>
        <v>100</v>
      </c>
      <c r="I22" s="981">
        <f>IF(D22=0,"0-0",(VLOOKUP(D22,'CONSOLIDADO PLAN DESARROLLO'!$EL$9:$ET$304,$R$3,0)))</f>
        <v>25</v>
      </c>
      <c r="J22" s="982"/>
      <c r="K22" s="987">
        <v>47</v>
      </c>
      <c r="L22" s="990">
        <v>82</v>
      </c>
      <c r="M22" s="807" t="s">
        <v>1931</v>
      </c>
      <c r="N22" s="805" t="s">
        <v>1930</v>
      </c>
      <c r="O22" s="806">
        <v>2</v>
      </c>
      <c r="P22" s="47">
        <v>0</v>
      </c>
      <c r="Q22" s="47">
        <v>0</v>
      </c>
      <c r="R22" s="888">
        <f>VLOOKUP($D22,'[4]Tablero Logro Metas 2019'!$AK$7:$AS$302,3,0)</f>
        <v>0</v>
      </c>
      <c r="S22" s="48"/>
      <c r="T22" s="891">
        <f>VLOOKUP($D22,'[4]Tablero Logro Metas 2019'!$AK$7:$AS$302,4,0)</f>
        <v>0</v>
      </c>
      <c r="U22" s="49"/>
      <c r="V22" s="891">
        <f>VLOOKUP($D22,'[4]Tablero Logro Metas 2019'!$AK$7:$AS$302,5,0)</f>
        <v>0</v>
      </c>
      <c r="W22" s="49"/>
      <c r="X22" s="891">
        <f>VLOOKUP($D22,'[4]Tablero Logro Metas 2019'!$AK$7:$AS$302,6,0)</f>
        <v>0</v>
      </c>
      <c r="Y22" s="49"/>
      <c r="Z22" s="891">
        <f>VLOOKUP($D22,'[4]Tablero Logro Metas 2019'!$AK$7:$AS$302,7,0)</f>
        <v>33075000</v>
      </c>
      <c r="AA22" s="49"/>
      <c r="AB22" s="891">
        <f>VLOOKUP($D22,'[4]Tablero Logro Metas 2019'!$AK$7:$AS$302,8,0)</f>
        <v>0</v>
      </c>
      <c r="AC22" s="49"/>
      <c r="AD22" s="891">
        <f>VLOOKUP($D22,'[4]Tablero Logro Metas 2019'!$AK$7:$AS$302,9,0)</f>
        <v>0</v>
      </c>
      <c r="AE22" s="49"/>
      <c r="AF22" s="894"/>
      <c r="AG22" s="50"/>
      <c r="AH22" s="894">
        <v>147000000</v>
      </c>
      <c r="AI22" s="49">
        <v>147000000</v>
      </c>
      <c r="AJ22" s="885">
        <f>+R22+T22+V22+X22+Z22+AB22+AD22+AF22+AH22</f>
        <v>180075000</v>
      </c>
      <c r="AK22" s="103">
        <f>AC22+AE22+AG22+S22+U22+W22+Y22+AA22+AI22</f>
        <v>147000000</v>
      </c>
      <c r="AL22" s="51">
        <v>2444</v>
      </c>
      <c r="AM22" s="52">
        <v>3872</v>
      </c>
      <c r="AN22" s="52">
        <v>4033</v>
      </c>
      <c r="AO22" s="52">
        <v>7785</v>
      </c>
      <c r="AP22" s="52">
        <v>14556</v>
      </c>
      <c r="AQ22" s="52">
        <v>2316</v>
      </c>
      <c r="AR22" s="53">
        <f t="shared" ref="AR22" si="7">SUM(AL22:AQ22)</f>
        <v>35006</v>
      </c>
      <c r="AS22" s="54">
        <v>17977</v>
      </c>
      <c r="AT22" s="52">
        <v>17029</v>
      </c>
      <c r="AU22" s="53">
        <f t="shared" ref="AU22" si="8">SUM(AS22:AT22)</f>
        <v>35006</v>
      </c>
      <c r="AV22" s="54">
        <v>0</v>
      </c>
      <c r="AW22" s="52">
        <v>0</v>
      </c>
      <c r="AX22" s="52">
        <v>786</v>
      </c>
      <c r="AY22" s="52">
        <v>0</v>
      </c>
      <c r="AZ22" s="55">
        <v>0</v>
      </c>
      <c r="BA22" s="56" t="s">
        <v>2006</v>
      </c>
      <c r="BB22" s="56" t="s">
        <v>1989</v>
      </c>
      <c r="BC22" s="57" t="s">
        <v>1988</v>
      </c>
    </row>
    <row r="23" spans="1:55" ht="17.25" customHeight="1" x14ac:dyDescent="0.2">
      <c r="A23" s="961"/>
      <c r="B23" s="963"/>
      <c r="C23" s="966"/>
      <c r="D23" s="969"/>
      <c r="E23" s="976"/>
      <c r="F23" s="972"/>
      <c r="G23" s="994"/>
      <c r="H23" s="978"/>
      <c r="I23" s="983"/>
      <c r="J23" s="984"/>
      <c r="K23" s="987"/>
      <c r="L23" s="991"/>
      <c r="M23" s="807" t="s">
        <v>1932</v>
      </c>
      <c r="N23" s="805" t="s">
        <v>1930</v>
      </c>
      <c r="O23" s="806">
        <v>4</v>
      </c>
      <c r="P23" s="47">
        <v>1</v>
      </c>
      <c r="Q23" s="47">
        <v>1</v>
      </c>
      <c r="R23" s="889"/>
      <c r="S23" s="48"/>
      <c r="T23" s="892"/>
      <c r="U23" s="49"/>
      <c r="V23" s="892"/>
      <c r="W23" s="49"/>
      <c r="X23" s="892"/>
      <c r="Y23" s="49">
        <v>33075000</v>
      </c>
      <c r="Z23" s="892"/>
      <c r="AA23" s="49"/>
      <c r="AB23" s="892"/>
      <c r="AC23" s="49"/>
      <c r="AD23" s="892"/>
      <c r="AE23" s="49"/>
      <c r="AF23" s="895"/>
      <c r="AG23" s="50"/>
      <c r="AH23" s="895"/>
      <c r="AI23" s="49"/>
      <c r="AJ23" s="886"/>
      <c r="AK23" s="103">
        <f t="shared" ref="AK23:AK27" si="9">AC23+AE23+AG23+S23+U23+W23+Y23+AA23+AI23</f>
        <v>33075000</v>
      </c>
      <c r="AL23" s="51">
        <v>2444</v>
      </c>
      <c r="AM23" s="52">
        <v>3872</v>
      </c>
      <c r="AN23" s="52">
        <v>4033</v>
      </c>
      <c r="AO23" s="52">
        <v>7785</v>
      </c>
      <c r="AP23" s="52">
        <v>14556</v>
      </c>
      <c r="AQ23" s="52">
        <v>2316</v>
      </c>
      <c r="AR23" s="53">
        <f t="shared" ref="AR23" si="10">SUM(AL23:AQ23)</f>
        <v>35006</v>
      </c>
      <c r="AS23" s="54">
        <v>17977</v>
      </c>
      <c r="AT23" s="52">
        <v>17029</v>
      </c>
      <c r="AU23" s="53">
        <f t="shared" ref="AU23" si="11">SUM(AS23:AT23)</f>
        <v>35006</v>
      </c>
      <c r="AV23" s="54">
        <v>0</v>
      </c>
      <c r="AW23" s="52">
        <v>0</v>
      </c>
      <c r="AX23" s="52">
        <v>786</v>
      </c>
      <c r="AY23" s="52">
        <v>0</v>
      </c>
      <c r="AZ23" s="55">
        <v>0</v>
      </c>
      <c r="BA23" s="56" t="s">
        <v>1991</v>
      </c>
      <c r="BB23" s="56" t="s">
        <v>1990</v>
      </c>
      <c r="BC23" s="57" t="s">
        <v>1988</v>
      </c>
    </row>
    <row r="24" spans="1:55" ht="22.5" x14ac:dyDescent="0.2">
      <c r="A24" s="961"/>
      <c r="B24" s="963"/>
      <c r="C24" s="966"/>
      <c r="D24" s="969"/>
      <c r="E24" s="976"/>
      <c r="F24" s="972"/>
      <c r="G24" s="994"/>
      <c r="H24" s="978"/>
      <c r="I24" s="983"/>
      <c r="J24" s="984"/>
      <c r="K24" s="987"/>
      <c r="L24" s="991"/>
      <c r="M24" s="807" t="s">
        <v>1933</v>
      </c>
      <c r="N24" s="805" t="s">
        <v>1930</v>
      </c>
      <c r="O24" s="806">
        <v>8</v>
      </c>
      <c r="P24" s="47">
        <v>0</v>
      </c>
      <c r="Q24" s="47">
        <v>0</v>
      </c>
      <c r="R24" s="889"/>
      <c r="S24" s="48"/>
      <c r="T24" s="892"/>
      <c r="U24" s="49"/>
      <c r="V24" s="892"/>
      <c r="W24" s="49"/>
      <c r="X24" s="892"/>
      <c r="Y24" s="49"/>
      <c r="Z24" s="892"/>
      <c r="AA24" s="49"/>
      <c r="AB24" s="892"/>
      <c r="AC24" s="49"/>
      <c r="AD24" s="892"/>
      <c r="AE24" s="49"/>
      <c r="AF24" s="895"/>
      <c r="AG24" s="50"/>
      <c r="AH24" s="895"/>
      <c r="AI24" s="49"/>
      <c r="AJ24" s="886"/>
      <c r="AK24" s="103">
        <f t="shared" si="9"/>
        <v>0</v>
      </c>
      <c r="AL24" s="51"/>
      <c r="AM24" s="52"/>
      <c r="AN24" s="52"/>
      <c r="AO24" s="52"/>
      <c r="AP24" s="52"/>
      <c r="AQ24" s="52"/>
      <c r="AR24" s="53">
        <f t="shared" ref="AR24:AR27" si="12">SUM(AL24:AQ24)</f>
        <v>0</v>
      </c>
      <c r="AS24" s="54"/>
      <c r="AT24" s="52"/>
      <c r="AU24" s="53">
        <f t="shared" ref="AU24:AU26" si="13">SUM(AS24:AT24)</f>
        <v>0</v>
      </c>
      <c r="AV24" s="54"/>
      <c r="AW24" s="52"/>
      <c r="AX24" s="52"/>
      <c r="AY24" s="52"/>
      <c r="AZ24" s="55"/>
      <c r="BA24" s="56"/>
      <c r="BB24" s="56"/>
      <c r="BC24" s="57"/>
    </row>
    <row r="25" spans="1:55" ht="17.25" customHeight="1" x14ac:dyDescent="0.2">
      <c r="A25" s="961"/>
      <c r="B25" s="963"/>
      <c r="C25" s="966"/>
      <c r="D25" s="969"/>
      <c r="E25" s="976"/>
      <c r="F25" s="972"/>
      <c r="G25" s="994"/>
      <c r="H25" s="978"/>
      <c r="I25" s="983"/>
      <c r="J25" s="984"/>
      <c r="K25" s="987"/>
      <c r="L25" s="991"/>
      <c r="M25" s="174"/>
      <c r="N25" s="175"/>
      <c r="O25" s="176"/>
      <c r="P25" s="47"/>
      <c r="Q25" s="47"/>
      <c r="R25" s="889"/>
      <c r="S25" s="48"/>
      <c r="T25" s="892"/>
      <c r="U25" s="49"/>
      <c r="V25" s="892"/>
      <c r="W25" s="49"/>
      <c r="X25" s="892"/>
      <c r="Y25" s="49"/>
      <c r="Z25" s="892"/>
      <c r="AA25" s="49"/>
      <c r="AB25" s="892"/>
      <c r="AC25" s="49"/>
      <c r="AD25" s="892"/>
      <c r="AE25" s="49"/>
      <c r="AF25" s="895"/>
      <c r="AG25" s="50"/>
      <c r="AH25" s="895"/>
      <c r="AI25" s="49"/>
      <c r="AJ25" s="886"/>
      <c r="AK25" s="103">
        <f t="shared" si="9"/>
        <v>0</v>
      </c>
      <c r="AL25" s="51"/>
      <c r="AM25" s="52"/>
      <c r="AN25" s="52"/>
      <c r="AO25" s="52"/>
      <c r="AP25" s="52"/>
      <c r="AQ25" s="52"/>
      <c r="AR25" s="53">
        <f t="shared" si="12"/>
        <v>0</v>
      </c>
      <c r="AS25" s="54"/>
      <c r="AT25" s="52"/>
      <c r="AU25" s="53">
        <f t="shared" si="13"/>
        <v>0</v>
      </c>
      <c r="AV25" s="54"/>
      <c r="AW25" s="52"/>
      <c r="AX25" s="52"/>
      <c r="AY25" s="52"/>
      <c r="AZ25" s="55"/>
      <c r="BA25" s="56"/>
      <c r="BB25" s="56"/>
      <c r="BC25" s="57"/>
    </row>
    <row r="26" spans="1:55" ht="17.25" customHeight="1" x14ac:dyDescent="0.2">
      <c r="A26" s="961"/>
      <c r="B26" s="963"/>
      <c r="C26" s="966"/>
      <c r="D26" s="969"/>
      <c r="E26" s="976"/>
      <c r="F26" s="972"/>
      <c r="G26" s="994"/>
      <c r="H26" s="978"/>
      <c r="I26" s="983"/>
      <c r="J26" s="984"/>
      <c r="K26" s="987"/>
      <c r="L26" s="991"/>
      <c r="M26" s="174"/>
      <c r="N26" s="175"/>
      <c r="O26" s="176"/>
      <c r="P26" s="47"/>
      <c r="Q26" s="47"/>
      <c r="R26" s="889"/>
      <c r="S26" s="48"/>
      <c r="T26" s="892"/>
      <c r="U26" s="49"/>
      <c r="V26" s="892"/>
      <c r="W26" s="49"/>
      <c r="X26" s="892"/>
      <c r="Y26" s="49"/>
      <c r="Z26" s="892"/>
      <c r="AA26" s="49"/>
      <c r="AB26" s="892"/>
      <c r="AC26" s="49"/>
      <c r="AD26" s="892"/>
      <c r="AE26" s="49"/>
      <c r="AF26" s="895"/>
      <c r="AG26" s="50"/>
      <c r="AH26" s="895"/>
      <c r="AI26" s="49"/>
      <c r="AJ26" s="886"/>
      <c r="AK26" s="103">
        <f t="shared" si="9"/>
        <v>0</v>
      </c>
      <c r="AL26" s="51"/>
      <c r="AM26" s="52"/>
      <c r="AN26" s="52"/>
      <c r="AO26" s="52"/>
      <c r="AP26" s="52"/>
      <c r="AQ26" s="52"/>
      <c r="AR26" s="53">
        <f t="shared" si="12"/>
        <v>0</v>
      </c>
      <c r="AS26" s="54"/>
      <c r="AT26" s="52"/>
      <c r="AU26" s="53">
        <f t="shared" si="13"/>
        <v>0</v>
      </c>
      <c r="AV26" s="54"/>
      <c r="AW26" s="52"/>
      <c r="AX26" s="52"/>
      <c r="AY26" s="52"/>
      <c r="AZ26" s="55"/>
      <c r="BA26" s="56"/>
      <c r="BB26" s="56"/>
      <c r="BC26" s="57"/>
    </row>
    <row r="27" spans="1:55" ht="17.25" customHeight="1" x14ac:dyDescent="0.2">
      <c r="A27" s="961"/>
      <c r="B27" s="964"/>
      <c r="C27" s="967"/>
      <c r="D27" s="970"/>
      <c r="E27" s="976"/>
      <c r="F27" s="973"/>
      <c r="G27" s="995"/>
      <c r="H27" s="979"/>
      <c r="I27" s="983"/>
      <c r="J27" s="984"/>
      <c r="K27" s="988"/>
      <c r="L27" s="991"/>
      <c r="M27" s="177"/>
      <c r="N27" s="178"/>
      <c r="O27" s="179"/>
      <c r="P27" s="107"/>
      <c r="Q27" s="107"/>
      <c r="R27" s="889"/>
      <c r="S27" s="108"/>
      <c r="T27" s="892"/>
      <c r="U27" s="109"/>
      <c r="V27" s="892"/>
      <c r="W27" s="109"/>
      <c r="X27" s="892"/>
      <c r="Y27" s="109"/>
      <c r="Z27" s="892"/>
      <c r="AA27" s="109"/>
      <c r="AB27" s="892"/>
      <c r="AC27" s="109"/>
      <c r="AD27" s="892"/>
      <c r="AE27" s="109"/>
      <c r="AF27" s="895"/>
      <c r="AG27" s="110"/>
      <c r="AH27" s="895"/>
      <c r="AI27" s="109"/>
      <c r="AJ27" s="887"/>
      <c r="AK27" s="103">
        <f t="shared" si="9"/>
        <v>0</v>
      </c>
      <c r="AL27" s="111"/>
      <c r="AM27" s="112"/>
      <c r="AN27" s="112"/>
      <c r="AO27" s="112"/>
      <c r="AP27" s="112"/>
      <c r="AQ27" s="112"/>
      <c r="AR27" s="53">
        <f t="shared" si="12"/>
        <v>0</v>
      </c>
      <c r="AS27" s="113"/>
      <c r="AT27" s="112"/>
      <c r="AU27" s="53">
        <f>SUM(AS27:AT27)</f>
        <v>0</v>
      </c>
      <c r="AV27" s="113"/>
      <c r="AW27" s="112"/>
      <c r="AX27" s="112"/>
      <c r="AY27" s="112"/>
      <c r="AZ27" s="114"/>
      <c r="BA27" s="115"/>
      <c r="BB27" s="115"/>
      <c r="BC27" s="116"/>
    </row>
    <row r="28" spans="1:55" ht="9.9499999999999993" customHeight="1" thickBot="1" x14ac:dyDescent="0.25">
      <c r="A28" s="962"/>
      <c r="B28" s="965"/>
      <c r="C28" s="968"/>
      <c r="D28" s="971"/>
      <c r="E28" s="977"/>
      <c r="F28" s="974"/>
      <c r="G28" s="996"/>
      <c r="H28" s="980"/>
      <c r="I28" s="985"/>
      <c r="J28" s="986"/>
      <c r="K28" s="989"/>
      <c r="L28" s="992"/>
      <c r="M28" s="180"/>
      <c r="N28" s="181"/>
      <c r="O28" s="182"/>
      <c r="P28" s="117"/>
      <c r="Q28" s="117"/>
      <c r="R28" s="890"/>
      <c r="S28" s="183"/>
      <c r="T28" s="893"/>
      <c r="U28" s="184"/>
      <c r="V28" s="893"/>
      <c r="W28" s="184"/>
      <c r="X28" s="893"/>
      <c r="Y28" s="184"/>
      <c r="Z28" s="893"/>
      <c r="AA28" s="184"/>
      <c r="AB28" s="893"/>
      <c r="AC28" s="184"/>
      <c r="AD28" s="893"/>
      <c r="AE28" s="184"/>
      <c r="AF28" s="896"/>
      <c r="AG28" s="185"/>
      <c r="AH28" s="896"/>
      <c r="AI28" s="184"/>
      <c r="AJ28" s="118"/>
      <c r="AK28" s="119"/>
      <c r="AL28" s="186"/>
      <c r="AM28" s="187"/>
      <c r="AN28" s="187"/>
      <c r="AO28" s="187"/>
      <c r="AP28" s="187"/>
      <c r="AQ28" s="187"/>
      <c r="AR28" s="120"/>
      <c r="AS28" s="188"/>
      <c r="AT28" s="187"/>
      <c r="AU28" s="120"/>
      <c r="AV28" s="188"/>
      <c r="AW28" s="187"/>
      <c r="AX28" s="187"/>
      <c r="AY28" s="187"/>
      <c r="AZ28" s="189"/>
      <c r="BA28" s="190"/>
      <c r="BB28" s="190"/>
      <c r="BC28" s="191"/>
    </row>
    <row r="29" spans="1:55" ht="6" customHeight="1" x14ac:dyDescent="0.2">
      <c r="A29" s="156"/>
      <c r="B29" s="192"/>
      <c r="C29" s="192"/>
      <c r="D29" s="192"/>
      <c r="E29" s="192"/>
      <c r="F29" s="192"/>
      <c r="G29" s="192"/>
      <c r="H29" s="192"/>
      <c r="I29" s="993"/>
      <c r="J29" s="993"/>
      <c r="K29" s="192"/>
      <c r="L29" s="192"/>
      <c r="M29" s="192"/>
      <c r="N29" s="192"/>
      <c r="O29" s="192"/>
      <c r="P29" s="192"/>
      <c r="Q29" s="192"/>
      <c r="R29" s="192"/>
      <c r="S29" s="192"/>
      <c r="T29" s="192"/>
      <c r="U29" s="192"/>
      <c r="V29" s="192"/>
      <c r="W29" s="192"/>
      <c r="X29" s="192"/>
      <c r="Y29" s="192"/>
      <c r="Z29" s="192"/>
      <c r="AA29" s="192"/>
      <c r="AB29" s="192"/>
      <c r="AC29" s="192"/>
      <c r="AD29" s="192"/>
      <c r="AE29" s="192"/>
      <c r="AF29" s="192"/>
      <c r="AG29" s="192"/>
      <c r="AH29" s="192"/>
      <c r="AI29" s="192"/>
      <c r="AJ29" s="192"/>
      <c r="AK29" s="193"/>
      <c r="AL29" s="193"/>
      <c r="AM29" s="193"/>
      <c r="AN29" s="193"/>
      <c r="AO29" s="193"/>
      <c r="AP29" s="193"/>
      <c r="AQ29" s="194"/>
      <c r="AR29" s="193"/>
      <c r="AS29" s="193"/>
      <c r="AT29" s="193"/>
      <c r="AU29" s="193"/>
      <c r="AV29" s="193"/>
      <c r="AW29" s="193"/>
      <c r="AX29" s="193"/>
      <c r="AY29" s="193"/>
      <c r="AZ29" s="193"/>
      <c r="BA29" s="193"/>
      <c r="BB29" s="193"/>
      <c r="BC29" s="156"/>
    </row>
    <row r="30" spans="1:55" ht="72" customHeight="1" x14ac:dyDescent="0.2">
      <c r="A30" s="960" t="s">
        <v>1983</v>
      </c>
      <c r="B30" s="161" t="s">
        <v>1705</v>
      </c>
      <c r="C30" s="162" t="s">
        <v>1706</v>
      </c>
      <c r="D30" s="163" t="s">
        <v>21</v>
      </c>
      <c r="E30" s="163" t="s">
        <v>1892</v>
      </c>
      <c r="F30" s="162" t="s">
        <v>1707</v>
      </c>
      <c r="G30" s="164" t="s">
        <v>1679</v>
      </c>
      <c r="H30" s="164" t="s">
        <v>1680</v>
      </c>
      <c r="I30" s="165" t="s">
        <v>1908</v>
      </c>
      <c r="J30" s="166">
        <f>+$N$3</f>
        <v>2019</v>
      </c>
      <c r="K30" s="164" t="s">
        <v>1925</v>
      </c>
      <c r="L30" s="165" t="s">
        <v>1970</v>
      </c>
      <c r="M30" s="162" t="s">
        <v>1708</v>
      </c>
      <c r="N30" s="162" t="s">
        <v>1709</v>
      </c>
      <c r="O30" s="162" t="s">
        <v>1710</v>
      </c>
      <c r="P30" s="162" t="s">
        <v>1980</v>
      </c>
      <c r="Q30" s="162" t="s">
        <v>1971</v>
      </c>
      <c r="R30" s="167">
        <f>SUM(R31:R37)</f>
        <v>0</v>
      </c>
      <c r="S30" s="168">
        <f t="shared" ref="S30:AJ30" si="14">SUM(S31:S37)</f>
        <v>0</v>
      </c>
      <c r="T30" s="169">
        <f t="shared" si="14"/>
        <v>0</v>
      </c>
      <c r="U30" s="170">
        <f t="shared" si="14"/>
        <v>0</v>
      </c>
      <c r="V30" s="169">
        <f t="shared" si="14"/>
        <v>0</v>
      </c>
      <c r="W30" s="170">
        <f t="shared" si="14"/>
        <v>0</v>
      </c>
      <c r="X30" s="169">
        <f t="shared" si="14"/>
        <v>0</v>
      </c>
      <c r="Y30" s="170">
        <f t="shared" si="14"/>
        <v>5400000000</v>
      </c>
      <c r="Z30" s="169">
        <f t="shared" si="14"/>
        <v>5400000000</v>
      </c>
      <c r="AA30" s="170">
        <f t="shared" si="14"/>
        <v>0</v>
      </c>
      <c r="AB30" s="169">
        <f t="shared" si="14"/>
        <v>0</v>
      </c>
      <c r="AC30" s="170">
        <f t="shared" si="14"/>
        <v>0</v>
      </c>
      <c r="AD30" s="169">
        <f t="shared" si="14"/>
        <v>0</v>
      </c>
      <c r="AE30" s="170">
        <f t="shared" si="14"/>
        <v>0</v>
      </c>
      <c r="AF30" s="169">
        <f t="shared" si="14"/>
        <v>0</v>
      </c>
      <c r="AG30" s="171">
        <f t="shared" si="14"/>
        <v>0</v>
      </c>
      <c r="AH30" s="169">
        <f t="shared" si="14"/>
        <v>0</v>
      </c>
      <c r="AI30" s="170">
        <f t="shared" si="14"/>
        <v>0</v>
      </c>
      <c r="AJ30" s="172">
        <f t="shared" si="14"/>
        <v>5400000000</v>
      </c>
      <c r="AK30" s="173">
        <f>SUM(AK31:AK37)</f>
        <v>5400000000</v>
      </c>
      <c r="AL30" s="864"/>
      <c r="AM30" s="865"/>
      <c r="AN30" s="865"/>
      <c r="AO30" s="865"/>
      <c r="AP30" s="865"/>
      <c r="AQ30" s="865"/>
      <c r="AR30" s="866"/>
      <c r="AS30" s="867"/>
      <c r="AT30" s="865"/>
      <c r="AU30" s="866"/>
      <c r="AV30" s="867"/>
      <c r="AW30" s="865"/>
      <c r="AX30" s="865"/>
      <c r="AY30" s="865"/>
      <c r="AZ30" s="868"/>
      <c r="BA30" s="44" t="s">
        <v>1685</v>
      </c>
      <c r="BB30" s="44" t="s">
        <v>1973</v>
      </c>
      <c r="BC30" s="45" t="s">
        <v>1687</v>
      </c>
    </row>
    <row r="31" spans="1:55" ht="22.5" customHeight="1" x14ac:dyDescent="0.2">
      <c r="A31" s="961"/>
      <c r="B31" s="963" t="str">
        <f>VLOOKUP($D$9,'PROYECTOS REGISTRADOS'!$A$2:$D$82,4,0)</f>
        <v>Apoyo en la reducción de la tasa de hurtos Tocancipá, Cundinamarca, Centro Oriente</v>
      </c>
      <c r="C31" s="966" t="str">
        <f>VLOOKUP($D$9,'PROYECTOS REGISTRADOS'!$A$2:$D$82,3,0)</f>
        <v>2016-25817-00020</v>
      </c>
      <c r="D31" s="969" t="s">
        <v>1467</v>
      </c>
      <c r="E31" s="975" t="str">
        <f>IF(D31=0,"0-0",(VLOOKUP(D31,'CONSOLIDADO PLAN DESARROLLO'!$EL$9:$ET$304,2,0)))</f>
        <v>Construir infraestructuras para las  entidades de seguridad, justicia y convivencia en el municipio</v>
      </c>
      <c r="F31" s="972" t="str">
        <f>IF(D31=0,"0-0",(VLOOKUP(D31,'CONSOLIDADO PLAN DESARROLLO'!$EL$9:$ET$304,3,0)))</f>
        <v>No. infraestructuras construidas</v>
      </c>
      <c r="G31" s="994">
        <f>IF(D31=0,"0-0",(VLOOKUP(D31,'CONSOLIDADO PLAN DESARROLLO'!$EL$9:$ET$304,4,0)))</f>
        <v>1</v>
      </c>
      <c r="H31" s="978">
        <f>IF(D31=0,"0-0",(VLOOKUP(D31,'CONSOLIDADO PLAN DESARROLLO'!$EL$9:$ET$304,5,0)))</f>
        <v>2</v>
      </c>
      <c r="I31" s="981">
        <f>IF(D31=0,"0-0",(VLOOKUP(D31,'CONSOLIDADO PLAN DESARROLLO'!$EL$9:$ET$304,$R$3,0)))</f>
        <v>0</v>
      </c>
      <c r="J31" s="982"/>
      <c r="K31" s="987">
        <v>0</v>
      </c>
      <c r="L31" s="990">
        <v>0.2</v>
      </c>
      <c r="M31" s="807" t="s">
        <v>1934</v>
      </c>
      <c r="N31" s="805" t="s">
        <v>1930</v>
      </c>
      <c r="O31" s="806">
        <v>1</v>
      </c>
      <c r="P31" s="47">
        <v>0</v>
      </c>
      <c r="Q31" s="47">
        <v>0</v>
      </c>
      <c r="R31" s="888">
        <f>VLOOKUP($D31,'[4]Tablero Logro Metas 2019'!$AK$7:$AS$302,3,0)</f>
        <v>0</v>
      </c>
      <c r="S31" s="48"/>
      <c r="T31" s="891">
        <f>VLOOKUP($D31,'[4]Tablero Logro Metas 2019'!$AK$7:$AS$302,4,0)</f>
        <v>0</v>
      </c>
      <c r="U31" s="48"/>
      <c r="V31" s="891">
        <f>VLOOKUP($D31,'[4]Tablero Logro Metas 2019'!$AK$7:$AS$302,5,0)</f>
        <v>0</v>
      </c>
      <c r="W31" s="48"/>
      <c r="X31" s="891">
        <f>VLOOKUP($D31,'[4]Tablero Logro Metas 2019'!$AK$7:$AS$302,6,0)</f>
        <v>0</v>
      </c>
      <c r="Y31" s="48"/>
      <c r="Z31" s="891">
        <f>VLOOKUP($D31,'[4]Tablero Logro Metas 2019'!$AK$7:$AS$302,7,0)</f>
        <v>5400000000</v>
      </c>
      <c r="AA31" s="48"/>
      <c r="AB31" s="891">
        <f>VLOOKUP($D31,'[4]Tablero Logro Metas 2019'!$AK$7:$AS$302,8,0)</f>
        <v>0</v>
      </c>
      <c r="AC31" s="48"/>
      <c r="AD31" s="891">
        <f>VLOOKUP($D31,'[4]Tablero Logro Metas 2019'!$AK$7:$AS$302,9,0)</f>
        <v>0</v>
      </c>
      <c r="AE31" s="48"/>
      <c r="AF31" s="894"/>
      <c r="AG31" s="48"/>
      <c r="AH31" s="894"/>
      <c r="AI31" s="48"/>
      <c r="AJ31" s="885">
        <f>+R31+T31+V31+X31+Z31+AB31+AD31+AF31+AH31</f>
        <v>5400000000</v>
      </c>
      <c r="AK31" s="103">
        <f>AC31+AE31+AG31+S31+U31+W31+Y31+AA31+AI31</f>
        <v>0</v>
      </c>
      <c r="AL31" s="51"/>
      <c r="AM31" s="52"/>
      <c r="AN31" s="52"/>
      <c r="AO31" s="52"/>
      <c r="AP31" s="52"/>
      <c r="AQ31" s="52"/>
      <c r="AR31" s="53">
        <f t="shared" ref="AR31:AR36" si="15">SUM(AL31:AQ31)</f>
        <v>0</v>
      </c>
      <c r="AS31" s="54"/>
      <c r="AT31" s="52"/>
      <c r="AU31" s="53">
        <f t="shared" ref="AU31:AU35" si="16">SUM(AS31:AT31)</f>
        <v>0</v>
      </c>
      <c r="AV31" s="54"/>
      <c r="AW31" s="52"/>
      <c r="AX31" s="52"/>
      <c r="AY31" s="52"/>
      <c r="AZ31" s="55"/>
      <c r="BA31" s="56"/>
      <c r="BB31" s="56"/>
      <c r="BC31" s="57"/>
    </row>
    <row r="32" spans="1:55" ht="17.25" customHeight="1" x14ac:dyDescent="0.2">
      <c r="A32" s="961"/>
      <c r="B32" s="963"/>
      <c r="C32" s="966"/>
      <c r="D32" s="969"/>
      <c r="E32" s="976"/>
      <c r="F32" s="972"/>
      <c r="G32" s="994"/>
      <c r="H32" s="978"/>
      <c r="I32" s="983"/>
      <c r="J32" s="984"/>
      <c r="K32" s="987"/>
      <c r="L32" s="991"/>
      <c r="M32" s="807" t="s">
        <v>1935</v>
      </c>
      <c r="N32" s="805" t="s">
        <v>1930</v>
      </c>
      <c r="O32" s="806">
        <v>2</v>
      </c>
      <c r="P32" s="47">
        <v>0</v>
      </c>
      <c r="Q32" s="47">
        <v>0</v>
      </c>
      <c r="R32" s="889"/>
      <c r="S32" s="48"/>
      <c r="T32" s="892"/>
      <c r="U32" s="48"/>
      <c r="V32" s="892"/>
      <c r="W32" s="48"/>
      <c r="X32" s="892"/>
      <c r="Y32" s="48"/>
      <c r="Z32" s="892"/>
      <c r="AA32" s="48"/>
      <c r="AB32" s="892"/>
      <c r="AC32" s="48"/>
      <c r="AD32" s="892"/>
      <c r="AE32" s="48"/>
      <c r="AF32" s="895"/>
      <c r="AG32" s="48"/>
      <c r="AH32" s="895"/>
      <c r="AI32" s="48"/>
      <c r="AJ32" s="886"/>
      <c r="AK32" s="103">
        <f t="shared" ref="AK32:AK36" si="17">AC32+AE32+AG32+S32+U32+W32+Y32+AA32+AI32</f>
        <v>0</v>
      </c>
      <c r="AL32" s="51"/>
      <c r="AM32" s="52"/>
      <c r="AN32" s="52"/>
      <c r="AO32" s="52"/>
      <c r="AP32" s="52"/>
      <c r="AQ32" s="52"/>
      <c r="AR32" s="53">
        <f t="shared" si="15"/>
        <v>0</v>
      </c>
      <c r="AS32" s="54"/>
      <c r="AT32" s="52"/>
      <c r="AU32" s="53">
        <f t="shared" si="16"/>
        <v>0</v>
      </c>
      <c r="AV32" s="54"/>
      <c r="AW32" s="52"/>
      <c r="AX32" s="52"/>
      <c r="AY32" s="52"/>
      <c r="AZ32" s="55"/>
      <c r="BA32" s="56"/>
      <c r="BB32" s="56"/>
      <c r="BC32" s="57"/>
    </row>
    <row r="33" spans="1:55" ht="17.25" customHeight="1" x14ac:dyDescent="0.2">
      <c r="A33" s="961"/>
      <c r="B33" s="963"/>
      <c r="C33" s="966"/>
      <c r="D33" s="969"/>
      <c r="E33" s="976"/>
      <c r="F33" s="972"/>
      <c r="G33" s="994"/>
      <c r="H33" s="978"/>
      <c r="I33" s="983"/>
      <c r="J33" s="984"/>
      <c r="K33" s="987"/>
      <c r="L33" s="991"/>
      <c r="M33" s="807" t="s">
        <v>1936</v>
      </c>
      <c r="N33" s="805" t="s">
        <v>1930</v>
      </c>
      <c r="O33" s="806">
        <v>2</v>
      </c>
      <c r="P33" s="47">
        <v>0</v>
      </c>
      <c r="Q33" s="47">
        <v>0</v>
      </c>
      <c r="R33" s="889"/>
      <c r="S33" s="48"/>
      <c r="T33" s="892"/>
      <c r="U33" s="48"/>
      <c r="V33" s="892"/>
      <c r="W33" s="48"/>
      <c r="X33" s="892"/>
      <c r="Y33" s="48"/>
      <c r="Z33" s="892"/>
      <c r="AA33" s="48"/>
      <c r="AB33" s="892"/>
      <c r="AC33" s="48"/>
      <c r="AD33" s="892"/>
      <c r="AE33" s="48"/>
      <c r="AF33" s="895"/>
      <c r="AG33" s="48"/>
      <c r="AH33" s="895"/>
      <c r="AI33" s="48"/>
      <c r="AJ33" s="886"/>
      <c r="AK33" s="103">
        <f t="shared" si="17"/>
        <v>0</v>
      </c>
      <c r="AL33" s="51"/>
      <c r="AM33" s="52"/>
      <c r="AN33" s="52"/>
      <c r="AO33" s="52"/>
      <c r="AP33" s="52"/>
      <c r="AQ33" s="52"/>
      <c r="AR33" s="53">
        <f t="shared" si="15"/>
        <v>0</v>
      </c>
      <c r="AS33" s="54"/>
      <c r="AT33" s="52"/>
      <c r="AU33" s="53">
        <f t="shared" si="16"/>
        <v>0</v>
      </c>
      <c r="AV33" s="54"/>
      <c r="AW33" s="52"/>
      <c r="AX33" s="52"/>
      <c r="AY33" s="52"/>
      <c r="AZ33" s="55"/>
      <c r="BA33" s="56"/>
      <c r="BB33" s="56"/>
      <c r="BC33" s="57"/>
    </row>
    <row r="34" spans="1:55" ht="17.25" customHeight="1" x14ac:dyDescent="0.2">
      <c r="A34" s="961"/>
      <c r="B34" s="963"/>
      <c r="C34" s="966"/>
      <c r="D34" s="969"/>
      <c r="E34" s="976"/>
      <c r="F34" s="972"/>
      <c r="G34" s="994"/>
      <c r="H34" s="978"/>
      <c r="I34" s="983"/>
      <c r="J34" s="984"/>
      <c r="K34" s="987"/>
      <c r="L34" s="991"/>
      <c r="M34" s="807" t="s">
        <v>1937</v>
      </c>
      <c r="N34" s="805" t="s">
        <v>1930</v>
      </c>
      <c r="O34" s="806">
        <v>2</v>
      </c>
      <c r="P34" s="47">
        <v>0</v>
      </c>
      <c r="Q34" s="47">
        <v>1</v>
      </c>
      <c r="R34" s="889"/>
      <c r="S34" s="48"/>
      <c r="T34" s="892"/>
      <c r="U34" s="48"/>
      <c r="V34" s="892"/>
      <c r="W34" s="48"/>
      <c r="X34" s="892"/>
      <c r="Y34" s="48">
        <v>5000000000</v>
      </c>
      <c r="Z34" s="892"/>
      <c r="AA34" s="48"/>
      <c r="AB34" s="892"/>
      <c r="AC34" s="48"/>
      <c r="AD34" s="892"/>
      <c r="AE34" s="48"/>
      <c r="AF34" s="895"/>
      <c r="AG34" s="48"/>
      <c r="AH34" s="895"/>
      <c r="AI34" s="48"/>
      <c r="AJ34" s="886"/>
      <c r="AK34" s="103">
        <f t="shared" si="17"/>
        <v>5000000000</v>
      </c>
      <c r="AL34" s="51">
        <v>2444</v>
      </c>
      <c r="AM34" s="52">
        <v>3872</v>
      </c>
      <c r="AN34" s="52">
        <v>4033</v>
      </c>
      <c r="AO34" s="52">
        <v>7785</v>
      </c>
      <c r="AP34" s="52">
        <v>14556</v>
      </c>
      <c r="AQ34" s="52">
        <v>2316</v>
      </c>
      <c r="AR34" s="53">
        <f t="shared" si="15"/>
        <v>35006</v>
      </c>
      <c r="AS34" s="54">
        <v>17977</v>
      </c>
      <c r="AT34" s="52">
        <v>17029</v>
      </c>
      <c r="AU34" s="53">
        <f t="shared" si="16"/>
        <v>35006</v>
      </c>
      <c r="AV34" s="54">
        <v>0</v>
      </c>
      <c r="AW34" s="52">
        <v>0</v>
      </c>
      <c r="AX34" s="52">
        <v>786</v>
      </c>
      <c r="AY34" s="52">
        <v>0</v>
      </c>
      <c r="AZ34" s="55">
        <v>0</v>
      </c>
      <c r="BA34" s="56" t="s">
        <v>1992</v>
      </c>
      <c r="BB34" s="56" t="s">
        <v>1990</v>
      </c>
      <c r="BC34" s="57" t="s">
        <v>1994</v>
      </c>
    </row>
    <row r="35" spans="1:55" ht="150" x14ac:dyDescent="0.2">
      <c r="A35" s="961"/>
      <c r="B35" s="963"/>
      <c r="C35" s="966"/>
      <c r="D35" s="969"/>
      <c r="E35" s="976"/>
      <c r="F35" s="972"/>
      <c r="G35" s="994"/>
      <c r="H35" s="978"/>
      <c r="I35" s="983"/>
      <c r="J35" s="984"/>
      <c r="K35" s="987"/>
      <c r="L35" s="991"/>
      <c r="M35" s="807" t="s">
        <v>1938</v>
      </c>
      <c r="N35" s="805" t="s">
        <v>1930</v>
      </c>
      <c r="O35" s="806">
        <v>2</v>
      </c>
      <c r="P35" s="47">
        <v>0</v>
      </c>
      <c r="Q35" s="47">
        <v>1</v>
      </c>
      <c r="R35" s="889"/>
      <c r="S35" s="48"/>
      <c r="T35" s="892"/>
      <c r="U35" s="48"/>
      <c r="V35" s="892"/>
      <c r="W35" s="48"/>
      <c r="X35" s="892"/>
      <c r="Y35" s="48">
        <v>400000000</v>
      </c>
      <c r="Z35" s="892"/>
      <c r="AA35" s="48"/>
      <c r="AB35" s="892"/>
      <c r="AC35" s="48"/>
      <c r="AD35" s="892"/>
      <c r="AE35" s="48"/>
      <c r="AF35" s="895"/>
      <c r="AG35" s="48"/>
      <c r="AH35" s="895"/>
      <c r="AI35" s="48"/>
      <c r="AJ35" s="886"/>
      <c r="AK35" s="103">
        <f t="shared" si="17"/>
        <v>400000000</v>
      </c>
      <c r="AL35" s="51">
        <v>2444</v>
      </c>
      <c r="AM35" s="52">
        <v>3872</v>
      </c>
      <c r="AN35" s="52">
        <v>4033</v>
      </c>
      <c r="AO35" s="52">
        <v>7785</v>
      </c>
      <c r="AP35" s="52">
        <v>14556</v>
      </c>
      <c r="AQ35" s="52">
        <v>2316</v>
      </c>
      <c r="AR35" s="53">
        <f t="shared" si="15"/>
        <v>35006</v>
      </c>
      <c r="AS35" s="54">
        <v>17977</v>
      </c>
      <c r="AT35" s="52">
        <v>17029</v>
      </c>
      <c r="AU35" s="53">
        <f t="shared" si="16"/>
        <v>35006</v>
      </c>
      <c r="AV35" s="54">
        <v>0</v>
      </c>
      <c r="AW35" s="52">
        <v>0</v>
      </c>
      <c r="AX35" s="52">
        <v>786</v>
      </c>
      <c r="AY35" s="52">
        <v>0</v>
      </c>
      <c r="AZ35" s="55">
        <v>0</v>
      </c>
      <c r="BA35" s="56" t="s">
        <v>1993</v>
      </c>
      <c r="BB35" s="56" t="s">
        <v>1990</v>
      </c>
      <c r="BC35" s="57" t="s">
        <v>1994</v>
      </c>
    </row>
    <row r="36" spans="1:55" ht="17.25" customHeight="1" x14ac:dyDescent="0.2">
      <c r="A36" s="961"/>
      <c r="B36" s="964"/>
      <c r="C36" s="967"/>
      <c r="D36" s="970"/>
      <c r="E36" s="976"/>
      <c r="F36" s="973"/>
      <c r="G36" s="995"/>
      <c r="H36" s="979"/>
      <c r="I36" s="983"/>
      <c r="J36" s="984"/>
      <c r="K36" s="988"/>
      <c r="L36" s="991"/>
      <c r="M36" s="177"/>
      <c r="N36" s="178"/>
      <c r="O36" s="179"/>
      <c r="P36" s="107"/>
      <c r="Q36" s="107"/>
      <c r="R36" s="889"/>
      <c r="S36" s="108"/>
      <c r="T36" s="892"/>
      <c r="U36" s="109"/>
      <c r="V36" s="892"/>
      <c r="W36" s="109"/>
      <c r="X36" s="892"/>
      <c r="Y36" s="109"/>
      <c r="Z36" s="892"/>
      <c r="AA36" s="109"/>
      <c r="AB36" s="892"/>
      <c r="AC36" s="109"/>
      <c r="AD36" s="892"/>
      <c r="AE36" s="109"/>
      <c r="AF36" s="895"/>
      <c r="AG36" s="110"/>
      <c r="AH36" s="895"/>
      <c r="AI36" s="109"/>
      <c r="AJ36" s="887"/>
      <c r="AK36" s="103">
        <f t="shared" si="17"/>
        <v>0</v>
      </c>
      <c r="AL36" s="111"/>
      <c r="AM36" s="112"/>
      <c r="AN36" s="112"/>
      <c r="AO36" s="112"/>
      <c r="AP36" s="112"/>
      <c r="AQ36" s="112"/>
      <c r="AR36" s="53">
        <f t="shared" si="15"/>
        <v>0</v>
      </c>
      <c r="AS36" s="113"/>
      <c r="AT36" s="112"/>
      <c r="AU36" s="53">
        <f>SUM(AS36:AT36)</f>
        <v>0</v>
      </c>
      <c r="AV36" s="113"/>
      <c r="AW36" s="112"/>
      <c r="AX36" s="112"/>
      <c r="AY36" s="112"/>
      <c r="AZ36" s="114"/>
      <c r="BA36" s="115"/>
      <c r="BB36" s="115"/>
      <c r="BC36" s="116"/>
    </row>
    <row r="37" spans="1:55" ht="9.9499999999999993" customHeight="1" thickBot="1" x14ac:dyDescent="0.25">
      <c r="A37" s="962"/>
      <c r="B37" s="965"/>
      <c r="C37" s="968"/>
      <c r="D37" s="971"/>
      <c r="E37" s="977"/>
      <c r="F37" s="974"/>
      <c r="G37" s="996"/>
      <c r="H37" s="980"/>
      <c r="I37" s="985"/>
      <c r="J37" s="986"/>
      <c r="K37" s="989"/>
      <c r="L37" s="992"/>
      <c r="M37" s="180"/>
      <c r="N37" s="181"/>
      <c r="O37" s="182"/>
      <c r="P37" s="117"/>
      <c r="Q37" s="117"/>
      <c r="R37" s="890"/>
      <c r="S37" s="183"/>
      <c r="T37" s="893"/>
      <c r="U37" s="184"/>
      <c r="V37" s="893"/>
      <c r="W37" s="184"/>
      <c r="X37" s="893"/>
      <c r="Y37" s="184"/>
      <c r="Z37" s="893"/>
      <c r="AA37" s="184"/>
      <c r="AB37" s="893"/>
      <c r="AC37" s="184"/>
      <c r="AD37" s="893"/>
      <c r="AE37" s="184"/>
      <c r="AF37" s="896"/>
      <c r="AG37" s="185"/>
      <c r="AH37" s="896"/>
      <c r="AI37" s="184"/>
      <c r="AJ37" s="118"/>
      <c r="AK37" s="119"/>
      <c r="AL37" s="186"/>
      <c r="AM37" s="187"/>
      <c r="AN37" s="187"/>
      <c r="AO37" s="187"/>
      <c r="AP37" s="187"/>
      <c r="AQ37" s="187"/>
      <c r="AR37" s="120"/>
      <c r="AS37" s="188"/>
      <c r="AT37" s="187"/>
      <c r="AU37" s="120"/>
      <c r="AV37" s="188"/>
      <c r="AW37" s="187"/>
      <c r="AX37" s="187"/>
      <c r="AY37" s="187"/>
      <c r="AZ37" s="189"/>
      <c r="BA37" s="190"/>
      <c r="BB37" s="190"/>
      <c r="BC37" s="191"/>
    </row>
    <row r="38" spans="1:55" ht="6" customHeight="1" x14ac:dyDescent="0.2">
      <c r="A38" s="156"/>
      <c r="B38" s="192"/>
      <c r="C38" s="192"/>
      <c r="D38" s="192"/>
      <c r="E38" s="192"/>
      <c r="F38" s="192"/>
      <c r="G38" s="192"/>
      <c r="H38" s="192"/>
      <c r="I38" s="993"/>
      <c r="J38" s="993"/>
      <c r="K38" s="192"/>
      <c r="L38" s="192"/>
      <c r="M38" s="192"/>
      <c r="N38" s="192"/>
      <c r="O38" s="192"/>
      <c r="P38" s="192"/>
      <c r="Q38" s="192"/>
      <c r="R38" s="192"/>
      <c r="S38" s="192"/>
      <c r="T38" s="192"/>
      <c r="U38" s="192"/>
      <c r="V38" s="192"/>
      <c r="W38" s="192"/>
      <c r="X38" s="192"/>
      <c r="Y38" s="192"/>
      <c r="Z38" s="192"/>
      <c r="AA38" s="192"/>
      <c r="AB38" s="192"/>
      <c r="AC38" s="192"/>
      <c r="AD38" s="192"/>
      <c r="AE38" s="192"/>
      <c r="AF38" s="192"/>
      <c r="AG38" s="192"/>
      <c r="AH38" s="192"/>
      <c r="AI38" s="192"/>
      <c r="AJ38" s="192"/>
      <c r="AK38" s="193"/>
      <c r="AL38" s="193"/>
      <c r="AM38" s="193"/>
      <c r="AN38" s="193"/>
      <c r="AO38" s="193"/>
      <c r="AP38" s="193"/>
      <c r="AQ38" s="194"/>
      <c r="AR38" s="193"/>
      <c r="AS38" s="193"/>
      <c r="AT38" s="193"/>
      <c r="AU38" s="193"/>
      <c r="AV38" s="193"/>
      <c r="AW38" s="193"/>
      <c r="AX38" s="193"/>
      <c r="AY38" s="193"/>
      <c r="AZ38" s="193"/>
      <c r="BA38" s="193"/>
      <c r="BB38" s="193"/>
      <c r="BC38" s="156"/>
    </row>
    <row r="39" spans="1:55" ht="72" customHeight="1" x14ac:dyDescent="0.2">
      <c r="A39" s="960">
        <v>4</v>
      </c>
      <c r="B39" s="161" t="s">
        <v>1705</v>
      </c>
      <c r="C39" s="162" t="s">
        <v>1706</v>
      </c>
      <c r="D39" s="163" t="s">
        <v>21</v>
      </c>
      <c r="E39" s="163" t="s">
        <v>1892</v>
      </c>
      <c r="F39" s="162" t="s">
        <v>1707</v>
      </c>
      <c r="G39" s="164" t="s">
        <v>1679</v>
      </c>
      <c r="H39" s="164" t="s">
        <v>1680</v>
      </c>
      <c r="I39" s="165" t="s">
        <v>1908</v>
      </c>
      <c r="J39" s="166">
        <f>+$N$3</f>
        <v>2019</v>
      </c>
      <c r="K39" s="164" t="s">
        <v>1925</v>
      </c>
      <c r="L39" s="165" t="s">
        <v>1970</v>
      </c>
      <c r="M39" s="162" t="s">
        <v>1708</v>
      </c>
      <c r="N39" s="162" t="s">
        <v>1709</v>
      </c>
      <c r="O39" s="162" t="s">
        <v>1710</v>
      </c>
      <c r="P39" s="162" t="s">
        <v>1980</v>
      </c>
      <c r="Q39" s="162" t="s">
        <v>1971</v>
      </c>
      <c r="R39" s="167">
        <f>SUM(R40:R46)</f>
        <v>0</v>
      </c>
      <c r="S39" s="168">
        <f t="shared" ref="S39:AJ39" si="18">SUM(S40:S46)</f>
        <v>0</v>
      </c>
      <c r="T39" s="169">
        <f t="shared" si="18"/>
        <v>0</v>
      </c>
      <c r="U39" s="170">
        <f t="shared" si="18"/>
        <v>0</v>
      </c>
      <c r="V39" s="169">
        <f t="shared" si="18"/>
        <v>0</v>
      </c>
      <c r="W39" s="170">
        <f t="shared" si="18"/>
        <v>0</v>
      </c>
      <c r="X39" s="169">
        <f t="shared" si="18"/>
        <v>0</v>
      </c>
      <c r="Y39" s="170">
        <f t="shared" si="18"/>
        <v>0</v>
      </c>
      <c r="Z39" s="169">
        <f t="shared" si="18"/>
        <v>0</v>
      </c>
      <c r="AA39" s="170">
        <f t="shared" si="18"/>
        <v>0</v>
      </c>
      <c r="AB39" s="169">
        <f t="shared" si="18"/>
        <v>0</v>
      </c>
      <c r="AC39" s="170">
        <f t="shared" si="18"/>
        <v>0</v>
      </c>
      <c r="AD39" s="169">
        <f t="shared" si="18"/>
        <v>0</v>
      </c>
      <c r="AE39" s="170">
        <f t="shared" si="18"/>
        <v>0</v>
      </c>
      <c r="AF39" s="169">
        <f t="shared" si="18"/>
        <v>0</v>
      </c>
      <c r="AG39" s="171">
        <f t="shared" si="18"/>
        <v>0</v>
      </c>
      <c r="AH39" s="169">
        <f t="shared" si="18"/>
        <v>0</v>
      </c>
      <c r="AI39" s="170">
        <f t="shared" si="18"/>
        <v>0</v>
      </c>
      <c r="AJ39" s="172">
        <f t="shared" si="18"/>
        <v>0</v>
      </c>
      <c r="AK39" s="173">
        <f>SUM(AK40:AK46)</f>
        <v>0</v>
      </c>
      <c r="AL39" s="864"/>
      <c r="AM39" s="865"/>
      <c r="AN39" s="865"/>
      <c r="AO39" s="865"/>
      <c r="AP39" s="865"/>
      <c r="AQ39" s="865"/>
      <c r="AR39" s="866"/>
      <c r="AS39" s="867"/>
      <c r="AT39" s="865"/>
      <c r="AU39" s="866"/>
      <c r="AV39" s="867"/>
      <c r="AW39" s="865"/>
      <c r="AX39" s="865"/>
      <c r="AY39" s="865"/>
      <c r="AZ39" s="868"/>
      <c r="BA39" s="44" t="s">
        <v>1685</v>
      </c>
      <c r="BB39" s="44" t="s">
        <v>1973</v>
      </c>
      <c r="BC39" s="45" t="s">
        <v>1687</v>
      </c>
    </row>
    <row r="40" spans="1:55" ht="17.25" customHeight="1" x14ac:dyDescent="0.2">
      <c r="A40" s="961"/>
      <c r="B40" s="963" t="str">
        <f>VLOOKUP($D$9,'PROYECTOS REGISTRADOS'!$A$2:$D$82,4,0)</f>
        <v>Apoyo en la reducción de la tasa de hurtos Tocancipá, Cundinamarca, Centro Oriente</v>
      </c>
      <c r="C40" s="966" t="str">
        <f>VLOOKUP($D$9,'PROYECTOS REGISTRADOS'!$A$2:$D$82,3,0)</f>
        <v>2016-25817-00020</v>
      </c>
      <c r="D40" s="969" t="s">
        <v>1471</v>
      </c>
      <c r="E40" s="975" t="str">
        <f>IF(D40=0,"0-0",(VLOOKUP(D40,'CONSOLIDADO PLAN DESARROLLO'!$EL$9:$ET$304,2,0)))</f>
        <v>Adecuar infraestructuras para las  entidades de seguridad, convivencia y justicia en el municipio</v>
      </c>
      <c r="F40" s="972" t="str">
        <f>IF(D40=0,"0-0",(VLOOKUP(D40,'CONSOLIDADO PLAN DESARROLLO'!$EL$9:$ET$304,3,0)))</f>
        <v>No. de infraestructuras adecuadas</v>
      </c>
      <c r="G40" s="994">
        <f>IF(D40=0,"0-0",(VLOOKUP(D40,'CONSOLIDADO PLAN DESARROLLO'!$EL$9:$ET$304,4,0)))</f>
        <v>2</v>
      </c>
      <c r="H40" s="978">
        <f>IF(D40=0,"0-0",(VLOOKUP(D40,'CONSOLIDADO PLAN DESARROLLO'!$EL$9:$ET$304,5,0)))</f>
        <v>2</v>
      </c>
      <c r="I40" s="981">
        <f>IF(D40=0,"0-0",(VLOOKUP(D40,'CONSOLIDADO PLAN DESARROLLO'!$EL$9:$ET$304,$R$3,0)))</f>
        <v>0.5</v>
      </c>
      <c r="J40" s="982"/>
      <c r="K40" s="987">
        <v>0</v>
      </c>
      <c r="L40" s="990">
        <v>0</v>
      </c>
      <c r="M40" s="804" t="s">
        <v>1939</v>
      </c>
      <c r="N40" s="805" t="s">
        <v>1930</v>
      </c>
      <c r="O40" s="806">
        <v>4</v>
      </c>
      <c r="P40" s="47">
        <v>0</v>
      </c>
      <c r="Q40" s="47">
        <v>0</v>
      </c>
      <c r="R40" s="888">
        <f>VLOOKUP($D40,'[4]Tablero Logro Metas 2019'!$AK$7:$AS$302,3,0)</f>
        <v>0</v>
      </c>
      <c r="S40" s="48"/>
      <c r="T40" s="891">
        <f>VLOOKUP($D40,'[4]Tablero Logro Metas 2019'!$AK$7:$AS$302,4,0)</f>
        <v>0</v>
      </c>
      <c r="U40" s="49"/>
      <c r="V40" s="891">
        <f>VLOOKUP($D40,'[4]Tablero Logro Metas 2019'!$AK$7:$AS$302,5,0)</f>
        <v>0</v>
      </c>
      <c r="W40" s="49"/>
      <c r="X40" s="891">
        <f>VLOOKUP($D40,'[4]Tablero Logro Metas 2019'!$AK$7:$AS$302,6,0)</f>
        <v>0</v>
      </c>
      <c r="Y40" s="49"/>
      <c r="Z40" s="891">
        <f>VLOOKUP($D40,'[4]Tablero Logro Metas 2019'!$AK$7:$AS$302,7,0)</f>
        <v>0</v>
      </c>
      <c r="AA40" s="49"/>
      <c r="AB40" s="891">
        <f>VLOOKUP($D40,'[4]Tablero Logro Metas 2019'!$AK$7:$AS$302,8,0)</f>
        <v>0</v>
      </c>
      <c r="AC40" s="49"/>
      <c r="AD40" s="891">
        <f>VLOOKUP($D40,'[4]Tablero Logro Metas 2019'!$AK$7:$AS$302,9,0)</f>
        <v>0</v>
      </c>
      <c r="AE40" s="49"/>
      <c r="AF40" s="894"/>
      <c r="AG40" s="50"/>
      <c r="AH40" s="894"/>
      <c r="AI40" s="49"/>
      <c r="AJ40" s="885">
        <f>+R40+T40+V40+X40+Z40+AB40+AD40+AF40+AH40</f>
        <v>0</v>
      </c>
      <c r="AK40" s="103">
        <f>AC40+AE40+AG40+S40+U40+W40+Y40+AA40+AI40</f>
        <v>0</v>
      </c>
      <c r="AL40" s="51"/>
      <c r="AM40" s="52"/>
      <c r="AN40" s="52"/>
      <c r="AO40" s="52"/>
      <c r="AP40" s="52"/>
      <c r="AQ40" s="52"/>
      <c r="AR40" s="53">
        <f t="shared" ref="AR40" si="19">SUM(AL40:AQ40)</f>
        <v>0</v>
      </c>
      <c r="AS40" s="54"/>
      <c r="AT40" s="52"/>
      <c r="AU40" s="53">
        <f t="shared" ref="AU40" si="20">SUM(AS40:AT40)</f>
        <v>0</v>
      </c>
      <c r="AV40" s="54"/>
      <c r="AW40" s="52"/>
      <c r="AX40" s="52"/>
      <c r="AY40" s="52"/>
      <c r="AZ40" s="55"/>
      <c r="BA40" s="56"/>
      <c r="BB40" s="56"/>
      <c r="BC40" s="57"/>
    </row>
    <row r="41" spans="1:55" ht="22.5" x14ac:dyDescent="0.2">
      <c r="A41" s="961"/>
      <c r="B41" s="963"/>
      <c r="C41" s="966"/>
      <c r="D41" s="969"/>
      <c r="E41" s="976"/>
      <c r="F41" s="972"/>
      <c r="G41" s="994"/>
      <c r="H41" s="978"/>
      <c r="I41" s="983"/>
      <c r="J41" s="984"/>
      <c r="K41" s="987"/>
      <c r="L41" s="991"/>
      <c r="M41" s="807" t="s">
        <v>1940</v>
      </c>
      <c r="N41" s="805" t="s">
        <v>1930</v>
      </c>
      <c r="O41" s="806">
        <v>4</v>
      </c>
      <c r="P41" s="47">
        <v>0</v>
      </c>
      <c r="Q41" s="47">
        <v>0</v>
      </c>
      <c r="R41" s="889"/>
      <c r="S41" s="48"/>
      <c r="T41" s="892"/>
      <c r="U41" s="49"/>
      <c r="V41" s="892"/>
      <c r="W41" s="49"/>
      <c r="X41" s="892"/>
      <c r="Y41" s="49"/>
      <c r="Z41" s="892"/>
      <c r="AA41" s="49"/>
      <c r="AB41" s="892"/>
      <c r="AC41" s="49"/>
      <c r="AD41" s="892"/>
      <c r="AE41" s="49"/>
      <c r="AF41" s="895"/>
      <c r="AG41" s="50"/>
      <c r="AH41" s="895"/>
      <c r="AI41" s="49"/>
      <c r="AJ41" s="886"/>
      <c r="AK41" s="103">
        <f t="shared" ref="AK41:AK45" si="21">AC41+AE41+AG41+S41+U41+W41+Y41+AA41+AI41</f>
        <v>0</v>
      </c>
      <c r="AL41" s="51"/>
      <c r="AM41" s="52"/>
      <c r="AN41" s="52"/>
      <c r="AO41" s="52"/>
      <c r="AP41" s="52"/>
      <c r="AQ41" s="52"/>
      <c r="AR41" s="53">
        <f t="shared" ref="AR41:AR45" si="22">SUM(AL41:AQ41)</f>
        <v>0</v>
      </c>
      <c r="AS41" s="54"/>
      <c r="AT41" s="52"/>
      <c r="AU41" s="53">
        <f t="shared" ref="AU41:AU44" si="23">SUM(AS41:AT41)</f>
        <v>0</v>
      </c>
      <c r="AV41" s="54"/>
      <c r="AW41" s="52"/>
      <c r="AX41" s="52"/>
      <c r="AY41" s="52"/>
      <c r="AZ41" s="55"/>
      <c r="BA41" s="56"/>
      <c r="BB41" s="56"/>
      <c r="BC41" s="57"/>
    </row>
    <row r="42" spans="1:55" ht="17.25" customHeight="1" x14ac:dyDescent="0.2">
      <c r="A42" s="961"/>
      <c r="B42" s="963"/>
      <c r="C42" s="966"/>
      <c r="D42" s="969"/>
      <c r="E42" s="976"/>
      <c r="F42" s="972"/>
      <c r="G42" s="994"/>
      <c r="H42" s="978"/>
      <c r="I42" s="983"/>
      <c r="J42" s="984"/>
      <c r="K42" s="987"/>
      <c r="L42" s="991"/>
      <c r="M42" s="174"/>
      <c r="N42" s="175"/>
      <c r="O42" s="176"/>
      <c r="P42" s="47"/>
      <c r="Q42" s="47"/>
      <c r="R42" s="889"/>
      <c r="S42" s="48"/>
      <c r="T42" s="892"/>
      <c r="U42" s="49"/>
      <c r="V42" s="892"/>
      <c r="W42" s="49"/>
      <c r="X42" s="892"/>
      <c r="Y42" s="49"/>
      <c r="Z42" s="892"/>
      <c r="AA42" s="49"/>
      <c r="AB42" s="892"/>
      <c r="AC42" s="49"/>
      <c r="AD42" s="892"/>
      <c r="AE42" s="49"/>
      <c r="AF42" s="895"/>
      <c r="AG42" s="50"/>
      <c r="AH42" s="895"/>
      <c r="AI42" s="49"/>
      <c r="AJ42" s="886"/>
      <c r="AK42" s="103">
        <f t="shared" si="21"/>
        <v>0</v>
      </c>
      <c r="AL42" s="51"/>
      <c r="AM42" s="52"/>
      <c r="AN42" s="52"/>
      <c r="AO42" s="52"/>
      <c r="AP42" s="52"/>
      <c r="AQ42" s="52"/>
      <c r="AR42" s="53">
        <f t="shared" si="22"/>
        <v>0</v>
      </c>
      <c r="AS42" s="54"/>
      <c r="AT42" s="52"/>
      <c r="AU42" s="53">
        <f t="shared" si="23"/>
        <v>0</v>
      </c>
      <c r="AV42" s="54"/>
      <c r="AW42" s="52"/>
      <c r="AX42" s="52"/>
      <c r="AY42" s="52"/>
      <c r="AZ42" s="55"/>
      <c r="BA42" s="56"/>
      <c r="BB42" s="56"/>
      <c r="BC42" s="57"/>
    </row>
    <row r="43" spans="1:55" ht="17.25" customHeight="1" x14ac:dyDescent="0.2">
      <c r="A43" s="961"/>
      <c r="B43" s="963"/>
      <c r="C43" s="966"/>
      <c r="D43" s="969"/>
      <c r="E43" s="976"/>
      <c r="F43" s="972"/>
      <c r="G43" s="994"/>
      <c r="H43" s="978"/>
      <c r="I43" s="983"/>
      <c r="J43" s="984"/>
      <c r="K43" s="987"/>
      <c r="L43" s="991"/>
      <c r="M43" s="174"/>
      <c r="N43" s="175"/>
      <c r="O43" s="176"/>
      <c r="P43" s="47"/>
      <c r="Q43" s="47"/>
      <c r="R43" s="889"/>
      <c r="S43" s="48"/>
      <c r="T43" s="892"/>
      <c r="U43" s="49"/>
      <c r="V43" s="892"/>
      <c r="W43" s="49"/>
      <c r="X43" s="892"/>
      <c r="Y43" s="49"/>
      <c r="Z43" s="892"/>
      <c r="AA43" s="49"/>
      <c r="AB43" s="892"/>
      <c r="AC43" s="49"/>
      <c r="AD43" s="892"/>
      <c r="AE43" s="49"/>
      <c r="AF43" s="895"/>
      <c r="AG43" s="50"/>
      <c r="AH43" s="895"/>
      <c r="AI43" s="49"/>
      <c r="AJ43" s="886"/>
      <c r="AK43" s="103">
        <f t="shared" si="21"/>
        <v>0</v>
      </c>
      <c r="AL43" s="51"/>
      <c r="AM43" s="52"/>
      <c r="AN43" s="52"/>
      <c r="AO43" s="52"/>
      <c r="AP43" s="52"/>
      <c r="AQ43" s="52"/>
      <c r="AR43" s="53">
        <f t="shared" si="22"/>
        <v>0</v>
      </c>
      <c r="AS43" s="54"/>
      <c r="AT43" s="52"/>
      <c r="AU43" s="53">
        <f t="shared" si="23"/>
        <v>0</v>
      </c>
      <c r="AV43" s="54"/>
      <c r="AW43" s="52"/>
      <c r="AX43" s="52"/>
      <c r="AY43" s="52"/>
      <c r="AZ43" s="55"/>
      <c r="BA43" s="56"/>
      <c r="BB43" s="56"/>
      <c r="BC43" s="57"/>
    </row>
    <row r="44" spans="1:55" ht="17.25" customHeight="1" x14ac:dyDescent="0.2">
      <c r="A44" s="961"/>
      <c r="B44" s="963"/>
      <c r="C44" s="966"/>
      <c r="D44" s="969"/>
      <c r="E44" s="976"/>
      <c r="F44" s="972"/>
      <c r="G44" s="994"/>
      <c r="H44" s="978"/>
      <c r="I44" s="983"/>
      <c r="J44" s="984"/>
      <c r="K44" s="987"/>
      <c r="L44" s="991"/>
      <c r="M44" s="174"/>
      <c r="N44" s="175"/>
      <c r="O44" s="176"/>
      <c r="P44" s="47"/>
      <c r="Q44" s="47"/>
      <c r="R44" s="889"/>
      <c r="S44" s="48"/>
      <c r="T44" s="892"/>
      <c r="U44" s="49"/>
      <c r="V44" s="892"/>
      <c r="W44" s="49"/>
      <c r="X44" s="892"/>
      <c r="Y44" s="49"/>
      <c r="Z44" s="892"/>
      <c r="AA44" s="49"/>
      <c r="AB44" s="892"/>
      <c r="AC44" s="49"/>
      <c r="AD44" s="892"/>
      <c r="AE44" s="49"/>
      <c r="AF44" s="895"/>
      <c r="AG44" s="50"/>
      <c r="AH44" s="895"/>
      <c r="AI44" s="49"/>
      <c r="AJ44" s="886"/>
      <c r="AK44" s="103">
        <f t="shared" si="21"/>
        <v>0</v>
      </c>
      <c r="AL44" s="51"/>
      <c r="AM44" s="52"/>
      <c r="AN44" s="52"/>
      <c r="AO44" s="52"/>
      <c r="AP44" s="52"/>
      <c r="AQ44" s="52"/>
      <c r="AR44" s="53">
        <f t="shared" si="22"/>
        <v>0</v>
      </c>
      <c r="AS44" s="54"/>
      <c r="AT44" s="52"/>
      <c r="AU44" s="53">
        <f t="shared" si="23"/>
        <v>0</v>
      </c>
      <c r="AV44" s="54"/>
      <c r="AW44" s="52"/>
      <c r="AX44" s="52"/>
      <c r="AY44" s="52"/>
      <c r="AZ44" s="55"/>
      <c r="BA44" s="56"/>
      <c r="BB44" s="56"/>
      <c r="BC44" s="57"/>
    </row>
    <row r="45" spans="1:55" ht="17.25" customHeight="1" x14ac:dyDescent="0.2">
      <c r="A45" s="961"/>
      <c r="B45" s="964"/>
      <c r="C45" s="967"/>
      <c r="D45" s="970"/>
      <c r="E45" s="976"/>
      <c r="F45" s="973"/>
      <c r="G45" s="995"/>
      <c r="H45" s="979"/>
      <c r="I45" s="983"/>
      <c r="J45" s="984"/>
      <c r="K45" s="988"/>
      <c r="L45" s="991"/>
      <c r="M45" s="177"/>
      <c r="N45" s="178"/>
      <c r="O45" s="179"/>
      <c r="P45" s="107"/>
      <c r="Q45" s="107"/>
      <c r="R45" s="889"/>
      <c r="S45" s="108"/>
      <c r="T45" s="892"/>
      <c r="U45" s="109"/>
      <c r="V45" s="892"/>
      <c r="W45" s="109"/>
      <c r="X45" s="892"/>
      <c r="Y45" s="109"/>
      <c r="Z45" s="892"/>
      <c r="AA45" s="109"/>
      <c r="AB45" s="892"/>
      <c r="AC45" s="109"/>
      <c r="AD45" s="892"/>
      <c r="AE45" s="109"/>
      <c r="AF45" s="895"/>
      <c r="AG45" s="110"/>
      <c r="AH45" s="895"/>
      <c r="AI45" s="109"/>
      <c r="AJ45" s="887"/>
      <c r="AK45" s="103">
        <f t="shared" si="21"/>
        <v>0</v>
      </c>
      <c r="AL45" s="111"/>
      <c r="AM45" s="112"/>
      <c r="AN45" s="112"/>
      <c r="AO45" s="112"/>
      <c r="AP45" s="112"/>
      <c r="AQ45" s="112"/>
      <c r="AR45" s="53">
        <f t="shared" si="22"/>
        <v>0</v>
      </c>
      <c r="AS45" s="113"/>
      <c r="AT45" s="112"/>
      <c r="AU45" s="53">
        <f>SUM(AS45:AT45)</f>
        <v>0</v>
      </c>
      <c r="AV45" s="113"/>
      <c r="AW45" s="112"/>
      <c r="AX45" s="112"/>
      <c r="AY45" s="112"/>
      <c r="AZ45" s="114"/>
      <c r="BA45" s="115"/>
      <c r="BB45" s="115"/>
      <c r="BC45" s="116"/>
    </row>
    <row r="46" spans="1:55" ht="9.9499999999999993" customHeight="1" thickBot="1" x14ac:dyDescent="0.25">
      <c r="A46" s="962"/>
      <c r="B46" s="965"/>
      <c r="C46" s="968"/>
      <c r="D46" s="971"/>
      <c r="E46" s="977"/>
      <c r="F46" s="974"/>
      <c r="G46" s="996"/>
      <c r="H46" s="980"/>
      <c r="I46" s="985"/>
      <c r="J46" s="986"/>
      <c r="K46" s="989"/>
      <c r="L46" s="992"/>
      <c r="M46" s="180"/>
      <c r="N46" s="181"/>
      <c r="O46" s="182"/>
      <c r="P46" s="117"/>
      <c r="Q46" s="117"/>
      <c r="R46" s="890"/>
      <c r="S46" s="183"/>
      <c r="T46" s="893"/>
      <c r="U46" s="184"/>
      <c r="V46" s="893"/>
      <c r="W46" s="184"/>
      <c r="X46" s="893"/>
      <c r="Y46" s="184"/>
      <c r="Z46" s="893"/>
      <c r="AA46" s="184"/>
      <c r="AB46" s="893"/>
      <c r="AC46" s="184"/>
      <c r="AD46" s="893"/>
      <c r="AE46" s="184"/>
      <c r="AF46" s="896"/>
      <c r="AG46" s="185"/>
      <c r="AH46" s="896"/>
      <c r="AI46" s="184"/>
      <c r="AJ46" s="118"/>
      <c r="AK46" s="119"/>
      <c r="AL46" s="186"/>
      <c r="AM46" s="187"/>
      <c r="AN46" s="187"/>
      <c r="AO46" s="187"/>
      <c r="AP46" s="187"/>
      <c r="AQ46" s="187"/>
      <c r="AR46" s="120"/>
      <c r="AS46" s="188"/>
      <c r="AT46" s="187"/>
      <c r="AU46" s="120"/>
      <c r="AV46" s="188"/>
      <c r="AW46" s="187"/>
      <c r="AX46" s="187"/>
      <c r="AY46" s="187"/>
      <c r="AZ46" s="189"/>
      <c r="BA46" s="190"/>
      <c r="BB46" s="190"/>
      <c r="BC46" s="191"/>
    </row>
    <row r="47" spans="1:55" ht="6" customHeight="1" x14ac:dyDescent="0.2">
      <c r="A47" s="156"/>
      <c r="B47" s="192"/>
      <c r="C47" s="192"/>
      <c r="D47" s="192"/>
      <c r="E47" s="192"/>
      <c r="F47" s="192"/>
      <c r="G47" s="192"/>
      <c r="H47" s="192"/>
      <c r="I47" s="993"/>
      <c r="J47" s="993"/>
      <c r="K47" s="192"/>
      <c r="L47" s="192"/>
      <c r="M47" s="192"/>
      <c r="N47" s="192"/>
      <c r="O47" s="192"/>
      <c r="P47" s="192"/>
      <c r="Q47" s="192"/>
      <c r="R47" s="192"/>
      <c r="S47" s="192"/>
      <c r="T47" s="192"/>
      <c r="U47" s="192"/>
      <c r="V47" s="192"/>
      <c r="W47" s="192"/>
      <c r="X47" s="192"/>
      <c r="Y47" s="192"/>
      <c r="Z47" s="192"/>
      <c r="AA47" s="192"/>
      <c r="AB47" s="192"/>
      <c r="AC47" s="192"/>
      <c r="AD47" s="192"/>
      <c r="AE47" s="192"/>
      <c r="AF47" s="192"/>
      <c r="AG47" s="192"/>
      <c r="AH47" s="192"/>
      <c r="AI47" s="192"/>
      <c r="AJ47" s="192"/>
      <c r="AK47" s="193"/>
      <c r="AL47" s="193"/>
      <c r="AM47" s="193"/>
      <c r="AN47" s="193"/>
      <c r="AO47" s="193"/>
      <c r="AP47" s="193"/>
      <c r="AQ47" s="194"/>
      <c r="AR47" s="193"/>
      <c r="AS47" s="193"/>
      <c r="AT47" s="193"/>
      <c r="AU47" s="193"/>
      <c r="AV47" s="193"/>
      <c r="AW47" s="193"/>
      <c r="AX47" s="193"/>
      <c r="AY47" s="193"/>
      <c r="AZ47" s="193"/>
      <c r="BA47" s="193"/>
      <c r="BB47" s="193"/>
      <c r="BC47" s="156"/>
    </row>
    <row r="48" spans="1:55" ht="72" customHeight="1" x14ac:dyDescent="0.2">
      <c r="A48" s="960">
        <v>5</v>
      </c>
      <c r="B48" s="161" t="s">
        <v>1705</v>
      </c>
      <c r="C48" s="162" t="s">
        <v>1706</v>
      </c>
      <c r="D48" s="163" t="s">
        <v>21</v>
      </c>
      <c r="E48" s="163" t="s">
        <v>1892</v>
      </c>
      <c r="F48" s="162" t="s">
        <v>1707</v>
      </c>
      <c r="G48" s="164" t="s">
        <v>1679</v>
      </c>
      <c r="H48" s="164" t="s">
        <v>1680</v>
      </c>
      <c r="I48" s="165" t="s">
        <v>1908</v>
      </c>
      <c r="J48" s="166">
        <f>+$N$3</f>
        <v>2019</v>
      </c>
      <c r="K48" s="164" t="s">
        <v>1925</v>
      </c>
      <c r="L48" s="165" t="s">
        <v>1970</v>
      </c>
      <c r="M48" s="162" t="s">
        <v>1708</v>
      </c>
      <c r="N48" s="162" t="s">
        <v>1709</v>
      </c>
      <c r="O48" s="162" t="s">
        <v>1710</v>
      </c>
      <c r="P48" s="162" t="s">
        <v>1980</v>
      </c>
      <c r="Q48" s="162" t="s">
        <v>1971</v>
      </c>
      <c r="R48" s="167">
        <f>SUM(R49:R55)</f>
        <v>0</v>
      </c>
      <c r="S48" s="168">
        <f t="shared" ref="S48:AJ48" si="24">SUM(S49:S55)</f>
        <v>0</v>
      </c>
      <c r="T48" s="169">
        <f t="shared" si="24"/>
        <v>0</v>
      </c>
      <c r="U48" s="170">
        <f t="shared" si="24"/>
        <v>0</v>
      </c>
      <c r="V48" s="169">
        <f t="shared" si="24"/>
        <v>0</v>
      </c>
      <c r="W48" s="170">
        <f t="shared" si="24"/>
        <v>0</v>
      </c>
      <c r="X48" s="169">
        <f t="shared" si="24"/>
        <v>0</v>
      </c>
      <c r="Y48" s="170">
        <f t="shared" si="24"/>
        <v>59500000</v>
      </c>
      <c r="Z48" s="169">
        <f t="shared" si="24"/>
        <v>59500000</v>
      </c>
      <c r="AA48" s="170">
        <f t="shared" si="24"/>
        <v>0</v>
      </c>
      <c r="AB48" s="169">
        <f t="shared" si="24"/>
        <v>0</v>
      </c>
      <c r="AC48" s="170">
        <f t="shared" si="24"/>
        <v>0</v>
      </c>
      <c r="AD48" s="169">
        <f t="shared" si="24"/>
        <v>0</v>
      </c>
      <c r="AE48" s="170">
        <f t="shared" si="24"/>
        <v>0</v>
      </c>
      <c r="AF48" s="169">
        <f t="shared" si="24"/>
        <v>0</v>
      </c>
      <c r="AG48" s="171">
        <f t="shared" si="24"/>
        <v>0</v>
      </c>
      <c r="AH48" s="169">
        <f t="shared" si="24"/>
        <v>48700000</v>
      </c>
      <c r="AI48" s="170">
        <f t="shared" si="24"/>
        <v>48700000</v>
      </c>
      <c r="AJ48" s="172">
        <f t="shared" si="24"/>
        <v>108200000</v>
      </c>
      <c r="AK48" s="173">
        <f>SUM(AK49:AK55)</f>
        <v>108200000</v>
      </c>
      <c r="AL48" s="864"/>
      <c r="AM48" s="865"/>
      <c r="AN48" s="865"/>
      <c r="AO48" s="865"/>
      <c r="AP48" s="865"/>
      <c r="AQ48" s="865"/>
      <c r="AR48" s="866"/>
      <c r="AS48" s="867"/>
      <c r="AT48" s="865"/>
      <c r="AU48" s="866"/>
      <c r="AV48" s="867"/>
      <c r="AW48" s="865"/>
      <c r="AX48" s="865"/>
      <c r="AY48" s="865"/>
      <c r="AZ48" s="868"/>
      <c r="BA48" s="44" t="s">
        <v>1685</v>
      </c>
      <c r="BB48" s="44" t="s">
        <v>1973</v>
      </c>
      <c r="BC48" s="45" t="s">
        <v>1687</v>
      </c>
    </row>
    <row r="49" spans="1:55" ht="17.25" customHeight="1" x14ac:dyDescent="0.2">
      <c r="A49" s="961"/>
      <c r="B49" s="963" t="str">
        <f>VLOOKUP($D$9,'PROYECTOS REGISTRADOS'!$A$2:$D$82,4,0)</f>
        <v>Apoyo en la reducción de la tasa de hurtos Tocancipá, Cundinamarca, Centro Oriente</v>
      </c>
      <c r="C49" s="966" t="str">
        <f>VLOOKUP($D$9,'PROYECTOS REGISTRADOS'!$A$2:$D$82,3,0)</f>
        <v>2016-25817-00020</v>
      </c>
      <c r="D49" s="969" t="s">
        <v>1475</v>
      </c>
      <c r="E49" s="975" t="str">
        <f>IF(D49=0,"0-0",(VLOOKUP(D49,'CONSOLIDADO PLAN DESARROLLO'!$EL$9:$ET$304,2,0)))</f>
        <v>Poner en funcionamiento la Unidad Permanente de Justicia UPJ</v>
      </c>
      <c r="F49" s="972" t="str">
        <f>IF(D49=0,"0-0",(VLOOKUP(D49,'CONSOLIDADO PLAN DESARROLLO'!$EL$9:$ET$304,3,0)))</f>
        <v>No. de Unidades Permanentes  en funcionamiento</v>
      </c>
      <c r="G49" s="994">
        <f>IF(D49=0,"0-0",(VLOOKUP(D49,'CONSOLIDADO PLAN DESARROLLO'!$EL$9:$ET$304,4,0)))</f>
        <v>0</v>
      </c>
      <c r="H49" s="978">
        <f>IF(D49=0,"0-0",(VLOOKUP(D49,'CONSOLIDADO PLAN DESARROLLO'!$EL$9:$ET$304,5,0)))</f>
        <v>1</v>
      </c>
      <c r="I49" s="981">
        <f>IF(D49=0,"0-0",(VLOOKUP(D49,'CONSOLIDADO PLAN DESARROLLO'!$EL$9:$ET$304,$R$3,0)))</f>
        <v>0.25</v>
      </c>
      <c r="J49" s="982"/>
      <c r="K49" s="987">
        <v>0.5</v>
      </c>
      <c r="L49" s="990">
        <v>1</v>
      </c>
      <c r="M49" s="804" t="s">
        <v>1941</v>
      </c>
      <c r="N49" s="805" t="s">
        <v>1930</v>
      </c>
      <c r="O49" s="806">
        <v>4</v>
      </c>
      <c r="P49" s="47">
        <v>1</v>
      </c>
      <c r="Q49" s="47">
        <v>1</v>
      </c>
      <c r="R49" s="888">
        <f>VLOOKUP($D49,'[4]Tablero Logro Metas 2019'!$AK$7:$AS$302,3,0)</f>
        <v>0</v>
      </c>
      <c r="S49" s="48"/>
      <c r="T49" s="891">
        <f>VLOOKUP($D49,'[4]Tablero Logro Metas 2019'!$AK$7:$AS$302,4,0)</f>
        <v>0</v>
      </c>
      <c r="U49" s="49"/>
      <c r="V49" s="891">
        <f>VLOOKUP($D49,'[4]Tablero Logro Metas 2019'!$AK$7:$AS$302,5,0)</f>
        <v>0</v>
      </c>
      <c r="W49" s="49"/>
      <c r="X49" s="891">
        <f>VLOOKUP($D49,'[4]Tablero Logro Metas 2019'!$AK$7:$AS$302,6,0)</f>
        <v>0</v>
      </c>
      <c r="Y49" s="49">
        <v>59500000</v>
      </c>
      <c r="Z49" s="891">
        <f>VLOOKUP($D49,'[4]Tablero Logro Metas 2019'!$AK$7:$AS$302,7,0)</f>
        <v>59500000</v>
      </c>
      <c r="AA49" s="49"/>
      <c r="AB49" s="891">
        <f>VLOOKUP($D49,'[4]Tablero Logro Metas 2019'!$AK$7:$AS$302,8,0)</f>
        <v>0</v>
      </c>
      <c r="AC49" s="49"/>
      <c r="AD49" s="891">
        <f>VLOOKUP($D49,'[4]Tablero Logro Metas 2019'!$AK$7:$AS$302,9,0)</f>
        <v>0</v>
      </c>
      <c r="AE49" s="49"/>
      <c r="AF49" s="894"/>
      <c r="AG49" s="50"/>
      <c r="AH49" s="894">
        <v>48700000</v>
      </c>
      <c r="AI49" s="49">
        <v>48700000</v>
      </c>
      <c r="AJ49" s="885">
        <f>+R49+T49+V49+X49+Z49+AB49+AD49+AF49+AH49</f>
        <v>108200000</v>
      </c>
      <c r="AK49" s="103">
        <f>AC49+AE49+AG49+S49+U49+W49+Y49+AA49+AI49</f>
        <v>108200000</v>
      </c>
      <c r="AL49" s="51">
        <v>2444</v>
      </c>
      <c r="AM49" s="52">
        <v>3872</v>
      </c>
      <c r="AN49" s="52">
        <v>4033</v>
      </c>
      <c r="AO49" s="52">
        <v>7785</v>
      </c>
      <c r="AP49" s="52">
        <v>14556</v>
      </c>
      <c r="AQ49" s="52">
        <v>2316</v>
      </c>
      <c r="AR49" s="53">
        <f t="shared" ref="AR49:AR50" si="25">SUM(AL49:AQ49)</f>
        <v>35006</v>
      </c>
      <c r="AS49" s="54">
        <v>17977</v>
      </c>
      <c r="AT49" s="52">
        <v>17029</v>
      </c>
      <c r="AU49" s="53">
        <f t="shared" ref="AU49:AU50" si="26">SUM(AS49:AT49)</f>
        <v>35006</v>
      </c>
      <c r="AV49" s="54">
        <v>0</v>
      </c>
      <c r="AW49" s="52">
        <v>0</v>
      </c>
      <c r="AX49" s="52">
        <v>786</v>
      </c>
      <c r="AY49" s="52">
        <v>0</v>
      </c>
      <c r="AZ49" s="55">
        <v>0</v>
      </c>
      <c r="BA49" s="56" t="s">
        <v>1995</v>
      </c>
      <c r="BB49" s="56" t="s">
        <v>1996</v>
      </c>
      <c r="BC49" s="57" t="s">
        <v>1988</v>
      </c>
    </row>
    <row r="50" spans="1:55" ht="17.25" customHeight="1" x14ac:dyDescent="0.2">
      <c r="A50" s="961"/>
      <c r="B50" s="963"/>
      <c r="C50" s="966"/>
      <c r="D50" s="969"/>
      <c r="E50" s="976"/>
      <c r="F50" s="972"/>
      <c r="G50" s="994"/>
      <c r="H50" s="978"/>
      <c r="I50" s="983"/>
      <c r="J50" s="984"/>
      <c r="K50" s="987"/>
      <c r="L50" s="991"/>
      <c r="M50" s="804" t="s">
        <v>1942</v>
      </c>
      <c r="N50" s="805" t="s">
        <v>1930</v>
      </c>
      <c r="O50" s="806">
        <v>4</v>
      </c>
      <c r="P50" s="47">
        <v>1</v>
      </c>
      <c r="Q50" s="47">
        <v>1</v>
      </c>
      <c r="R50" s="889"/>
      <c r="S50" s="48"/>
      <c r="T50" s="892"/>
      <c r="U50" s="49"/>
      <c r="V50" s="892"/>
      <c r="W50" s="49"/>
      <c r="X50" s="892"/>
      <c r="Y50" s="49"/>
      <c r="Z50" s="892"/>
      <c r="AA50" s="49"/>
      <c r="AB50" s="892"/>
      <c r="AC50" s="49"/>
      <c r="AD50" s="892"/>
      <c r="AE50" s="49"/>
      <c r="AF50" s="895"/>
      <c r="AG50" s="50"/>
      <c r="AH50" s="895"/>
      <c r="AI50" s="49"/>
      <c r="AJ50" s="886"/>
      <c r="AK50" s="103">
        <f t="shared" ref="AK50:AK54" si="27">AC50+AE50+AG50+S50+U50+W50+Y50+AA50+AI50</f>
        <v>0</v>
      </c>
      <c r="AL50" s="51"/>
      <c r="AM50" s="52"/>
      <c r="AN50" s="52"/>
      <c r="AO50" s="52"/>
      <c r="AP50" s="52"/>
      <c r="AQ50" s="52"/>
      <c r="AR50" s="53">
        <f t="shared" si="25"/>
        <v>0</v>
      </c>
      <c r="AS50" s="54"/>
      <c r="AT50" s="52"/>
      <c r="AU50" s="53">
        <f t="shared" si="26"/>
        <v>0</v>
      </c>
      <c r="AV50" s="54"/>
      <c r="AW50" s="52"/>
      <c r="AX50" s="52"/>
      <c r="AY50" s="52"/>
      <c r="AZ50" s="55"/>
      <c r="BA50" s="56"/>
      <c r="BB50" s="56"/>
      <c r="BC50" s="57"/>
    </row>
    <row r="51" spans="1:55" ht="17.25" customHeight="1" x14ac:dyDescent="0.2">
      <c r="A51" s="961"/>
      <c r="B51" s="963"/>
      <c r="C51" s="966"/>
      <c r="D51" s="969"/>
      <c r="E51" s="976"/>
      <c r="F51" s="972"/>
      <c r="G51" s="994"/>
      <c r="H51" s="978"/>
      <c r="I51" s="983"/>
      <c r="J51" s="984"/>
      <c r="K51" s="987"/>
      <c r="L51" s="991"/>
      <c r="M51" s="174"/>
      <c r="N51" s="175"/>
      <c r="O51" s="176"/>
      <c r="P51" s="47"/>
      <c r="Q51" s="47"/>
      <c r="R51" s="889"/>
      <c r="S51" s="48"/>
      <c r="T51" s="892"/>
      <c r="U51" s="49"/>
      <c r="V51" s="892"/>
      <c r="W51" s="49"/>
      <c r="X51" s="892"/>
      <c r="Y51" s="49"/>
      <c r="Z51" s="892"/>
      <c r="AA51" s="49"/>
      <c r="AB51" s="892"/>
      <c r="AC51" s="49"/>
      <c r="AD51" s="892"/>
      <c r="AE51" s="49"/>
      <c r="AF51" s="895"/>
      <c r="AG51" s="50"/>
      <c r="AH51" s="895"/>
      <c r="AI51" s="49"/>
      <c r="AJ51" s="886"/>
      <c r="AK51" s="103">
        <f t="shared" si="27"/>
        <v>0</v>
      </c>
      <c r="AL51" s="51"/>
      <c r="AM51" s="52"/>
      <c r="AN51" s="52"/>
      <c r="AO51" s="52"/>
      <c r="AP51" s="52"/>
      <c r="AQ51" s="52"/>
      <c r="AR51" s="53">
        <f t="shared" ref="AR51:AR54" si="28">SUM(AL51:AQ51)</f>
        <v>0</v>
      </c>
      <c r="AS51" s="54"/>
      <c r="AT51" s="52"/>
      <c r="AU51" s="53">
        <f t="shared" ref="AU51:AU53" si="29">SUM(AS51:AT51)</f>
        <v>0</v>
      </c>
      <c r="AV51" s="54"/>
      <c r="AW51" s="52"/>
      <c r="AX51" s="52"/>
      <c r="AY51" s="52"/>
      <c r="AZ51" s="55"/>
      <c r="BA51" s="56"/>
      <c r="BB51" s="56"/>
      <c r="BC51" s="57"/>
    </row>
    <row r="52" spans="1:55" ht="17.25" customHeight="1" x14ac:dyDescent="0.2">
      <c r="A52" s="961"/>
      <c r="B52" s="963"/>
      <c r="C52" s="966"/>
      <c r="D52" s="969"/>
      <c r="E52" s="976"/>
      <c r="F52" s="972"/>
      <c r="G52" s="994"/>
      <c r="H52" s="978"/>
      <c r="I52" s="983"/>
      <c r="J52" s="984"/>
      <c r="K52" s="987"/>
      <c r="L52" s="991"/>
      <c r="M52" s="174"/>
      <c r="N52" s="175"/>
      <c r="O52" s="176"/>
      <c r="P52" s="47"/>
      <c r="Q52" s="47"/>
      <c r="R52" s="889"/>
      <c r="S52" s="48"/>
      <c r="T52" s="892"/>
      <c r="U52" s="49"/>
      <c r="V52" s="892"/>
      <c r="W52" s="49"/>
      <c r="X52" s="892"/>
      <c r="Y52" s="49"/>
      <c r="Z52" s="892"/>
      <c r="AA52" s="49"/>
      <c r="AB52" s="892"/>
      <c r="AC52" s="49"/>
      <c r="AD52" s="892"/>
      <c r="AE52" s="49"/>
      <c r="AF52" s="895"/>
      <c r="AG52" s="50"/>
      <c r="AH52" s="895"/>
      <c r="AI52" s="49"/>
      <c r="AJ52" s="886"/>
      <c r="AK52" s="103">
        <f t="shared" si="27"/>
        <v>0</v>
      </c>
      <c r="AL52" s="51"/>
      <c r="AM52" s="52"/>
      <c r="AN52" s="52"/>
      <c r="AO52" s="52"/>
      <c r="AP52" s="52"/>
      <c r="AQ52" s="52"/>
      <c r="AR52" s="53">
        <f t="shared" si="28"/>
        <v>0</v>
      </c>
      <c r="AS52" s="54"/>
      <c r="AT52" s="52"/>
      <c r="AU52" s="53">
        <f t="shared" si="29"/>
        <v>0</v>
      </c>
      <c r="AV52" s="54"/>
      <c r="AW52" s="52"/>
      <c r="AX52" s="52"/>
      <c r="AY52" s="52"/>
      <c r="AZ52" s="55"/>
      <c r="BA52" s="56"/>
      <c r="BB52" s="56"/>
      <c r="BC52" s="57"/>
    </row>
    <row r="53" spans="1:55" ht="17.25" customHeight="1" x14ac:dyDescent="0.2">
      <c r="A53" s="961"/>
      <c r="B53" s="963"/>
      <c r="C53" s="966"/>
      <c r="D53" s="969"/>
      <c r="E53" s="976"/>
      <c r="F53" s="972"/>
      <c r="G53" s="994"/>
      <c r="H53" s="978"/>
      <c r="I53" s="983"/>
      <c r="J53" s="984"/>
      <c r="K53" s="987"/>
      <c r="L53" s="991"/>
      <c r="M53" s="174"/>
      <c r="N53" s="175"/>
      <c r="O53" s="176"/>
      <c r="P53" s="47"/>
      <c r="Q53" s="47"/>
      <c r="R53" s="889"/>
      <c r="S53" s="48"/>
      <c r="T53" s="892"/>
      <c r="U53" s="49"/>
      <c r="V53" s="892"/>
      <c r="W53" s="49"/>
      <c r="X53" s="892"/>
      <c r="Y53" s="49"/>
      <c r="Z53" s="892"/>
      <c r="AA53" s="49"/>
      <c r="AB53" s="892"/>
      <c r="AC53" s="49"/>
      <c r="AD53" s="892"/>
      <c r="AE53" s="49"/>
      <c r="AF53" s="895"/>
      <c r="AG53" s="50"/>
      <c r="AH53" s="895"/>
      <c r="AI53" s="49"/>
      <c r="AJ53" s="886"/>
      <c r="AK53" s="103">
        <f t="shared" si="27"/>
        <v>0</v>
      </c>
      <c r="AL53" s="51"/>
      <c r="AM53" s="52"/>
      <c r="AN53" s="52"/>
      <c r="AO53" s="52"/>
      <c r="AP53" s="52"/>
      <c r="AQ53" s="52"/>
      <c r="AR53" s="53">
        <f t="shared" si="28"/>
        <v>0</v>
      </c>
      <c r="AS53" s="54"/>
      <c r="AT53" s="52"/>
      <c r="AU53" s="53">
        <f t="shared" si="29"/>
        <v>0</v>
      </c>
      <c r="AV53" s="54"/>
      <c r="AW53" s="52"/>
      <c r="AX53" s="52"/>
      <c r="AY53" s="52"/>
      <c r="AZ53" s="55"/>
      <c r="BA53" s="56"/>
      <c r="BB53" s="56"/>
      <c r="BC53" s="57"/>
    </row>
    <row r="54" spans="1:55" ht="17.25" customHeight="1" x14ac:dyDescent="0.2">
      <c r="A54" s="961"/>
      <c r="B54" s="964"/>
      <c r="C54" s="967"/>
      <c r="D54" s="970"/>
      <c r="E54" s="976"/>
      <c r="F54" s="973"/>
      <c r="G54" s="995"/>
      <c r="H54" s="979"/>
      <c r="I54" s="983"/>
      <c r="J54" s="984"/>
      <c r="K54" s="988"/>
      <c r="L54" s="991"/>
      <c r="M54" s="177"/>
      <c r="N54" s="178"/>
      <c r="O54" s="179"/>
      <c r="P54" s="107"/>
      <c r="Q54" s="107"/>
      <c r="R54" s="889"/>
      <c r="S54" s="108"/>
      <c r="T54" s="892"/>
      <c r="U54" s="109"/>
      <c r="V54" s="892"/>
      <c r="W54" s="109"/>
      <c r="X54" s="892"/>
      <c r="Y54" s="109"/>
      <c r="Z54" s="892"/>
      <c r="AA54" s="109"/>
      <c r="AB54" s="892"/>
      <c r="AC54" s="109"/>
      <c r="AD54" s="892"/>
      <c r="AE54" s="109"/>
      <c r="AF54" s="895"/>
      <c r="AG54" s="110"/>
      <c r="AH54" s="895"/>
      <c r="AI54" s="109"/>
      <c r="AJ54" s="887"/>
      <c r="AK54" s="103">
        <f t="shared" si="27"/>
        <v>0</v>
      </c>
      <c r="AL54" s="111"/>
      <c r="AM54" s="112"/>
      <c r="AN54" s="112"/>
      <c r="AO54" s="112"/>
      <c r="AP54" s="112"/>
      <c r="AQ54" s="112"/>
      <c r="AR54" s="53">
        <f t="shared" si="28"/>
        <v>0</v>
      </c>
      <c r="AS54" s="113"/>
      <c r="AT54" s="112"/>
      <c r="AU54" s="53">
        <f>SUM(AS54:AT54)</f>
        <v>0</v>
      </c>
      <c r="AV54" s="113"/>
      <c r="AW54" s="112"/>
      <c r="AX54" s="112"/>
      <c r="AY54" s="112"/>
      <c r="AZ54" s="114"/>
      <c r="BA54" s="115"/>
      <c r="BB54" s="115"/>
      <c r="BC54" s="116"/>
    </row>
    <row r="55" spans="1:55" ht="9.9499999999999993" customHeight="1" thickBot="1" x14ac:dyDescent="0.25">
      <c r="A55" s="962"/>
      <c r="B55" s="965"/>
      <c r="C55" s="968"/>
      <c r="D55" s="971"/>
      <c r="E55" s="977"/>
      <c r="F55" s="974"/>
      <c r="G55" s="996"/>
      <c r="H55" s="980"/>
      <c r="I55" s="985"/>
      <c r="J55" s="986"/>
      <c r="K55" s="989"/>
      <c r="L55" s="992"/>
      <c r="M55" s="180"/>
      <c r="N55" s="181"/>
      <c r="O55" s="182"/>
      <c r="P55" s="117"/>
      <c r="Q55" s="117"/>
      <c r="R55" s="890"/>
      <c r="S55" s="183"/>
      <c r="T55" s="893"/>
      <c r="U55" s="184"/>
      <c r="V55" s="893"/>
      <c r="W55" s="184"/>
      <c r="X55" s="893"/>
      <c r="Y55" s="184"/>
      <c r="Z55" s="893"/>
      <c r="AA55" s="184"/>
      <c r="AB55" s="893"/>
      <c r="AC55" s="184"/>
      <c r="AD55" s="893"/>
      <c r="AE55" s="184"/>
      <c r="AF55" s="896"/>
      <c r="AG55" s="185"/>
      <c r="AH55" s="896"/>
      <c r="AI55" s="184"/>
      <c r="AJ55" s="118"/>
      <c r="AK55" s="119"/>
      <c r="AL55" s="186"/>
      <c r="AM55" s="187"/>
      <c r="AN55" s="187"/>
      <c r="AO55" s="187"/>
      <c r="AP55" s="187"/>
      <c r="AQ55" s="187"/>
      <c r="AR55" s="120"/>
      <c r="AS55" s="188"/>
      <c r="AT55" s="187"/>
      <c r="AU55" s="120"/>
      <c r="AV55" s="188"/>
      <c r="AW55" s="187"/>
      <c r="AX55" s="187"/>
      <c r="AY55" s="187"/>
      <c r="AZ55" s="189"/>
      <c r="BA55" s="190"/>
      <c r="BB55" s="190"/>
      <c r="BC55" s="191"/>
    </row>
    <row r="56" spans="1:55" ht="6" customHeight="1" x14ac:dyDescent="0.2">
      <c r="A56" s="156"/>
      <c r="B56" s="192"/>
      <c r="C56" s="192"/>
      <c r="D56" s="192"/>
      <c r="E56" s="192"/>
      <c r="F56" s="192"/>
      <c r="G56" s="192"/>
      <c r="H56" s="192"/>
      <c r="I56" s="993"/>
      <c r="J56" s="993"/>
      <c r="K56" s="192"/>
      <c r="L56" s="192"/>
      <c r="M56" s="192"/>
      <c r="N56" s="192"/>
      <c r="O56" s="192"/>
      <c r="P56" s="192"/>
      <c r="Q56" s="192"/>
      <c r="R56" s="192"/>
      <c r="S56" s="192"/>
      <c r="T56" s="192"/>
      <c r="U56" s="192"/>
      <c r="V56" s="192"/>
      <c r="W56" s="192"/>
      <c r="X56" s="192"/>
      <c r="Y56" s="192"/>
      <c r="Z56" s="192"/>
      <c r="AA56" s="192"/>
      <c r="AB56" s="192"/>
      <c r="AC56" s="192"/>
      <c r="AD56" s="192"/>
      <c r="AE56" s="192"/>
      <c r="AF56" s="192"/>
      <c r="AG56" s="192"/>
      <c r="AH56" s="192"/>
      <c r="AI56" s="192"/>
      <c r="AJ56" s="192"/>
      <c r="AK56" s="193"/>
      <c r="AL56" s="193"/>
      <c r="AM56" s="193"/>
      <c r="AN56" s="193"/>
      <c r="AO56" s="193"/>
      <c r="AP56" s="193"/>
      <c r="AQ56" s="194"/>
      <c r="AR56" s="193"/>
      <c r="AS56" s="193"/>
      <c r="AT56" s="193"/>
      <c r="AU56" s="193"/>
      <c r="AV56" s="193"/>
      <c r="AW56" s="193"/>
      <c r="AX56" s="193"/>
      <c r="AY56" s="193"/>
      <c r="AZ56" s="193"/>
      <c r="BA56" s="193"/>
      <c r="BB56" s="193"/>
      <c r="BC56" s="156"/>
    </row>
    <row r="57" spans="1:55" ht="72" customHeight="1" x14ac:dyDescent="0.2">
      <c r="A57" s="960">
        <v>6</v>
      </c>
      <c r="B57" s="161" t="s">
        <v>1705</v>
      </c>
      <c r="C57" s="162" t="s">
        <v>1706</v>
      </c>
      <c r="D57" s="163" t="s">
        <v>21</v>
      </c>
      <c r="E57" s="163" t="s">
        <v>1892</v>
      </c>
      <c r="F57" s="162" t="s">
        <v>1707</v>
      </c>
      <c r="G57" s="164" t="s">
        <v>1679</v>
      </c>
      <c r="H57" s="164" t="s">
        <v>1680</v>
      </c>
      <c r="I57" s="165" t="s">
        <v>1908</v>
      </c>
      <c r="J57" s="166">
        <f>+$N$3</f>
        <v>2019</v>
      </c>
      <c r="K57" s="164" t="s">
        <v>1925</v>
      </c>
      <c r="L57" s="165" t="s">
        <v>1970</v>
      </c>
      <c r="M57" s="162" t="s">
        <v>1708</v>
      </c>
      <c r="N57" s="162" t="s">
        <v>1709</v>
      </c>
      <c r="O57" s="162" t="s">
        <v>1710</v>
      </c>
      <c r="P57" s="162" t="s">
        <v>1980</v>
      </c>
      <c r="Q57" s="162" t="s">
        <v>1971</v>
      </c>
      <c r="R57" s="167">
        <f>SUM(R58:R64)</f>
        <v>0</v>
      </c>
      <c r="S57" s="168">
        <f t="shared" ref="S57:AJ57" si="30">SUM(S58:S64)</f>
        <v>0</v>
      </c>
      <c r="T57" s="169">
        <f t="shared" si="30"/>
        <v>0</v>
      </c>
      <c r="U57" s="170">
        <f t="shared" si="30"/>
        <v>0</v>
      </c>
      <c r="V57" s="169">
        <f t="shared" si="30"/>
        <v>0</v>
      </c>
      <c r="W57" s="170">
        <f t="shared" si="30"/>
        <v>0</v>
      </c>
      <c r="X57" s="169">
        <f t="shared" si="30"/>
        <v>0</v>
      </c>
      <c r="Y57" s="170">
        <f t="shared" si="30"/>
        <v>0</v>
      </c>
      <c r="Z57" s="169">
        <f t="shared" si="30"/>
        <v>0</v>
      </c>
      <c r="AA57" s="170">
        <f t="shared" si="30"/>
        <v>0</v>
      </c>
      <c r="AB57" s="169">
        <f t="shared" si="30"/>
        <v>0</v>
      </c>
      <c r="AC57" s="170">
        <f t="shared" si="30"/>
        <v>0</v>
      </c>
      <c r="AD57" s="169">
        <f t="shared" si="30"/>
        <v>0</v>
      </c>
      <c r="AE57" s="170">
        <f t="shared" si="30"/>
        <v>0</v>
      </c>
      <c r="AF57" s="169">
        <f t="shared" si="30"/>
        <v>0</v>
      </c>
      <c r="AG57" s="171">
        <f t="shared" si="30"/>
        <v>0</v>
      </c>
      <c r="AH57" s="169">
        <f t="shared" si="30"/>
        <v>0</v>
      </c>
      <c r="AI57" s="170">
        <f t="shared" si="30"/>
        <v>0</v>
      </c>
      <c r="AJ57" s="172">
        <f t="shared" si="30"/>
        <v>0</v>
      </c>
      <c r="AK57" s="173">
        <f>SUM(AK58:AK64)</f>
        <v>0</v>
      </c>
      <c r="AL57" s="864"/>
      <c r="AM57" s="865"/>
      <c r="AN57" s="865"/>
      <c r="AO57" s="865"/>
      <c r="AP57" s="865"/>
      <c r="AQ57" s="865"/>
      <c r="AR57" s="866"/>
      <c r="AS57" s="867"/>
      <c r="AT57" s="865"/>
      <c r="AU57" s="866"/>
      <c r="AV57" s="867"/>
      <c r="AW57" s="865"/>
      <c r="AX57" s="865"/>
      <c r="AY57" s="865"/>
      <c r="AZ57" s="868"/>
      <c r="BA57" s="44" t="s">
        <v>1685</v>
      </c>
      <c r="BB57" s="44" t="s">
        <v>1973</v>
      </c>
      <c r="BC57" s="45" t="s">
        <v>1687</v>
      </c>
    </row>
    <row r="58" spans="1:55" ht="22.5" x14ac:dyDescent="0.2">
      <c r="A58" s="961"/>
      <c r="B58" s="963" t="str">
        <f>VLOOKUP($D$9,'PROYECTOS REGISTRADOS'!$A$2:$D$82,4,0)</f>
        <v>Apoyo en la reducción de la tasa de hurtos Tocancipá, Cundinamarca, Centro Oriente</v>
      </c>
      <c r="C58" s="966" t="str">
        <f>VLOOKUP($D$9,'PROYECTOS REGISTRADOS'!$A$2:$D$82,3,0)</f>
        <v>2016-25817-00020</v>
      </c>
      <c r="D58" s="969" t="s">
        <v>1479</v>
      </c>
      <c r="E58" s="975" t="str">
        <f>IF(D58=0,"0-0",(VLOOKUP(D58,'CONSOLIDADO PLAN DESARROLLO'!$EL$9:$ET$304,2,0)))</f>
        <v xml:space="preserve">Adquirir Sistemas de Información </v>
      </c>
      <c r="F58" s="972" t="str">
        <f>IF(D58=0,"0-0",(VLOOKUP(D58,'CONSOLIDADO PLAN DESARROLLO'!$EL$9:$ET$304,3,0)))</f>
        <v>No. de  Sistemas de Información  adquiridos</v>
      </c>
      <c r="G58" s="994">
        <f>IF(D58=0,"0-0",(VLOOKUP(D58,'CONSOLIDADO PLAN DESARROLLO'!$EL$9:$ET$304,4,0)))</f>
        <v>0</v>
      </c>
      <c r="H58" s="978">
        <f>IF(D58=0,"0-0",(VLOOKUP(D58,'CONSOLIDADO PLAN DESARROLLO'!$EL$9:$ET$304,5,0)))</f>
        <v>2</v>
      </c>
      <c r="I58" s="981">
        <f>IF(D58=0,"0-0",(VLOOKUP(D58,'CONSOLIDADO PLAN DESARROLLO'!$EL$9:$ET$304,$R$3,0)))</f>
        <v>0.5</v>
      </c>
      <c r="J58" s="982"/>
      <c r="K58" s="987">
        <v>0</v>
      </c>
      <c r="L58" s="990">
        <v>0</v>
      </c>
      <c r="M58" s="807" t="s">
        <v>1943</v>
      </c>
      <c r="N58" s="805" t="s">
        <v>1930</v>
      </c>
      <c r="O58" s="806">
        <v>2</v>
      </c>
      <c r="P58" s="47">
        <v>0</v>
      </c>
      <c r="Q58" s="47">
        <v>0</v>
      </c>
      <c r="R58" s="888">
        <f>VLOOKUP($D58,'[4]Tablero Logro Metas 2019'!$AK$7:$AS$302,3,0)</f>
        <v>0</v>
      </c>
      <c r="S58" s="48"/>
      <c r="T58" s="891">
        <f>VLOOKUP($D58,'[4]Tablero Logro Metas 2019'!$AK$7:$AS$302,4,0)</f>
        <v>0</v>
      </c>
      <c r="U58" s="49"/>
      <c r="V58" s="891">
        <f>VLOOKUP($D58,'[4]Tablero Logro Metas 2019'!$AK$7:$AS$302,5,0)</f>
        <v>0</v>
      </c>
      <c r="W58" s="49"/>
      <c r="X58" s="891">
        <f>VLOOKUP($D58,'[4]Tablero Logro Metas 2019'!$AK$7:$AS$302,6,0)</f>
        <v>0</v>
      </c>
      <c r="Y58" s="49"/>
      <c r="Z58" s="891">
        <f>VLOOKUP($D58,'[4]Tablero Logro Metas 2019'!$AK$7:$AS$302,5,0)</f>
        <v>0</v>
      </c>
      <c r="AA58" s="49"/>
      <c r="AB58" s="891">
        <f>VLOOKUP($D58,'[4]Tablero Logro Metas 2019'!$AK$7:$AS$302,8,0)</f>
        <v>0</v>
      </c>
      <c r="AC58" s="49"/>
      <c r="AD58" s="891">
        <f>VLOOKUP($D58,'[4]Tablero Logro Metas 2019'!$AK$7:$AS$302,9,0)</f>
        <v>0</v>
      </c>
      <c r="AE58" s="49"/>
      <c r="AF58" s="894"/>
      <c r="AG58" s="50"/>
      <c r="AH58" s="894"/>
      <c r="AI58" s="49"/>
      <c r="AJ58" s="885">
        <f>+R58+T58+V58+X58+Z58+AB58+AD58+AF58+AH58</f>
        <v>0</v>
      </c>
      <c r="AK58" s="103">
        <f>AC58+AE58+AG58+S58+U58+W58+Y58+AA58+AI58</f>
        <v>0</v>
      </c>
      <c r="AL58" s="51"/>
      <c r="AM58" s="52"/>
      <c r="AN58" s="52"/>
      <c r="AO58" s="52"/>
      <c r="AP58" s="52"/>
      <c r="AQ58" s="52"/>
      <c r="AR58" s="53"/>
      <c r="AS58" s="54"/>
      <c r="AT58" s="52"/>
      <c r="AU58" s="53"/>
      <c r="AV58" s="54"/>
      <c r="AW58" s="52"/>
      <c r="AX58" s="52"/>
      <c r="AY58" s="52"/>
      <c r="AZ58" s="55"/>
      <c r="BA58" s="56"/>
      <c r="BB58" s="56"/>
      <c r="BC58" s="57"/>
    </row>
    <row r="59" spans="1:55" ht="17.25" customHeight="1" x14ac:dyDescent="0.2">
      <c r="A59" s="961"/>
      <c r="B59" s="963"/>
      <c r="C59" s="966"/>
      <c r="D59" s="969"/>
      <c r="E59" s="976"/>
      <c r="F59" s="972"/>
      <c r="G59" s="994"/>
      <c r="H59" s="978"/>
      <c r="I59" s="983"/>
      <c r="J59" s="984"/>
      <c r="K59" s="987"/>
      <c r="L59" s="991"/>
      <c r="M59" s="174"/>
      <c r="N59" s="175"/>
      <c r="O59" s="176"/>
      <c r="P59" s="47"/>
      <c r="Q59" s="47"/>
      <c r="R59" s="889"/>
      <c r="S59" s="48"/>
      <c r="T59" s="892"/>
      <c r="U59" s="49"/>
      <c r="V59" s="892"/>
      <c r="W59" s="49"/>
      <c r="X59" s="892"/>
      <c r="Y59" s="49"/>
      <c r="Z59" s="892"/>
      <c r="AA59" s="49"/>
      <c r="AB59" s="892"/>
      <c r="AC59" s="49"/>
      <c r="AD59" s="892"/>
      <c r="AE59" s="49"/>
      <c r="AF59" s="895"/>
      <c r="AG59" s="50"/>
      <c r="AH59" s="895"/>
      <c r="AI59" s="49"/>
      <c r="AJ59" s="886"/>
      <c r="AK59" s="103">
        <f t="shared" ref="AK59:AK63" si="31">AC59+AE59+AG59+S59+U59+W59+Y59+AA59+AI59</f>
        <v>0</v>
      </c>
      <c r="AL59" s="51"/>
      <c r="AM59" s="52"/>
      <c r="AN59" s="52"/>
      <c r="AO59" s="52"/>
      <c r="AP59" s="52"/>
      <c r="AQ59" s="52"/>
      <c r="AR59" s="53">
        <f t="shared" ref="AR59:AR63" si="32">SUM(AL59:AQ59)</f>
        <v>0</v>
      </c>
      <c r="AS59" s="54"/>
      <c r="AT59" s="52"/>
      <c r="AU59" s="53">
        <f t="shared" ref="AU59:AU62" si="33">SUM(AS59:AT59)</f>
        <v>0</v>
      </c>
      <c r="AV59" s="54"/>
      <c r="AW59" s="52"/>
      <c r="AX59" s="52"/>
      <c r="AY59" s="52"/>
      <c r="AZ59" s="55"/>
      <c r="BA59" s="56"/>
      <c r="BB59" s="56"/>
      <c r="BC59" s="57"/>
    </row>
    <row r="60" spans="1:55" ht="17.25" customHeight="1" x14ac:dyDescent="0.2">
      <c r="A60" s="961"/>
      <c r="B60" s="963"/>
      <c r="C60" s="966"/>
      <c r="D60" s="969"/>
      <c r="E60" s="976"/>
      <c r="F60" s="972"/>
      <c r="G60" s="994"/>
      <c r="H60" s="978"/>
      <c r="I60" s="983"/>
      <c r="J60" s="984"/>
      <c r="K60" s="987"/>
      <c r="L60" s="991"/>
      <c r="M60" s="174"/>
      <c r="N60" s="175"/>
      <c r="O60" s="176"/>
      <c r="P60" s="47"/>
      <c r="Q60" s="47"/>
      <c r="R60" s="889"/>
      <c r="S60" s="48"/>
      <c r="T60" s="892"/>
      <c r="U60" s="49"/>
      <c r="V60" s="892"/>
      <c r="W60" s="49"/>
      <c r="X60" s="892"/>
      <c r="Y60" s="49"/>
      <c r="Z60" s="892"/>
      <c r="AA60" s="49"/>
      <c r="AB60" s="892"/>
      <c r="AC60" s="49"/>
      <c r="AD60" s="892"/>
      <c r="AE60" s="49"/>
      <c r="AF60" s="895"/>
      <c r="AG60" s="50"/>
      <c r="AH60" s="895"/>
      <c r="AI60" s="49"/>
      <c r="AJ60" s="886"/>
      <c r="AK60" s="103">
        <f t="shared" si="31"/>
        <v>0</v>
      </c>
      <c r="AL60" s="51"/>
      <c r="AM60" s="52"/>
      <c r="AN60" s="52"/>
      <c r="AO60" s="52"/>
      <c r="AP60" s="52"/>
      <c r="AQ60" s="52"/>
      <c r="AR60" s="53">
        <f t="shared" si="32"/>
        <v>0</v>
      </c>
      <c r="AS60" s="54"/>
      <c r="AT60" s="52"/>
      <c r="AU60" s="53">
        <f t="shared" si="33"/>
        <v>0</v>
      </c>
      <c r="AV60" s="54"/>
      <c r="AW60" s="52"/>
      <c r="AX60" s="52"/>
      <c r="AY60" s="52"/>
      <c r="AZ60" s="55"/>
      <c r="BA60" s="56"/>
      <c r="BB60" s="56"/>
      <c r="BC60" s="57"/>
    </row>
    <row r="61" spans="1:55" ht="17.25" customHeight="1" x14ac:dyDescent="0.2">
      <c r="A61" s="961"/>
      <c r="B61" s="963"/>
      <c r="C61" s="966"/>
      <c r="D61" s="969"/>
      <c r="E61" s="976"/>
      <c r="F61" s="972"/>
      <c r="G61" s="994"/>
      <c r="H61" s="978"/>
      <c r="I61" s="983"/>
      <c r="J61" s="984"/>
      <c r="K61" s="987"/>
      <c r="L61" s="991"/>
      <c r="M61" s="174"/>
      <c r="N61" s="175"/>
      <c r="O61" s="176"/>
      <c r="P61" s="47"/>
      <c r="Q61" s="47"/>
      <c r="R61" s="889"/>
      <c r="S61" s="48"/>
      <c r="T61" s="892"/>
      <c r="U61" s="49"/>
      <c r="V61" s="892"/>
      <c r="W61" s="49"/>
      <c r="X61" s="892"/>
      <c r="Y61" s="49"/>
      <c r="Z61" s="892"/>
      <c r="AA61" s="49"/>
      <c r="AB61" s="892"/>
      <c r="AC61" s="49"/>
      <c r="AD61" s="892"/>
      <c r="AE61" s="49"/>
      <c r="AF61" s="895"/>
      <c r="AG61" s="50"/>
      <c r="AH61" s="895"/>
      <c r="AI61" s="49"/>
      <c r="AJ61" s="886"/>
      <c r="AK61" s="103">
        <f t="shared" si="31"/>
        <v>0</v>
      </c>
      <c r="AL61" s="51"/>
      <c r="AM61" s="52"/>
      <c r="AN61" s="52"/>
      <c r="AO61" s="52"/>
      <c r="AP61" s="52"/>
      <c r="AQ61" s="52"/>
      <c r="AR61" s="53">
        <f t="shared" si="32"/>
        <v>0</v>
      </c>
      <c r="AS61" s="54"/>
      <c r="AT61" s="52"/>
      <c r="AU61" s="53">
        <f t="shared" si="33"/>
        <v>0</v>
      </c>
      <c r="AV61" s="54"/>
      <c r="AW61" s="52"/>
      <c r="AX61" s="52"/>
      <c r="AY61" s="52"/>
      <c r="AZ61" s="55"/>
      <c r="BA61" s="56"/>
      <c r="BB61" s="56"/>
      <c r="BC61" s="57"/>
    </row>
    <row r="62" spans="1:55" ht="17.25" customHeight="1" x14ac:dyDescent="0.2">
      <c r="A62" s="961"/>
      <c r="B62" s="963"/>
      <c r="C62" s="966"/>
      <c r="D62" s="969"/>
      <c r="E62" s="976"/>
      <c r="F62" s="972"/>
      <c r="G62" s="994"/>
      <c r="H62" s="978"/>
      <c r="I62" s="983"/>
      <c r="J62" s="984"/>
      <c r="K62" s="987"/>
      <c r="L62" s="991"/>
      <c r="M62" s="174"/>
      <c r="N62" s="175"/>
      <c r="O62" s="176"/>
      <c r="P62" s="47"/>
      <c r="Q62" s="47"/>
      <c r="R62" s="889"/>
      <c r="S62" s="48"/>
      <c r="T62" s="892"/>
      <c r="U62" s="49"/>
      <c r="V62" s="892"/>
      <c r="W62" s="49"/>
      <c r="X62" s="892"/>
      <c r="Y62" s="49"/>
      <c r="Z62" s="892"/>
      <c r="AA62" s="49"/>
      <c r="AB62" s="892"/>
      <c r="AC62" s="49"/>
      <c r="AD62" s="892"/>
      <c r="AE62" s="49"/>
      <c r="AF62" s="895"/>
      <c r="AG62" s="50"/>
      <c r="AH62" s="895"/>
      <c r="AI62" s="49"/>
      <c r="AJ62" s="886"/>
      <c r="AK62" s="103">
        <f t="shared" si="31"/>
        <v>0</v>
      </c>
      <c r="AL62" s="51"/>
      <c r="AM62" s="52"/>
      <c r="AN62" s="52"/>
      <c r="AO62" s="52"/>
      <c r="AP62" s="52"/>
      <c r="AQ62" s="52"/>
      <c r="AR62" s="53">
        <f t="shared" si="32"/>
        <v>0</v>
      </c>
      <c r="AS62" s="54"/>
      <c r="AT62" s="52"/>
      <c r="AU62" s="53">
        <f t="shared" si="33"/>
        <v>0</v>
      </c>
      <c r="AV62" s="54"/>
      <c r="AW62" s="52"/>
      <c r="AX62" s="52"/>
      <c r="AY62" s="52"/>
      <c r="AZ62" s="55"/>
      <c r="BA62" s="56"/>
      <c r="BB62" s="56"/>
      <c r="BC62" s="57"/>
    </row>
    <row r="63" spans="1:55" ht="17.25" customHeight="1" x14ac:dyDescent="0.2">
      <c r="A63" s="961"/>
      <c r="B63" s="964"/>
      <c r="C63" s="967"/>
      <c r="D63" s="970"/>
      <c r="E63" s="976"/>
      <c r="F63" s="973"/>
      <c r="G63" s="995"/>
      <c r="H63" s="979"/>
      <c r="I63" s="983"/>
      <c r="J63" s="984"/>
      <c r="K63" s="988"/>
      <c r="L63" s="991"/>
      <c r="M63" s="177"/>
      <c r="N63" s="178"/>
      <c r="O63" s="179"/>
      <c r="P63" s="107"/>
      <c r="Q63" s="107"/>
      <c r="R63" s="889"/>
      <c r="S63" s="108"/>
      <c r="T63" s="892"/>
      <c r="U63" s="109"/>
      <c r="V63" s="892"/>
      <c r="W63" s="109"/>
      <c r="X63" s="892"/>
      <c r="Y63" s="109"/>
      <c r="Z63" s="892"/>
      <c r="AA63" s="109"/>
      <c r="AB63" s="892"/>
      <c r="AC63" s="109"/>
      <c r="AD63" s="892"/>
      <c r="AE63" s="109"/>
      <c r="AF63" s="895"/>
      <c r="AG63" s="110"/>
      <c r="AH63" s="895"/>
      <c r="AI63" s="109"/>
      <c r="AJ63" s="887"/>
      <c r="AK63" s="103">
        <f t="shared" si="31"/>
        <v>0</v>
      </c>
      <c r="AL63" s="111"/>
      <c r="AM63" s="112"/>
      <c r="AN63" s="112"/>
      <c r="AO63" s="112"/>
      <c r="AP63" s="112"/>
      <c r="AQ63" s="112"/>
      <c r="AR63" s="53">
        <f t="shared" si="32"/>
        <v>0</v>
      </c>
      <c r="AS63" s="113"/>
      <c r="AT63" s="112"/>
      <c r="AU63" s="53">
        <f>SUM(AS63:AT63)</f>
        <v>0</v>
      </c>
      <c r="AV63" s="113"/>
      <c r="AW63" s="112"/>
      <c r="AX63" s="112"/>
      <c r="AY63" s="112"/>
      <c r="AZ63" s="114"/>
      <c r="BA63" s="115"/>
      <c r="BB63" s="115"/>
      <c r="BC63" s="116"/>
    </row>
    <row r="64" spans="1:55" ht="9.9499999999999993" customHeight="1" thickBot="1" x14ac:dyDescent="0.25">
      <c r="A64" s="962"/>
      <c r="B64" s="965"/>
      <c r="C64" s="968"/>
      <c r="D64" s="971"/>
      <c r="E64" s="977"/>
      <c r="F64" s="974"/>
      <c r="G64" s="996"/>
      <c r="H64" s="980"/>
      <c r="I64" s="985"/>
      <c r="J64" s="986"/>
      <c r="K64" s="989"/>
      <c r="L64" s="992"/>
      <c r="M64" s="180"/>
      <c r="N64" s="181"/>
      <c r="O64" s="182"/>
      <c r="P64" s="117"/>
      <c r="Q64" s="117"/>
      <c r="R64" s="890"/>
      <c r="S64" s="183"/>
      <c r="T64" s="893"/>
      <c r="U64" s="184"/>
      <c r="V64" s="893"/>
      <c r="W64" s="184"/>
      <c r="X64" s="893"/>
      <c r="Y64" s="184"/>
      <c r="Z64" s="893"/>
      <c r="AA64" s="184"/>
      <c r="AB64" s="893"/>
      <c r="AC64" s="184"/>
      <c r="AD64" s="893"/>
      <c r="AE64" s="184"/>
      <c r="AF64" s="896"/>
      <c r="AG64" s="185"/>
      <c r="AH64" s="896"/>
      <c r="AI64" s="184"/>
      <c r="AJ64" s="118"/>
      <c r="AK64" s="119"/>
      <c r="AL64" s="186"/>
      <c r="AM64" s="187"/>
      <c r="AN64" s="187"/>
      <c r="AO64" s="187"/>
      <c r="AP64" s="187"/>
      <c r="AQ64" s="187"/>
      <c r="AR64" s="120"/>
      <c r="AS64" s="188"/>
      <c r="AT64" s="187"/>
      <c r="AU64" s="120"/>
      <c r="AV64" s="188"/>
      <c r="AW64" s="187"/>
      <c r="AX64" s="187"/>
      <c r="AY64" s="187"/>
      <c r="AZ64" s="189"/>
      <c r="BA64" s="190"/>
      <c r="BB64" s="190"/>
      <c r="BC64" s="191"/>
    </row>
    <row r="65" spans="1:55" ht="6" customHeight="1" x14ac:dyDescent="0.2">
      <c r="A65" s="156"/>
      <c r="B65" s="192"/>
      <c r="C65" s="192"/>
      <c r="D65" s="192"/>
      <c r="E65" s="192"/>
      <c r="F65" s="192"/>
      <c r="G65" s="192"/>
      <c r="H65" s="192"/>
      <c r="I65" s="993"/>
      <c r="J65" s="993"/>
      <c r="K65" s="192"/>
      <c r="L65" s="192"/>
      <c r="M65" s="192"/>
      <c r="N65" s="192"/>
      <c r="O65" s="192"/>
      <c r="P65" s="192"/>
      <c r="Q65" s="192"/>
      <c r="R65" s="192"/>
      <c r="S65" s="192"/>
      <c r="T65" s="192"/>
      <c r="U65" s="192"/>
      <c r="V65" s="192"/>
      <c r="W65" s="192"/>
      <c r="X65" s="192"/>
      <c r="Y65" s="192"/>
      <c r="Z65" s="192"/>
      <c r="AA65" s="192"/>
      <c r="AB65" s="192"/>
      <c r="AC65" s="192"/>
      <c r="AD65" s="192"/>
      <c r="AE65" s="192"/>
      <c r="AF65" s="192"/>
      <c r="AG65" s="192"/>
      <c r="AH65" s="192"/>
      <c r="AI65" s="192"/>
      <c r="AJ65" s="192"/>
      <c r="AK65" s="193"/>
      <c r="AL65" s="193"/>
      <c r="AM65" s="193"/>
      <c r="AN65" s="193"/>
      <c r="AO65" s="193"/>
      <c r="AP65" s="193"/>
      <c r="AQ65" s="194"/>
      <c r="AR65" s="193"/>
      <c r="AS65" s="193"/>
      <c r="AT65" s="193"/>
      <c r="AU65" s="193"/>
      <c r="AV65" s="193"/>
      <c r="AW65" s="193"/>
      <c r="AX65" s="193"/>
      <c r="AY65" s="193"/>
      <c r="AZ65" s="193"/>
      <c r="BA65" s="193"/>
      <c r="BB65" s="193"/>
      <c r="BC65" s="156"/>
    </row>
    <row r="66" spans="1:55" ht="72" customHeight="1" x14ac:dyDescent="0.2">
      <c r="A66" s="960">
        <v>7</v>
      </c>
      <c r="B66" s="161" t="s">
        <v>1705</v>
      </c>
      <c r="C66" s="162" t="s">
        <v>1706</v>
      </c>
      <c r="D66" s="163" t="s">
        <v>21</v>
      </c>
      <c r="E66" s="163" t="s">
        <v>1892</v>
      </c>
      <c r="F66" s="162" t="s">
        <v>1707</v>
      </c>
      <c r="G66" s="164" t="s">
        <v>1679</v>
      </c>
      <c r="H66" s="164" t="s">
        <v>1680</v>
      </c>
      <c r="I66" s="165" t="s">
        <v>1908</v>
      </c>
      <c r="J66" s="166">
        <f>+$N$3</f>
        <v>2019</v>
      </c>
      <c r="K66" s="164" t="s">
        <v>1925</v>
      </c>
      <c r="L66" s="165" t="s">
        <v>1970</v>
      </c>
      <c r="M66" s="162" t="s">
        <v>1708</v>
      </c>
      <c r="N66" s="162" t="s">
        <v>1709</v>
      </c>
      <c r="O66" s="162" t="s">
        <v>1710</v>
      </c>
      <c r="P66" s="162" t="s">
        <v>1980</v>
      </c>
      <c r="Q66" s="162" t="s">
        <v>1971</v>
      </c>
      <c r="R66" s="167">
        <f>SUM(R67:R89)</f>
        <v>0</v>
      </c>
      <c r="S66" s="168">
        <f>SUM(S67:S89)</f>
        <v>0</v>
      </c>
      <c r="T66" s="169">
        <f t="shared" ref="T66:AJ66" si="34">SUM(T67:T89)</f>
        <v>0</v>
      </c>
      <c r="U66" s="170">
        <f>SUM(U67:U89)</f>
        <v>0</v>
      </c>
      <c r="V66" s="169">
        <f t="shared" si="34"/>
        <v>0</v>
      </c>
      <c r="W66" s="170">
        <f>SUM(W67:W89)</f>
        <v>0</v>
      </c>
      <c r="X66" s="169">
        <f t="shared" si="34"/>
        <v>0</v>
      </c>
      <c r="Y66" s="170">
        <f t="shared" si="34"/>
        <v>0</v>
      </c>
      <c r="Z66" s="169">
        <f t="shared" si="34"/>
        <v>0</v>
      </c>
      <c r="AA66" s="170">
        <f t="shared" si="34"/>
        <v>2727436853</v>
      </c>
      <c r="AB66" s="169">
        <f t="shared" si="34"/>
        <v>0</v>
      </c>
      <c r="AC66" s="170">
        <f t="shared" si="34"/>
        <v>0</v>
      </c>
      <c r="AD66" s="169">
        <f t="shared" si="34"/>
        <v>0</v>
      </c>
      <c r="AE66" s="170">
        <f t="shared" si="34"/>
        <v>0</v>
      </c>
      <c r="AF66" s="169">
        <f t="shared" si="34"/>
        <v>0</v>
      </c>
      <c r="AG66" s="171">
        <f t="shared" si="34"/>
        <v>0</v>
      </c>
      <c r="AH66" s="169">
        <f t="shared" si="34"/>
        <v>0</v>
      </c>
      <c r="AI66" s="170">
        <f t="shared" si="34"/>
        <v>0</v>
      </c>
      <c r="AJ66" s="172">
        <f t="shared" si="34"/>
        <v>0</v>
      </c>
      <c r="AK66" s="173">
        <f>SUM(AK67:AK89)</f>
        <v>2727436853</v>
      </c>
      <c r="AL66" s="864"/>
      <c r="AM66" s="865"/>
      <c r="AN66" s="865"/>
      <c r="AO66" s="865"/>
      <c r="AP66" s="865"/>
      <c r="AQ66" s="865"/>
      <c r="AR66" s="866"/>
      <c r="AS66" s="867"/>
      <c r="AT66" s="865"/>
      <c r="AU66" s="866"/>
      <c r="AV66" s="867"/>
      <c r="AW66" s="865"/>
      <c r="AX66" s="865"/>
      <c r="AY66" s="865"/>
      <c r="AZ66" s="868"/>
      <c r="BA66" s="44" t="s">
        <v>1685</v>
      </c>
      <c r="BB66" s="44" t="s">
        <v>1973</v>
      </c>
      <c r="BC66" s="45" t="s">
        <v>1687</v>
      </c>
    </row>
    <row r="67" spans="1:55" ht="17.25" customHeight="1" x14ac:dyDescent="0.2">
      <c r="A67" s="961"/>
      <c r="B67" s="963" t="str">
        <f>VLOOKUP($D$9,'PROYECTOS REGISTRADOS'!$A$2:$D$82,4,0)</f>
        <v>Apoyo en la reducción de la tasa de hurtos Tocancipá, Cundinamarca, Centro Oriente</v>
      </c>
      <c r="C67" s="966" t="str">
        <f>VLOOKUP($D$9,'PROYECTOS REGISTRADOS'!$A$2:$D$82,3,0)</f>
        <v>2016-25817-00020</v>
      </c>
      <c r="D67" s="969" t="s">
        <v>1483</v>
      </c>
      <c r="E67" s="975" t="str">
        <f>IF(D67=0,"0-0",(VLOOKUP(D67,'CONSOLIDADO PLAN DESARROLLO'!$EL$9:$ET$304,2,0)))</f>
        <v>Realizar actividades para fortalecer la Seguridad y Convivencia</v>
      </c>
      <c r="F67" s="972" t="str">
        <f>IF(D67=0,"0-0",(VLOOKUP(D67,'CONSOLIDADO PLAN DESARROLLO'!$EL$9:$ET$304,3,0)))</f>
        <v>No. de actividades realizadas</v>
      </c>
      <c r="G67" s="994">
        <f>IF(D67=0,"0-0",(VLOOKUP(D67,'CONSOLIDADO PLAN DESARROLLO'!$EL$9:$ET$304,4,0)))</f>
        <v>9</v>
      </c>
      <c r="H67" s="978">
        <f>IF(D67=0,"0-0",(VLOOKUP(D67,'CONSOLIDADO PLAN DESARROLLO'!$EL$9:$ET$304,5,0)))</f>
        <v>11</v>
      </c>
      <c r="I67" s="981">
        <f>IF(D67=0,"0-0",(VLOOKUP(D67,'CONSOLIDADO PLAN DESARROLLO'!$EL$9:$ET$304,$R$3,0)))</f>
        <v>2.75</v>
      </c>
      <c r="J67" s="982"/>
      <c r="K67" s="988">
        <v>1</v>
      </c>
      <c r="L67" s="990">
        <v>2.8</v>
      </c>
      <c r="M67" s="807" t="s">
        <v>1944</v>
      </c>
      <c r="N67" s="805" t="s">
        <v>1930</v>
      </c>
      <c r="O67" s="806">
        <v>8</v>
      </c>
      <c r="P67" s="47">
        <v>0</v>
      </c>
      <c r="Q67" s="47">
        <v>0</v>
      </c>
      <c r="R67" s="888">
        <f>VLOOKUP($D67,'[4]Tablero Logro Metas 2019'!$AK$7:$AS$302,3,0)</f>
        <v>0</v>
      </c>
      <c r="S67" s="48"/>
      <c r="T67" s="891">
        <f>VLOOKUP($D67,'[4]Tablero Logro Metas 2019'!$AK$7:$AS$302,3,0)</f>
        <v>0</v>
      </c>
      <c r="U67" s="49"/>
      <c r="V67" s="891">
        <f>VLOOKUP($D67,'[4]Tablero Logro Metas 2019'!$AK$7:$AS$302,3,0)</f>
        <v>0</v>
      </c>
      <c r="W67" s="49"/>
      <c r="X67" s="891">
        <f>VLOOKUP($D67,'[4]Tablero Logro Metas 2019'!$AK$7:$AS$302,3,0)</f>
        <v>0</v>
      </c>
      <c r="Y67" s="49"/>
      <c r="Z67" s="891">
        <f>VLOOKUP($D67,'[4]Tablero Logro Metas 2019'!$AK$7:$AS$302,3,0)</f>
        <v>0</v>
      </c>
      <c r="AA67" s="49"/>
      <c r="AB67" s="891">
        <f>VLOOKUP($D67,'[4]Tablero Logro Metas 2019'!$AK$7:$AS$302,3,0)</f>
        <v>0</v>
      </c>
      <c r="AC67" s="49"/>
      <c r="AD67" s="891">
        <f>VLOOKUP($D67,'[4]Tablero Logro Metas 2019'!$AK$7:$AS$302,3,0)</f>
        <v>0</v>
      </c>
      <c r="AE67" s="49"/>
      <c r="AF67" s="894"/>
      <c r="AG67" s="50"/>
      <c r="AH67" s="894"/>
      <c r="AI67" s="49"/>
      <c r="AJ67" s="885">
        <f>+R67+T67+V67+X67+Z67+AB67+AD67+AF67+AH67</f>
        <v>0</v>
      </c>
      <c r="AK67" s="103">
        <f>AC67+AE67+AG67+S67+U67+W67+Y67+AA67+AI67</f>
        <v>0</v>
      </c>
      <c r="AL67" s="51"/>
      <c r="AM67" s="52"/>
      <c r="AN67" s="52"/>
      <c r="AO67" s="52"/>
      <c r="AP67" s="52"/>
      <c r="AQ67" s="52"/>
      <c r="AR67" s="53">
        <f t="shared" ref="AR67" si="35">SUM(AL67:AQ67)</f>
        <v>0</v>
      </c>
      <c r="AS67" s="54"/>
      <c r="AT67" s="52"/>
      <c r="AU67" s="53">
        <f t="shared" ref="AU67" si="36">SUM(AS67:AT67)</f>
        <v>0</v>
      </c>
      <c r="AV67" s="54"/>
      <c r="AW67" s="52"/>
      <c r="AX67" s="52"/>
      <c r="AY67" s="52"/>
      <c r="AZ67" s="55"/>
      <c r="BA67" s="56"/>
      <c r="BB67" s="56"/>
      <c r="BC67" s="57"/>
    </row>
    <row r="68" spans="1:55" ht="17.25" customHeight="1" x14ac:dyDescent="0.2">
      <c r="A68" s="961"/>
      <c r="B68" s="963"/>
      <c r="C68" s="966"/>
      <c r="D68" s="969"/>
      <c r="E68" s="976"/>
      <c r="F68" s="972"/>
      <c r="G68" s="994"/>
      <c r="H68" s="978"/>
      <c r="I68" s="983"/>
      <c r="J68" s="984"/>
      <c r="K68" s="1018"/>
      <c r="L68" s="991"/>
      <c r="M68" s="807" t="s">
        <v>1945</v>
      </c>
      <c r="N68" s="805" t="s">
        <v>1930</v>
      </c>
      <c r="O68" s="806">
        <v>4</v>
      </c>
      <c r="P68" s="47">
        <v>0</v>
      </c>
      <c r="Q68" s="47">
        <v>1</v>
      </c>
      <c r="R68" s="889"/>
      <c r="S68" s="48"/>
      <c r="T68" s="892"/>
      <c r="U68" s="49"/>
      <c r="V68" s="892"/>
      <c r="W68" s="49"/>
      <c r="X68" s="892"/>
      <c r="Y68" s="49"/>
      <c r="Z68" s="892"/>
      <c r="AA68" s="49">
        <v>184220620</v>
      </c>
      <c r="AB68" s="892"/>
      <c r="AC68" s="49"/>
      <c r="AD68" s="892"/>
      <c r="AE68" s="49"/>
      <c r="AF68" s="895"/>
      <c r="AG68" s="50"/>
      <c r="AH68" s="895"/>
      <c r="AI68" s="49"/>
      <c r="AJ68" s="886"/>
      <c r="AK68" s="103">
        <f t="shared" ref="AK68:AK88" si="37">AC68+AE68+AG68+S68+U68+W68+Y68+AA68+AI68</f>
        <v>184220620</v>
      </c>
      <c r="AL68" s="51">
        <v>2444</v>
      </c>
      <c r="AM68" s="52">
        <v>3872</v>
      </c>
      <c r="AN68" s="52">
        <v>4033</v>
      </c>
      <c r="AO68" s="52">
        <v>7785</v>
      </c>
      <c r="AP68" s="52">
        <v>14556</v>
      </c>
      <c r="AQ68" s="52">
        <v>2316</v>
      </c>
      <c r="AR68" s="53">
        <f t="shared" ref="AR68" si="38">SUM(AL68:AQ68)</f>
        <v>35006</v>
      </c>
      <c r="AS68" s="54">
        <v>17977</v>
      </c>
      <c r="AT68" s="52">
        <v>17029</v>
      </c>
      <c r="AU68" s="53">
        <f t="shared" ref="AU68:AU80" si="39">SUM(AS68:AT68)</f>
        <v>35006</v>
      </c>
      <c r="AV68" s="54">
        <v>0</v>
      </c>
      <c r="AW68" s="52">
        <v>0</v>
      </c>
      <c r="AX68" s="52">
        <v>786</v>
      </c>
      <c r="AY68" s="52">
        <v>0</v>
      </c>
      <c r="AZ68" s="55">
        <v>0</v>
      </c>
      <c r="BA68" s="56" t="s">
        <v>2008</v>
      </c>
      <c r="BB68" s="56" t="s">
        <v>1997</v>
      </c>
      <c r="BC68" s="57" t="s">
        <v>1988</v>
      </c>
    </row>
    <row r="69" spans="1:55" ht="17.25" customHeight="1" x14ac:dyDescent="0.2">
      <c r="A69" s="961"/>
      <c r="B69" s="963"/>
      <c r="C69" s="966"/>
      <c r="D69" s="969"/>
      <c r="E69" s="976"/>
      <c r="F69" s="972"/>
      <c r="G69" s="994"/>
      <c r="H69" s="978"/>
      <c r="I69" s="983"/>
      <c r="J69" s="984"/>
      <c r="K69" s="1018"/>
      <c r="L69" s="991"/>
      <c r="M69" s="807" t="s">
        <v>1946</v>
      </c>
      <c r="N69" s="805" t="s">
        <v>1930</v>
      </c>
      <c r="O69" s="806">
        <v>15</v>
      </c>
      <c r="P69" s="47">
        <v>0</v>
      </c>
      <c r="Q69" s="47">
        <v>0</v>
      </c>
      <c r="R69" s="889"/>
      <c r="S69" s="48"/>
      <c r="T69" s="892"/>
      <c r="U69" s="49"/>
      <c r="V69" s="892"/>
      <c r="W69" s="49"/>
      <c r="X69" s="892"/>
      <c r="Y69" s="49"/>
      <c r="Z69" s="892"/>
      <c r="AA69" s="49"/>
      <c r="AB69" s="892"/>
      <c r="AC69" s="49"/>
      <c r="AD69" s="892"/>
      <c r="AE69" s="49"/>
      <c r="AF69" s="895"/>
      <c r="AG69" s="50"/>
      <c r="AH69" s="895"/>
      <c r="AI69" s="49"/>
      <c r="AJ69" s="886"/>
      <c r="AK69" s="103">
        <f t="shared" si="37"/>
        <v>0</v>
      </c>
      <c r="AL69" s="51"/>
      <c r="AM69" s="52"/>
      <c r="AN69" s="52"/>
      <c r="AO69" s="52"/>
      <c r="AP69" s="52"/>
      <c r="AQ69" s="52"/>
      <c r="AR69" s="53">
        <f t="shared" ref="AR69:AR79" si="40">SUM(AL69:AQ69)</f>
        <v>0</v>
      </c>
      <c r="AS69" s="54"/>
      <c r="AT69" s="52"/>
      <c r="AU69" s="53">
        <f t="shared" si="39"/>
        <v>0</v>
      </c>
      <c r="AV69" s="54"/>
      <c r="AW69" s="52"/>
      <c r="AX69" s="52"/>
      <c r="AY69" s="52"/>
      <c r="AZ69" s="55"/>
      <c r="BA69" s="56"/>
      <c r="BB69" s="56"/>
      <c r="BC69" s="57"/>
    </row>
    <row r="70" spans="1:55" ht="17.25" customHeight="1" x14ac:dyDescent="0.2">
      <c r="A70" s="961"/>
      <c r="B70" s="963"/>
      <c r="C70" s="966"/>
      <c r="D70" s="969"/>
      <c r="E70" s="976"/>
      <c r="F70" s="972"/>
      <c r="G70" s="994"/>
      <c r="H70" s="978"/>
      <c r="I70" s="983"/>
      <c r="J70" s="984"/>
      <c r="K70" s="1018"/>
      <c r="L70" s="991"/>
      <c r="M70" s="807" t="s">
        <v>1947</v>
      </c>
      <c r="N70" s="805" t="s">
        <v>1930</v>
      </c>
      <c r="O70" s="806">
        <v>3</v>
      </c>
      <c r="P70" s="47">
        <v>0</v>
      </c>
      <c r="Q70" s="47">
        <v>0</v>
      </c>
      <c r="R70" s="889"/>
      <c r="S70" s="48"/>
      <c r="T70" s="892"/>
      <c r="U70" s="49"/>
      <c r="V70" s="892"/>
      <c r="W70" s="49"/>
      <c r="X70" s="892"/>
      <c r="Y70" s="49"/>
      <c r="Z70" s="892"/>
      <c r="AA70" s="49"/>
      <c r="AB70" s="892"/>
      <c r="AC70" s="49"/>
      <c r="AD70" s="892"/>
      <c r="AE70" s="49"/>
      <c r="AF70" s="895"/>
      <c r="AG70" s="50"/>
      <c r="AH70" s="895"/>
      <c r="AI70" s="49"/>
      <c r="AJ70" s="886"/>
      <c r="AK70" s="103">
        <f t="shared" si="37"/>
        <v>0</v>
      </c>
      <c r="AL70" s="51"/>
      <c r="AM70" s="52"/>
      <c r="AN70" s="52"/>
      <c r="AO70" s="52"/>
      <c r="AP70" s="52"/>
      <c r="AQ70" s="52"/>
      <c r="AR70" s="53">
        <f t="shared" ref="AR70" si="41">SUM(AL70:AQ70)</f>
        <v>0</v>
      </c>
      <c r="AS70" s="54"/>
      <c r="AT70" s="52"/>
      <c r="AU70" s="53">
        <f t="shared" ref="AU70:AU72" si="42">SUM(AS70:AT70)</f>
        <v>0</v>
      </c>
      <c r="AV70" s="54"/>
      <c r="AW70" s="52"/>
      <c r="AX70" s="52"/>
      <c r="AY70" s="52"/>
      <c r="AZ70" s="55"/>
      <c r="BA70" s="56"/>
      <c r="BB70" s="56"/>
      <c r="BC70" s="57"/>
    </row>
    <row r="71" spans="1:55" ht="17.25" customHeight="1" x14ac:dyDescent="0.2">
      <c r="A71" s="961"/>
      <c r="B71" s="963"/>
      <c r="C71" s="966"/>
      <c r="D71" s="969"/>
      <c r="E71" s="976"/>
      <c r="F71" s="972"/>
      <c r="G71" s="994"/>
      <c r="H71" s="978"/>
      <c r="I71" s="983"/>
      <c r="J71" s="984"/>
      <c r="K71" s="1018"/>
      <c r="L71" s="991"/>
      <c r="M71" s="807" t="s">
        <v>1948</v>
      </c>
      <c r="N71" s="805" t="s">
        <v>1930</v>
      </c>
      <c r="O71" s="806">
        <v>4</v>
      </c>
      <c r="P71" s="47">
        <v>0</v>
      </c>
      <c r="Q71" s="47">
        <v>0</v>
      </c>
      <c r="R71" s="889"/>
      <c r="S71" s="48"/>
      <c r="T71" s="892"/>
      <c r="U71" s="49"/>
      <c r="V71" s="892"/>
      <c r="W71" s="49"/>
      <c r="X71" s="892"/>
      <c r="Y71" s="49"/>
      <c r="Z71" s="892"/>
      <c r="AA71" s="49"/>
      <c r="AB71" s="892"/>
      <c r="AC71" s="49"/>
      <c r="AD71" s="892"/>
      <c r="AE71" s="49"/>
      <c r="AF71" s="895"/>
      <c r="AG71" s="50"/>
      <c r="AH71" s="895"/>
      <c r="AI71" s="49"/>
      <c r="AJ71" s="886"/>
      <c r="AK71" s="103">
        <f t="shared" si="37"/>
        <v>0</v>
      </c>
      <c r="AL71" s="51"/>
      <c r="AM71" s="52"/>
      <c r="AN71" s="52"/>
      <c r="AO71" s="52"/>
      <c r="AP71" s="52"/>
      <c r="AQ71" s="52"/>
      <c r="AR71" s="53">
        <f t="shared" ref="AR71:AR72" si="43">SUM(AL71:AQ71)</f>
        <v>0</v>
      </c>
      <c r="AS71" s="54"/>
      <c r="AT71" s="52"/>
      <c r="AU71" s="53">
        <f t="shared" si="42"/>
        <v>0</v>
      </c>
      <c r="AV71" s="54"/>
      <c r="AW71" s="52"/>
      <c r="AX71" s="52"/>
      <c r="AY71" s="52"/>
      <c r="AZ71" s="55"/>
      <c r="BA71" s="56"/>
      <c r="BB71" s="56"/>
      <c r="BC71" s="57"/>
    </row>
    <row r="72" spans="1:55" ht="22.5" x14ac:dyDescent="0.2">
      <c r="A72" s="961"/>
      <c r="B72" s="963"/>
      <c r="C72" s="966"/>
      <c r="D72" s="969"/>
      <c r="E72" s="976"/>
      <c r="F72" s="972"/>
      <c r="G72" s="994"/>
      <c r="H72" s="978"/>
      <c r="I72" s="983"/>
      <c r="J72" s="984"/>
      <c r="K72" s="1018"/>
      <c r="L72" s="991"/>
      <c r="M72" s="807" t="s">
        <v>1949</v>
      </c>
      <c r="N72" s="805" t="s">
        <v>1930</v>
      </c>
      <c r="O72" s="806">
        <v>122</v>
      </c>
      <c r="P72" s="107">
        <v>0</v>
      </c>
      <c r="Q72" s="107">
        <v>0</v>
      </c>
      <c r="R72" s="889"/>
      <c r="S72" s="108"/>
      <c r="T72" s="892"/>
      <c r="U72" s="109"/>
      <c r="V72" s="892"/>
      <c r="W72" s="109"/>
      <c r="X72" s="892"/>
      <c r="Y72" s="109"/>
      <c r="Z72" s="892"/>
      <c r="AA72" s="109"/>
      <c r="AB72" s="892"/>
      <c r="AC72" s="109"/>
      <c r="AD72" s="892"/>
      <c r="AE72" s="109"/>
      <c r="AF72" s="895"/>
      <c r="AG72" s="110"/>
      <c r="AH72" s="895"/>
      <c r="AI72" s="109"/>
      <c r="AJ72" s="886"/>
      <c r="AK72" s="103">
        <f t="shared" si="37"/>
        <v>0</v>
      </c>
      <c r="AL72" s="51"/>
      <c r="AM72" s="52"/>
      <c r="AN72" s="52"/>
      <c r="AO72" s="52"/>
      <c r="AP72" s="52"/>
      <c r="AQ72" s="52"/>
      <c r="AR72" s="53">
        <f t="shared" si="43"/>
        <v>0</v>
      </c>
      <c r="AS72" s="54"/>
      <c r="AT72" s="52"/>
      <c r="AU72" s="53">
        <f t="shared" si="42"/>
        <v>0</v>
      </c>
      <c r="AV72" s="54"/>
      <c r="AW72" s="52"/>
      <c r="AX72" s="52"/>
      <c r="AY72" s="52"/>
      <c r="AZ72" s="55"/>
      <c r="BA72" s="56"/>
      <c r="BB72" s="56"/>
      <c r="BC72" s="57"/>
    </row>
    <row r="73" spans="1:55" ht="17.25" customHeight="1" x14ac:dyDescent="0.2">
      <c r="A73" s="961"/>
      <c r="B73" s="963"/>
      <c r="C73" s="966"/>
      <c r="D73" s="969"/>
      <c r="E73" s="976"/>
      <c r="F73" s="972"/>
      <c r="G73" s="994"/>
      <c r="H73" s="978"/>
      <c r="I73" s="983"/>
      <c r="J73" s="984"/>
      <c r="K73" s="1018"/>
      <c r="L73" s="991"/>
      <c r="M73" s="807" t="s">
        <v>1950</v>
      </c>
      <c r="N73" s="805" t="s">
        <v>1930</v>
      </c>
      <c r="O73" s="806">
        <v>40</v>
      </c>
      <c r="P73" s="47">
        <v>1</v>
      </c>
      <c r="Q73" s="47">
        <v>3</v>
      </c>
      <c r="R73" s="889"/>
      <c r="S73" s="48"/>
      <c r="T73" s="892"/>
      <c r="U73" s="49"/>
      <c r="V73" s="892"/>
      <c r="W73" s="49"/>
      <c r="X73" s="892"/>
      <c r="Y73" s="49"/>
      <c r="Z73" s="892"/>
      <c r="AA73" s="49">
        <v>4000000</v>
      </c>
      <c r="AB73" s="892"/>
      <c r="AC73" s="49"/>
      <c r="AD73" s="892"/>
      <c r="AE73" s="49"/>
      <c r="AF73" s="895"/>
      <c r="AG73" s="50"/>
      <c r="AH73" s="895"/>
      <c r="AI73" s="49"/>
      <c r="AJ73" s="886"/>
      <c r="AK73" s="103">
        <f t="shared" si="37"/>
        <v>4000000</v>
      </c>
      <c r="AL73" s="51">
        <v>2444</v>
      </c>
      <c r="AM73" s="52">
        <v>3872</v>
      </c>
      <c r="AN73" s="52">
        <v>4033</v>
      </c>
      <c r="AO73" s="52">
        <v>7785</v>
      </c>
      <c r="AP73" s="52">
        <v>14556</v>
      </c>
      <c r="AQ73" s="52">
        <v>2316</v>
      </c>
      <c r="AR73" s="53">
        <f t="shared" ref="AR73" si="44">SUM(AL73:AQ73)</f>
        <v>35006</v>
      </c>
      <c r="AS73" s="54">
        <v>17977</v>
      </c>
      <c r="AT73" s="52">
        <v>17029</v>
      </c>
      <c r="AU73" s="53">
        <f t="shared" ref="AU73" si="45">SUM(AS73:AT73)</f>
        <v>35006</v>
      </c>
      <c r="AV73" s="54">
        <v>0</v>
      </c>
      <c r="AW73" s="52">
        <v>0</v>
      </c>
      <c r="AX73" s="52">
        <v>786</v>
      </c>
      <c r="AY73" s="52">
        <v>0</v>
      </c>
      <c r="AZ73" s="55">
        <v>0</v>
      </c>
      <c r="BA73" s="56" t="s">
        <v>2007</v>
      </c>
      <c r="BB73" s="56" t="s">
        <v>1997</v>
      </c>
      <c r="BC73" s="57" t="s">
        <v>1988</v>
      </c>
    </row>
    <row r="74" spans="1:55" ht="17.25" customHeight="1" x14ac:dyDescent="0.2">
      <c r="A74" s="961"/>
      <c r="B74" s="963"/>
      <c r="C74" s="966"/>
      <c r="D74" s="969"/>
      <c r="E74" s="976"/>
      <c r="F74" s="972"/>
      <c r="G74" s="994"/>
      <c r="H74" s="978"/>
      <c r="I74" s="983"/>
      <c r="J74" s="984"/>
      <c r="K74" s="1018"/>
      <c r="L74" s="991"/>
      <c r="M74" s="807" t="s">
        <v>1951</v>
      </c>
      <c r="N74" s="805" t="s">
        <v>1930</v>
      </c>
      <c r="O74" s="806">
        <v>4</v>
      </c>
      <c r="P74" s="47">
        <v>1</v>
      </c>
      <c r="Q74" s="47">
        <v>1</v>
      </c>
      <c r="R74" s="889"/>
      <c r="S74" s="48"/>
      <c r="T74" s="892"/>
      <c r="U74" s="49"/>
      <c r="V74" s="892"/>
      <c r="W74" s="49"/>
      <c r="X74" s="892"/>
      <c r="Y74" s="49"/>
      <c r="Z74" s="892"/>
      <c r="AA74" s="49">
        <v>183076278</v>
      </c>
      <c r="AB74" s="892"/>
      <c r="AC74" s="49"/>
      <c r="AD74" s="892"/>
      <c r="AE74" s="49"/>
      <c r="AF74" s="895"/>
      <c r="AG74" s="50"/>
      <c r="AH74" s="895"/>
      <c r="AI74" s="49"/>
      <c r="AJ74" s="886"/>
      <c r="AK74" s="103">
        <f t="shared" si="37"/>
        <v>183076278</v>
      </c>
      <c r="AL74" s="51">
        <v>2444</v>
      </c>
      <c r="AM74" s="52">
        <v>3872</v>
      </c>
      <c r="AN74" s="52">
        <v>4033</v>
      </c>
      <c r="AO74" s="52">
        <v>7785</v>
      </c>
      <c r="AP74" s="52">
        <v>14556</v>
      </c>
      <c r="AQ74" s="52">
        <v>2316</v>
      </c>
      <c r="AR74" s="53">
        <f t="shared" ref="AR74" si="46">SUM(AL74:AQ74)</f>
        <v>35006</v>
      </c>
      <c r="AS74" s="54">
        <v>17977</v>
      </c>
      <c r="AT74" s="52">
        <v>17029</v>
      </c>
      <c r="AU74" s="53">
        <f t="shared" ref="AU74" si="47">SUM(AS74:AT74)</f>
        <v>35006</v>
      </c>
      <c r="AV74" s="54">
        <v>0</v>
      </c>
      <c r="AW74" s="52">
        <v>0</v>
      </c>
      <c r="AX74" s="52">
        <v>786</v>
      </c>
      <c r="AY74" s="52">
        <v>0</v>
      </c>
      <c r="AZ74" s="55">
        <v>0</v>
      </c>
      <c r="BA74" s="56" t="s">
        <v>1998</v>
      </c>
      <c r="BB74" s="56" t="s">
        <v>1997</v>
      </c>
      <c r="BC74" s="57" t="s">
        <v>1988</v>
      </c>
    </row>
    <row r="75" spans="1:55" ht="17.25" customHeight="1" x14ac:dyDescent="0.2">
      <c r="A75" s="961"/>
      <c r="B75" s="963"/>
      <c r="C75" s="966"/>
      <c r="D75" s="969"/>
      <c r="E75" s="976"/>
      <c r="F75" s="972"/>
      <c r="G75" s="994"/>
      <c r="H75" s="978"/>
      <c r="I75" s="983"/>
      <c r="J75" s="984"/>
      <c r="K75" s="1018"/>
      <c r="L75" s="991"/>
      <c r="M75" s="807" t="s">
        <v>1952</v>
      </c>
      <c r="N75" s="805" t="s">
        <v>1930</v>
      </c>
      <c r="O75" s="806">
        <v>4</v>
      </c>
      <c r="P75" s="47">
        <v>1</v>
      </c>
      <c r="Q75" s="47">
        <v>1</v>
      </c>
      <c r="R75" s="889"/>
      <c r="S75" s="48"/>
      <c r="T75" s="892"/>
      <c r="U75" s="49"/>
      <c r="V75" s="892"/>
      <c r="W75" s="49"/>
      <c r="X75" s="892"/>
      <c r="Y75" s="49"/>
      <c r="Z75" s="892"/>
      <c r="AA75" s="49">
        <v>250000000</v>
      </c>
      <c r="AB75" s="892"/>
      <c r="AC75" s="49"/>
      <c r="AD75" s="892"/>
      <c r="AE75" s="49"/>
      <c r="AF75" s="895"/>
      <c r="AG75" s="50"/>
      <c r="AH75" s="895"/>
      <c r="AI75" s="49"/>
      <c r="AJ75" s="886"/>
      <c r="AK75" s="103">
        <f t="shared" si="37"/>
        <v>250000000</v>
      </c>
      <c r="AL75" s="51">
        <v>2444</v>
      </c>
      <c r="AM75" s="52">
        <v>3872</v>
      </c>
      <c r="AN75" s="52">
        <v>4033</v>
      </c>
      <c r="AO75" s="52">
        <v>7785</v>
      </c>
      <c r="AP75" s="52">
        <v>14556</v>
      </c>
      <c r="AQ75" s="52">
        <v>2316</v>
      </c>
      <c r="AR75" s="53">
        <f t="shared" ref="AR75" si="48">SUM(AL75:AQ75)</f>
        <v>35006</v>
      </c>
      <c r="AS75" s="54">
        <v>17977</v>
      </c>
      <c r="AT75" s="52">
        <v>17029</v>
      </c>
      <c r="AU75" s="53">
        <f t="shared" ref="AU75" si="49">SUM(AS75:AT75)</f>
        <v>35006</v>
      </c>
      <c r="AV75" s="54">
        <v>0</v>
      </c>
      <c r="AW75" s="52">
        <v>0</v>
      </c>
      <c r="AX75" s="52">
        <v>786</v>
      </c>
      <c r="AY75" s="52">
        <v>0</v>
      </c>
      <c r="AZ75" s="55">
        <v>0</v>
      </c>
      <c r="BA75" s="56" t="s">
        <v>1999</v>
      </c>
      <c r="BB75" s="56" t="s">
        <v>1997</v>
      </c>
      <c r="BC75" s="57" t="s">
        <v>1988</v>
      </c>
    </row>
    <row r="76" spans="1:55" ht="17.25" customHeight="1" x14ac:dyDescent="0.2">
      <c r="A76" s="961"/>
      <c r="B76" s="963"/>
      <c r="C76" s="966"/>
      <c r="D76" s="969"/>
      <c r="E76" s="976"/>
      <c r="F76" s="972"/>
      <c r="G76" s="994"/>
      <c r="H76" s="978"/>
      <c r="I76" s="983"/>
      <c r="J76" s="984"/>
      <c r="K76" s="1018"/>
      <c r="L76" s="991"/>
      <c r="M76" s="807" t="s">
        <v>1953</v>
      </c>
      <c r="N76" s="805" t="s">
        <v>1930</v>
      </c>
      <c r="O76" s="806">
        <v>4</v>
      </c>
      <c r="P76" s="47">
        <v>1</v>
      </c>
      <c r="Q76" s="47">
        <v>1</v>
      </c>
      <c r="R76" s="889"/>
      <c r="S76" s="48"/>
      <c r="T76" s="892"/>
      <c r="U76" s="49"/>
      <c r="V76" s="892"/>
      <c r="W76" s="49"/>
      <c r="X76" s="892"/>
      <c r="Y76" s="49"/>
      <c r="Z76" s="892"/>
      <c r="AA76" s="49">
        <v>256237000</v>
      </c>
      <c r="AB76" s="892"/>
      <c r="AC76" s="49"/>
      <c r="AD76" s="892"/>
      <c r="AE76" s="49"/>
      <c r="AF76" s="895"/>
      <c r="AG76" s="50"/>
      <c r="AH76" s="895"/>
      <c r="AI76" s="49"/>
      <c r="AJ76" s="886"/>
      <c r="AK76" s="103">
        <f t="shared" si="37"/>
        <v>256237000</v>
      </c>
      <c r="AL76" s="51">
        <v>2444</v>
      </c>
      <c r="AM76" s="52">
        <v>3872</v>
      </c>
      <c r="AN76" s="52">
        <v>4033</v>
      </c>
      <c r="AO76" s="52">
        <v>7785</v>
      </c>
      <c r="AP76" s="52">
        <v>14556</v>
      </c>
      <c r="AQ76" s="52">
        <v>2316</v>
      </c>
      <c r="AR76" s="53">
        <f t="shared" ref="AR76" si="50">SUM(AL76:AQ76)</f>
        <v>35006</v>
      </c>
      <c r="AS76" s="54">
        <v>17977</v>
      </c>
      <c r="AT76" s="52">
        <v>17029</v>
      </c>
      <c r="AU76" s="53">
        <f t="shared" ref="AU76" si="51">SUM(AS76:AT76)</f>
        <v>35006</v>
      </c>
      <c r="AV76" s="54">
        <v>0</v>
      </c>
      <c r="AW76" s="52">
        <v>0</v>
      </c>
      <c r="AX76" s="52">
        <v>786</v>
      </c>
      <c r="AY76" s="52">
        <v>0</v>
      </c>
      <c r="AZ76" s="55">
        <v>0</v>
      </c>
      <c r="BA76" s="56" t="s">
        <v>2000</v>
      </c>
      <c r="BB76" s="56" t="s">
        <v>1997</v>
      </c>
      <c r="BC76" s="57" t="s">
        <v>1988</v>
      </c>
    </row>
    <row r="77" spans="1:55" ht="22.5" x14ac:dyDescent="0.2">
      <c r="A77" s="961"/>
      <c r="B77" s="963"/>
      <c r="C77" s="966"/>
      <c r="D77" s="969"/>
      <c r="E77" s="976"/>
      <c r="F77" s="972"/>
      <c r="G77" s="994"/>
      <c r="H77" s="978"/>
      <c r="I77" s="983"/>
      <c r="J77" s="984"/>
      <c r="K77" s="1018"/>
      <c r="L77" s="991"/>
      <c r="M77" s="807" t="s">
        <v>1954</v>
      </c>
      <c r="N77" s="805" t="s">
        <v>1930</v>
      </c>
      <c r="O77" s="806">
        <v>4</v>
      </c>
      <c r="P77" s="47">
        <v>0</v>
      </c>
      <c r="Q77" s="47">
        <v>0</v>
      </c>
      <c r="R77" s="889"/>
      <c r="S77" s="48"/>
      <c r="T77" s="892"/>
      <c r="U77" s="49"/>
      <c r="V77" s="892"/>
      <c r="W77" s="49"/>
      <c r="X77" s="892"/>
      <c r="Y77" s="49"/>
      <c r="Z77" s="892"/>
      <c r="AA77" s="49"/>
      <c r="AB77" s="892"/>
      <c r="AC77" s="49"/>
      <c r="AD77" s="892"/>
      <c r="AE77" s="49"/>
      <c r="AF77" s="895"/>
      <c r="AG77" s="50"/>
      <c r="AH77" s="895"/>
      <c r="AI77" s="49"/>
      <c r="AJ77" s="886"/>
      <c r="AK77" s="103">
        <f t="shared" si="37"/>
        <v>0</v>
      </c>
      <c r="AL77" s="51"/>
      <c r="AM77" s="52"/>
      <c r="AN77" s="52"/>
      <c r="AO77" s="52"/>
      <c r="AP77" s="52"/>
      <c r="AQ77" s="52"/>
      <c r="AR77" s="53">
        <f t="shared" ref="AR77" si="52">SUM(AL77:AQ77)</f>
        <v>0</v>
      </c>
      <c r="AS77" s="54"/>
      <c r="AT77" s="52"/>
      <c r="AU77" s="53">
        <f t="shared" ref="AU77" si="53">SUM(AS77:AT77)</f>
        <v>0</v>
      </c>
      <c r="AV77" s="54"/>
      <c r="AW77" s="52"/>
      <c r="AX77" s="52"/>
      <c r="AY77" s="52"/>
      <c r="AZ77" s="55"/>
      <c r="BA77" s="56"/>
      <c r="BB77" s="56"/>
      <c r="BC77" s="57"/>
    </row>
    <row r="78" spans="1:55" ht="17.25" customHeight="1" x14ac:dyDescent="0.2">
      <c r="A78" s="961"/>
      <c r="B78" s="963"/>
      <c r="C78" s="966"/>
      <c r="D78" s="969"/>
      <c r="E78" s="976"/>
      <c r="F78" s="972"/>
      <c r="G78" s="994"/>
      <c r="H78" s="978"/>
      <c r="I78" s="983"/>
      <c r="J78" s="984"/>
      <c r="K78" s="1018"/>
      <c r="L78" s="991"/>
      <c r="M78" s="807" t="s">
        <v>1955</v>
      </c>
      <c r="N78" s="805" t="s">
        <v>1930</v>
      </c>
      <c r="O78" s="806">
        <v>4</v>
      </c>
      <c r="P78" s="47">
        <v>0</v>
      </c>
      <c r="Q78" s="47">
        <v>0</v>
      </c>
      <c r="R78" s="889"/>
      <c r="S78" s="48"/>
      <c r="T78" s="892"/>
      <c r="U78" s="49"/>
      <c r="V78" s="892"/>
      <c r="W78" s="49"/>
      <c r="X78" s="892"/>
      <c r="Y78" s="49"/>
      <c r="Z78" s="892"/>
      <c r="AA78" s="49"/>
      <c r="AB78" s="892"/>
      <c r="AC78" s="49"/>
      <c r="AD78" s="892"/>
      <c r="AE78" s="49"/>
      <c r="AF78" s="895"/>
      <c r="AG78" s="50"/>
      <c r="AH78" s="895"/>
      <c r="AI78" s="49"/>
      <c r="AJ78" s="886"/>
      <c r="AK78" s="103">
        <f t="shared" si="37"/>
        <v>0</v>
      </c>
      <c r="AL78" s="51"/>
      <c r="AM78" s="52"/>
      <c r="AN78" s="52"/>
      <c r="AO78" s="52"/>
      <c r="AP78" s="52"/>
      <c r="AQ78" s="52"/>
      <c r="AR78" s="53">
        <f t="shared" si="40"/>
        <v>0</v>
      </c>
      <c r="AS78" s="54"/>
      <c r="AT78" s="52"/>
      <c r="AU78" s="53">
        <f t="shared" si="39"/>
        <v>0</v>
      </c>
      <c r="AV78" s="54"/>
      <c r="AW78" s="52"/>
      <c r="AX78" s="52"/>
      <c r="AY78" s="52"/>
      <c r="AZ78" s="55"/>
      <c r="BA78" s="56"/>
      <c r="BB78" s="56"/>
      <c r="BC78" s="57"/>
    </row>
    <row r="79" spans="1:55" ht="17.25" customHeight="1" x14ac:dyDescent="0.2">
      <c r="A79" s="961"/>
      <c r="B79" s="963"/>
      <c r="C79" s="966"/>
      <c r="D79" s="969"/>
      <c r="E79" s="976"/>
      <c r="F79" s="972"/>
      <c r="G79" s="994"/>
      <c r="H79" s="978"/>
      <c r="I79" s="983"/>
      <c r="J79" s="984"/>
      <c r="K79" s="1018"/>
      <c r="L79" s="991"/>
      <c r="M79" s="808" t="s">
        <v>1956</v>
      </c>
      <c r="N79" s="175" t="s">
        <v>1930</v>
      </c>
      <c r="O79" s="810">
        <v>4</v>
      </c>
      <c r="P79" s="47">
        <v>0</v>
      </c>
      <c r="Q79" s="47">
        <v>0</v>
      </c>
      <c r="R79" s="889"/>
      <c r="S79" s="48"/>
      <c r="T79" s="892"/>
      <c r="U79" s="49"/>
      <c r="V79" s="892"/>
      <c r="W79" s="49"/>
      <c r="X79" s="892"/>
      <c r="Y79" s="49"/>
      <c r="Z79" s="892"/>
      <c r="AA79" s="49"/>
      <c r="AB79" s="892"/>
      <c r="AC79" s="49"/>
      <c r="AD79" s="892"/>
      <c r="AE79" s="49"/>
      <c r="AF79" s="895"/>
      <c r="AG79" s="50"/>
      <c r="AH79" s="895"/>
      <c r="AI79" s="49"/>
      <c r="AJ79" s="886"/>
      <c r="AK79" s="103">
        <f t="shared" si="37"/>
        <v>0</v>
      </c>
      <c r="AL79" s="51"/>
      <c r="AM79" s="52"/>
      <c r="AN79" s="52"/>
      <c r="AO79" s="52"/>
      <c r="AP79" s="52"/>
      <c r="AQ79" s="52"/>
      <c r="AR79" s="53">
        <f t="shared" si="40"/>
        <v>0</v>
      </c>
      <c r="AS79" s="54"/>
      <c r="AT79" s="52"/>
      <c r="AU79" s="53">
        <f t="shared" si="39"/>
        <v>0</v>
      </c>
      <c r="AV79" s="54"/>
      <c r="AW79" s="52"/>
      <c r="AX79" s="52"/>
      <c r="AY79" s="52"/>
      <c r="AZ79" s="55"/>
      <c r="BA79" s="56"/>
      <c r="BB79" s="56"/>
      <c r="BC79" s="57"/>
    </row>
    <row r="80" spans="1:55" ht="17.25" customHeight="1" x14ac:dyDescent="0.2">
      <c r="A80" s="961"/>
      <c r="B80" s="964"/>
      <c r="C80" s="967"/>
      <c r="D80" s="970"/>
      <c r="E80" s="976"/>
      <c r="F80" s="973"/>
      <c r="G80" s="995"/>
      <c r="H80" s="979"/>
      <c r="I80" s="983"/>
      <c r="J80" s="984"/>
      <c r="K80" s="1018"/>
      <c r="L80" s="991"/>
      <c r="M80" s="809" t="s">
        <v>1957</v>
      </c>
      <c r="N80" s="178" t="s">
        <v>1930</v>
      </c>
      <c r="O80" s="810">
        <v>4</v>
      </c>
      <c r="P80" s="47">
        <v>0</v>
      </c>
      <c r="Q80" s="47">
        <v>0</v>
      </c>
      <c r="R80" s="889"/>
      <c r="S80" s="108"/>
      <c r="T80" s="892"/>
      <c r="U80" s="109"/>
      <c r="V80" s="892"/>
      <c r="W80" s="109"/>
      <c r="X80" s="892"/>
      <c r="Y80" s="109"/>
      <c r="Z80" s="892"/>
      <c r="AA80" s="109"/>
      <c r="AB80" s="892"/>
      <c r="AC80" s="109"/>
      <c r="AD80" s="892"/>
      <c r="AE80" s="109"/>
      <c r="AF80" s="895"/>
      <c r="AG80" s="110"/>
      <c r="AH80" s="895"/>
      <c r="AI80" s="109"/>
      <c r="AJ80" s="886"/>
      <c r="AK80" s="103">
        <f t="shared" si="37"/>
        <v>0</v>
      </c>
      <c r="AL80" s="51"/>
      <c r="AM80" s="52"/>
      <c r="AN80" s="52"/>
      <c r="AO80" s="52"/>
      <c r="AP80" s="52"/>
      <c r="AQ80" s="52"/>
      <c r="AR80" s="53">
        <f t="shared" ref="AR80" si="54">SUM(AL80:AQ80)</f>
        <v>0</v>
      </c>
      <c r="AS80" s="54"/>
      <c r="AT80" s="52"/>
      <c r="AU80" s="53">
        <f t="shared" si="39"/>
        <v>0</v>
      </c>
      <c r="AV80" s="54"/>
      <c r="AW80" s="52"/>
      <c r="AX80" s="52"/>
      <c r="AY80" s="52"/>
      <c r="AZ80" s="55"/>
      <c r="BA80" s="56"/>
      <c r="BB80" s="56"/>
      <c r="BC80" s="57"/>
    </row>
    <row r="81" spans="1:55" ht="17.25" customHeight="1" x14ac:dyDescent="0.2">
      <c r="A81" s="961"/>
      <c r="B81" s="964"/>
      <c r="C81" s="967"/>
      <c r="D81" s="970"/>
      <c r="E81" s="976"/>
      <c r="F81" s="973"/>
      <c r="G81" s="995"/>
      <c r="H81" s="979"/>
      <c r="I81" s="983"/>
      <c r="J81" s="984"/>
      <c r="K81" s="1018"/>
      <c r="L81" s="991"/>
      <c r="M81" s="809" t="s">
        <v>1958</v>
      </c>
      <c r="N81" s="178" t="s">
        <v>1930</v>
      </c>
      <c r="O81" s="810">
        <v>4</v>
      </c>
      <c r="P81" s="47">
        <v>1</v>
      </c>
      <c r="Q81" s="47">
        <v>1</v>
      </c>
      <c r="R81" s="889"/>
      <c r="S81" s="108"/>
      <c r="T81" s="892"/>
      <c r="U81" s="109"/>
      <c r="V81" s="892"/>
      <c r="W81" s="109"/>
      <c r="X81" s="892"/>
      <c r="Y81" s="109"/>
      <c r="Z81" s="892"/>
      <c r="AA81" s="109">
        <v>1337949968</v>
      </c>
      <c r="AB81" s="892"/>
      <c r="AC81" s="109"/>
      <c r="AD81" s="892"/>
      <c r="AE81" s="109"/>
      <c r="AF81" s="895"/>
      <c r="AG81" s="110"/>
      <c r="AH81" s="895"/>
      <c r="AI81" s="109"/>
      <c r="AJ81" s="886"/>
      <c r="AK81" s="103">
        <f t="shared" si="37"/>
        <v>1337949968</v>
      </c>
      <c r="AL81" s="51">
        <v>2444</v>
      </c>
      <c r="AM81" s="52">
        <v>3872</v>
      </c>
      <c r="AN81" s="52">
        <v>4033</v>
      </c>
      <c r="AO81" s="52">
        <v>7785</v>
      </c>
      <c r="AP81" s="52">
        <v>14556</v>
      </c>
      <c r="AQ81" s="52">
        <v>2316</v>
      </c>
      <c r="AR81" s="53">
        <f t="shared" ref="AR81" si="55">SUM(AL81:AQ81)</f>
        <v>35006</v>
      </c>
      <c r="AS81" s="54">
        <v>17977</v>
      </c>
      <c r="AT81" s="52">
        <v>17029</v>
      </c>
      <c r="AU81" s="53">
        <f t="shared" ref="AU81:AU82" si="56">SUM(AS81:AT81)</f>
        <v>35006</v>
      </c>
      <c r="AV81" s="54">
        <v>0</v>
      </c>
      <c r="AW81" s="52">
        <v>0</v>
      </c>
      <c r="AX81" s="52">
        <v>786</v>
      </c>
      <c r="AY81" s="52">
        <v>0</v>
      </c>
      <c r="AZ81" s="55">
        <v>0</v>
      </c>
      <c r="BA81" s="56" t="s">
        <v>2001</v>
      </c>
      <c r="BB81" s="56" t="s">
        <v>1997</v>
      </c>
      <c r="BC81" s="57" t="s">
        <v>1988</v>
      </c>
    </row>
    <row r="82" spans="1:55" ht="47.25" x14ac:dyDescent="0.2">
      <c r="A82" s="961"/>
      <c r="B82" s="964"/>
      <c r="C82" s="967"/>
      <c r="D82" s="970"/>
      <c r="E82" s="976"/>
      <c r="F82" s="973"/>
      <c r="G82" s="995"/>
      <c r="H82" s="979"/>
      <c r="I82" s="983"/>
      <c r="J82" s="984"/>
      <c r="K82" s="1018"/>
      <c r="L82" s="991"/>
      <c r="M82" s="809" t="s">
        <v>1959</v>
      </c>
      <c r="N82" s="178" t="s">
        <v>1930</v>
      </c>
      <c r="O82" s="810">
        <v>3</v>
      </c>
      <c r="P82" s="47">
        <v>0</v>
      </c>
      <c r="Q82" s="47">
        <v>1</v>
      </c>
      <c r="R82" s="889"/>
      <c r="S82" s="108"/>
      <c r="T82" s="892"/>
      <c r="U82" s="109"/>
      <c r="V82" s="892"/>
      <c r="W82" s="109"/>
      <c r="X82" s="892"/>
      <c r="Y82" s="109"/>
      <c r="Z82" s="892"/>
      <c r="AA82" s="109">
        <v>5380000</v>
      </c>
      <c r="AB82" s="892"/>
      <c r="AC82" s="109"/>
      <c r="AD82" s="892"/>
      <c r="AE82" s="109"/>
      <c r="AF82" s="895"/>
      <c r="AG82" s="110"/>
      <c r="AH82" s="895"/>
      <c r="AI82" s="109"/>
      <c r="AJ82" s="886"/>
      <c r="AK82" s="103">
        <f t="shared" si="37"/>
        <v>5380000</v>
      </c>
      <c r="AL82" s="51">
        <v>2444</v>
      </c>
      <c r="AM82" s="52">
        <v>3872</v>
      </c>
      <c r="AN82" s="52">
        <v>4033</v>
      </c>
      <c r="AO82" s="52">
        <v>7785</v>
      </c>
      <c r="AP82" s="52">
        <v>14556</v>
      </c>
      <c r="AQ82" s="52">
        <v>2316</v>
      </c>
      <c r="AR82" s="53">
        <f t="shared" ref="AR82" si="57">SUM(AL82:AQ82)</f>
        <v>35006</v>
      </c>
      <c r="AS82" s="54">
        <v>17977</v>
      </c>
      <c r="AT82" s="52">
        <v>17029</v>
      </c>
      <c r="AU82" s="53">
        <f t="shared" si="56"/>
        <v>35006</v>
      </c>
      <c r="AV82" s="54">
        <v>0</v>
      </c>
      <c r="AW82" s="52">
        <v>0</v>
      </c>
      <c r="AX82" s="52">
        <v>786</v>
      </c>
      <c r="AY82" s="52">
        <v>0</v>
      </c>
      <c r="AZ82" s="55">
        <v>0</v>
      </c>
      <c r="BA82" s="115" t="s">
        <v>2002</v>
      </c>
      <c r="BB82" s="56" t="s">
        <v>1997</v>
      </c>
      <c r="BC82" s="57" t="s">
        <v>1988</v>
      </c>
    </row>
    <row r="83" spans="1:55" ht="42" customHeight="1" x14ac:dyDescent="0.2">
      <c r="A83" s="961"/>
      <c r="B83" s="964"/>
      <c r="C83" s="967"/>
      <c r="D83" s="970"/>
      <c r="E83" s="976"/>
      <c r="F83" s="973"/>
      <c r="G83" s="995"/>
      <c r="H83" s="979"/>
      <c r="I83" s="983"/>
      <c r="J83" s="984"/>
      <c r="K83" s="1018"/>
      <c r="L83" s="991"/>
      <c r="M83" s="809" t="s">
        <v>1960</v>
      </c>
      <c r="N83" s="178" t="s">
        <v>1930</v>
      </c>
      <c r="O83" s="810">
        <v>3</v>
      </c>
      <c r="P83" s="47">
        <v>1</v>
      </c>
      <c r="Q83" s="47">
        <v>1</v>
      </c>
      <c r="R83" s="889"/>
      <c r="S83" s="108"/>
      <c r="T83" s="892"/>
      <c r="U83" s="109"/>
      <c r="V83" s="892"/>
      <c r="W83" s="109"/>
      <c r="X83" s="892"/>
      <c r="Y83" s="109"/>
      <c r="Z83" s="892"/>
      <c r="AA83" s="109">
        <v>50000000</v>
      </c>
      <c r="AB83" s="892"/>
      <c r="AC83" s="109"/>
      <c r="AD83" s="892"/>
      <c r="AE83" s="109"/>
      <c r="AF83" s="895"/>
      <c r="AG83" s="110"/>
      <c r="AH83" s="895"/>
      <c r="AI83" s="109"/>
      <c r="AJ83" s="886"/>
      <c r="AK83" s="103">
        <f t="shared" si="37"/>
        <v>50000000</v>
      </c>
      <c r="AL83" s="51">
        <v>2444</v>
      </c>
      <c r="AM83" s="52">
        <v>3872</v>
      </c>
      <c r="AN83" s="52">
        <v>4033</v>
      </c>
      <c r="AO83" s="52">
        <v>7785</v>
      </c>
      <c r="AP83" s="52">
        <v>14556</v>
      </c>
      <c r="AQ83" s="52">
        <v>2316</v>
      </c>
      <c r="AR83" s="53">
        <f t="shared" ref="AR83" si="58">SUM(AL83:AQ83)</f>
        <v>35006</v>
      </c>
      <c r="AS83" s="54">
        <v>17977</v>
      </c>
      <c r="AT83" s="52">
        <v>17029</v>
      </c>
      <c r="AU83" s="53">
        <f t="shared" ref="AU83:AU84" si="59">SUM(AS83:AT83)</f>
        <v>35006</v>
      </c>
      <c r="AV83" s="54">
        <v>0</v>
      </c>
      <c r="AW83" s="52">
        <v>0</v>
      </c>
      <c r="AX83" s="52">
        <v>786</v>
      </c>
      <c r="AY83" s="52">
        <v>0</v>
      </c>
      <c r="AZ83" s="55">
        <v>0</v>
      </c>
      <c r="BA83" s="56" t="s">
        <v>2003</v>
      </c>
      <c r="BB83" s="56" t="s">
        <v>1997</v>
      </c>
      <c r="BC83" s="57" t="s">
        <v>1988</v>
      </c>
    </row>
    <row r="84" spans="1:55" ht="22.5" x14ac:dyDescent="0.2">
      <c r="A84" s="961"/>
      <c r="B84" s="964"/>
      <c r="C84" s="967"/>
      <c r="D84" s="970"/>
      <c r="E84" s="976"/>
      <c r="F84" s="973"/>
      <c r="G84" s="995"/>
      <c r="H84" s="979"/>
      <c r="I84" s="983"/>
      <c r="J84" s="984"/>
      <c r="K84" s="1018"/>
      <c r="L84" s="991"/>
      <c r="M84" s="809" t="s">
        <v>1961</v>
      </c>
      <c r="N84" s="178" t="s">
        <v>1930</v>
      </c>
      <c r="O84" s="810">
        <v>3</v>
      </c>
      <c r="P84" s="47">
        <v>0</v>
      </c>
      <c r="Q84" s="47">
        <v>0</v>
      </c>
      <c r="R84" s="889"/>
      <c r="S84" s="108"/>
      <c r="T84" s="892"/>
      <c r="U84" s="109"/>
      <c r="V84" s="892"/>
      <c r="W84" s="109"/>
      <c r="X84" s="892"/>
      <c r="Y84" s="109"/>
      <c r="Z84" s="892"/>
      <c r="AA84" s="109"/>
      <c r="AB84" s="892"/>
      <c r="AC84" s="109"/>
      <c r="AD84" s="892"/>
      <c r="AE84" s="109"/>
      <c r="AF84" s="895"/>
      <c r="AG84" s="110"/>
      <c r="AH84" s="895"/>
      <c r="AI84" s="109"/>
      <c r="AJ84" s="886"/>
      <c r="AK84" s="103">
        <f t="shared" si="37"/>
        <v>0</v>
      </c>
      <c r="AL84" s="51"/>
      <c r="AM84" s="52"/>
      <c r="AN84" s="52"/>
      <c r="AO84" s="52"/>
      <c r="AP84" s="52"/>
      <c r="AQ84" s="52"/>
      <c r="AR84" s="53">
        <f t="shared" ref="AR84" si="60">SUM(AL84:AQ84)</f>
        <v>0</v>
      </c>
      <c r="AS84" s="54"/>
      <c r="AT84" s="52"/>
      <c r="AU84" s="53">
        <f t="shared" si="59"/>
        <v>0</v>
      </c>
      <c r="AV84" s="54"/>
      <c r="AW84" s="52"/>
      <c r="AX84" s="52"/>
      <c r="AY84" s="52"/>
      <c r="AZ84" s="55"/>
      <c r="BA84" s="115"/>
      <c r="BB84" s="115"/>
      <c r="BC84" s="116"/>
    </row>
    <row r="85" spans="1:55" ht="25.5" customHeight="1" x14ac:dyDescent="0.2">
      <c r="A85" s="961"/>
      <c r="B85" s="964"/>
      <c r="C85" s="967"/>
      <c r="D85" s="970"/>
      <c r="E85" s="976"/>
      <c r="F85" s="973"/>
      <c r="G85" s="995"/>
      <c r="H85" s="979"/>
      <c r="I85" s="983"/>
      <c r="J85" s="984"/>
      <c r="K85" s="1018"/>
      <c r="L85" s="991"/>
      <c r="M85" s="809" t="s">
        <v>1962</v>
      </c>
      <c r="N85" s="178" t="s">
        <v>1930</v>
      </c>
      <c r="O85" s="810">
        <v>3</v>
      </c>
      <c r="P85" s="47">
        <v>0</v>
      </c>
      <c r="Q85" s="47">
        <v>0</v>
      </c>
      <c r="R85" s="889"/>
      <c r="S85" s="108"/>
      <c r="T85" s="892"/>
      <c r="U85" s="109"/>
      <c r="V85" s="892"/>
      <c r="W85" s="109"/>
      <c r="X85" s="892"/>
      <c r="Y85" s="109"/>
      <c r="Z85" s="892"/>
      <c r="AA85" s="109"/>
      <c r="AB85" s="892"/>
      <c r="AC85" s="109"/>
      <c r="AD85" s="892"/>
      <c r="AE85" s="109"/>
      <c r="AF85" s="895"/>
      <c r="AG85" s="110"/>
      <c r="AH85" s="895"/>
      <c r="AI85" s="109"/>
      <c r="AJ85" s="886"/>
      <c r="AK85" s="103">
        <f t="shared" si="37"/>
        <v>0</v>
      </c>
      <c r="AL85" s="51"/>
      <c r="AM85" s="52"/>
      <c r="AN85" s="52"/>
      <c r="AO85" s="52"/>
      <c r="AP85" s="52"/>
      <c r="AQ85" s="52"/>
      <c r="AR85" s="53">
        <f t="shared" ref="AR85" si="61">SUM(AL85:AQ85)</f>
        <v>0</v>
      </c>
      <c r="AS85" s="54"/>
      <c r="AT85" s="52"/>
      <c r="AU85" s="53">
        <f t="shared" ref="AU85" si="62">SUM(AS85:AT85)</f>
        <v>0</v>
      </c>
      <c r="AV85" s="54"/>
      <c r="AW85" s="52"/>
      <c r="AX85" s="52"/>
      <c r="AY85" s="52"/>
      <c r="AZ85" s="55"/>
      <c r="BA85" s="56"/>
      <c r="BB85" s="56"/>
      <c r="BC85" s="57"/>
    </row>
    <row r="86" spans="1:55" ht="25.5" customHeight="1" x14ac:dyDescent="0.2">
      <c r="A86" s="961"/>
      <c r="B86" s="964"/>
      <c r="C86" s="967"/>
      <c r="D86" s="970"/>
      <c r="E86" s="976"/>
      <c r="F86" s="973"/>
      <c r="G86" s="995"/>
      <c r="H86" s="979"/>
      <c r="I86" s="983"/>
      <c r="J86" s="984"/>
      <c r="K86" s="1018"/>
      <c r="L86" s="991"/>
      <c r="M86" s="809" t="s">
        <v>1963</v>
      </c>
      <c r="N86" s="178" t="s">
        <v>1930</v>
      </c>
      <c r="O86" s="810">
        <v>3</v>
      </c>
      <c r="P86" s="47">
        <v>1</v>
      </c>
      <c r="Q86" s="47">
        <v>1</v>
      </c>
      <c r="R86" s="889"/>
      <c r="S86" s="108"/>
      <c r="T86" s="892"/>
      <c r="U86" s="109"/>
      <c r="V86" s="892"/>
      <c r="W86" s="109"/>
      <c r="X86" s="892"/>
      <c r="Y86" s="109"/>
      <c r="Z86" s="892"/>
      <c r="AA86" s="109">
        <v>353572987</v>
      </c>
      <c r="AB86" s="892"/>
      <c r="AC86" s="109"/>
      <c r="AD86" s="892"/>
      <c r="AE86" s="109"/>
      <c r="AF86" s="895"/>
      <c r="AG86" s="110"/>
      <c r="AH86" s="895"/>
      <c r="AI86" s="109"/>
      <c r="AJ86" s="886"/>
      <c r="AK86" s="103">
        <f t="shared" si="37"/>
        <v>353572987</v>
      </c>
      <c r="AL86" s="51">
        <v>2444</v>
      </c>
      <c r="AM86" s="52">
        <v>3872</v>
      </c>
      <c r="AN86" s="52">
        <v>4033</v>
      </c>
      <c r="AO86" s="52">
        <v>7785</v>
      </c>
      <c r="AP86" s="52">
        <v>14556</v>
      </c>
      <c r="AQ86" s="52">
        <v>2316</v>
      </c>
      <c r="AR86" s="53">
        <f t="shared" ref="AR86" si="63">SUM(AL86:AQ86)</f>
        <v>35006</v>
      </c>
      <c r="AS86" s="54">
        <v>17977</v>
      </c>
      <c r="AT86" s="52">
        <v>17029</v>
      </c>
      <c r="AU86" s="53">
        <f t="shared" ref="AU86:AU87" si="64">SUM(AS86:AT86)</f>
        <v>35006</v>
      </c>
      <c r="AV86" s="54">
        <v>0</v>
      </c>
      <c r="AW86" s="52">
        <v>0</v>
      </c>
      <c r="AX86" s="52">
        <v>786</v>
      </c>
      <c r="AY86" s="52">
        <v>0</v>
      </c>
      <c r="AZ86" s="55">
        <v>0</v>
      </c>
      <c r="BA86" s="56" t="s">
        <v>2004</v>
      </c>
      <c r="BB86" s="56" t="s">
        <v>1997</v>
      </c>
      <c r="BC86" s="57" t="s">
        <v>1988</v>
      </c>
    </row>
    <row r="87" spans="1:55" ht="25.5" customHeight="1" x14ac:dyDescent="0.2">
      <c r="A87" s="961"/>
      <c r="B87" s="964"/>
      <c r="C87" s="967"/>
      <c r="D87" s="970"/>
      <c r="E87" s="976"/>
      <c r="F87" s="973"/>
      <c r="G87" s="995"/>
      <c r="H87" s="979"/>
      <c r="I87" s="983"/>
      <c r="J87" s="984"/>
      <c r="K87" s="1018"/>
      <c r="L87" s="991"/>
      <c r="M87" s="809" t="s">
        <v>1964</v>
      </c>
      <c r="N87" s="178" t="s">
        <v>1930</v>
      </c>
      <c r="O87" s="810">
        <v>3</v>
      </c>
      <c r="P87" s="47">
        <v>0</v>
      </c>
      <c r="Q87" s="47">
        <v>0</v>
      </c>
      <c r="R87" s="889"/>
      <c r="S87" s="108"/>
      <c r="T87" s="892"/>
      <c r="U87" s="109"/>
      <c r="V87" s="892"/>
      <c r="W87" s="109"/>
      <c r="X87" s="892"/>
      <c r="Y87" s="109"/>
      <c r="Z87" s="892"/>
      <c r="AA87" s="109"/>
      <c r="AB87" s="892"/>
      <c r="AC87" s="109"/>
      <c r="AD87" s="892"/>
      <c r="AE87" s="109"/>
      <c r="AF87" s="895"/>
      <c r="AG87" s="110"/>
      <c r="AH87" s="895"/>
      <c r="AI87" s="109"/>
      <c r="AJ87" s="886"/>
      <c r="AK87" s="103">
        <f t="shared" si="37"/>
        <v>0</v>
      </c>
      <c r="AL87" s="51"/>
      <c r="AM87" s="52"/>
      <c r="AN87" s="52"/>
      <c r="AO87" s="52"/>
      <c r="AP87" s="52"/>
      <c r="AQ87" s="52"/>
      <c r="AR87" s="53">
        <f t="shared" ref="AR87" si="65">SUM(AL87:AQ87)</f>
        <v>0</v>
      </c>
      <c r="AS87" s="54"/>
      <c r="AT87" s="52"/>
      <c r="AU87" s="53">
        <f t="shared" si="64"/>
        <v>0</v>
      </c>
      <c r="AV87" s="54"/>
      <c r="AW87" s="52"/>
      <c r="AX87" s="52"/>
      <c r="AY87" s="52"/>
      <c r="AZ87" s="55"/>
      <c r="BA87" s="115"/>
      <c r="BB87" s="115"/>
      <c r="BC87" s="116"/>
    </row>
    <row r="88" spans="1:55" ht="25.5" customHeight="1" x14ac:dyDescent="0.2">
      <c r="A88" s="961"/>
      <c r="B88" s="964"/>
      <c r="C88" s="967"/>
      <c r="D88" s="970"/>
      <c r="E88" s="976"/>
      <c r="F88" s="973"/>
      <c r="G88" s="995"/>
      <c r="H88" s="979"/>
      <c r="I88" s="983"/>
      <c r="J88" s="984"/>
      <c r="K88" s="1018"/>
      <c r="L88" s="991"/>
      <c r="M88" s="809" t="s">
        <v>1979</v>
      </c>
      <c r="N88" s="178" t="s">
        <v>1930</v>
      </c>
      <c r="O88" s="862"/>
      <c r="P88" s="107">
        <v>1</v>
      </c>
      <c r="Q88" s="107">
        <v>1</v>
      </c>
      <c r="R88" s="889"/>
      <c r="S88" s="108"/>
      <c r="T88" s="892"/>
      <c r="U88" s="109"/>
      <c r="V88" s="892"/>
      <c r="W88" s="109"/>
      <c r="X88" s="892"/>
      <c r="Y88" s="109"/>
      <c r="Z88" s="892"/>
      <c r="AA88" s="109">
        <v>103000000</v>
      </c>
      <c r="AB88" s="892"/>
      <c r="AC88" s="109"/>
      <c r="AD88" s="892"/>
      <c r="AE88" s="109"/>
      <c r="AF88" s="895"/>
      <c r="AG88" s="110"/>
      <c r="AH88" s="895"/>
      <c r="AI88" s="109"/>
      <c r="AJ88" s="887"/>
      <c r="AK88" s="863">
        <f t="shared" si="37"/>
        <v>103000000</v>
      </c>
      <c r="AL88" s="51">
        <v>2444</v>
      </c>
      <c r="AM88" s="52">
        <v>3872</v>
      </c>
      <c r="AN88" s="52">
        <v>4033</v>
      </c>
      <c r="AO88" s="52">
        <v>7785</v>
      </c>
      <c r="AP88" s="52">
        <v>14556</v>
      </c>
      <c r="AQ88" s="52">
        <v>2316</v>
      </c>
      <c r="AR88" s="53">
        <f t="shared" ref="AR88" si="66">SUM(AL88:AQ88)</f>
        <v>35006</v>
      </c>
      <c r="AS88" s="54">
        <v>17977</v>
      </c>
      <c r="AT88" s="52">
        <v>17029</v>
      </c>
      <c r="AU88" s="53">
        <f t="shared" ref="AU88" si="67">SUM(AS88:AT88)</f>
        <v>35006</v>
      </c>
      <c r="AV88" s="54">
        <f t="shared" ref="AV88:AZ88" si="68">AV86</f>
        <v>0</v>
      </c>
      <c r="AW88" s="52">
        <f t="shared" si="68"/>
        <v>0</v>
      </c>
      <c r="AX88" s="52">
        <f t="shared" si="68"/>
        <v>786</v>
      </c>
      <c r="AY88" s="52">
        <f t="shared" si="68"/>
        <v>0</v>
      </c>
      <c r="AZ88" s="55">
        <f t="shared" si="68"/>
        <v>0</v>
      </c>
      <c r="BA88" s="56" t="s">
        <v>2005</v>
      </c>
      <c r="BB88" s="56" t="s">
        <v>1997</v>
      </c>
      <c r="BC88" s="57" t="s">
        <v>1988</v>
      </c>
    </row>
    <row r="89" spans="1:55" ht="9.9499999999999993" customHeight="1" thickBot="1" x14ac:dyDescent="0.25">
      <c r="A89" s="962"/>
      <c r="B89" s="965"/>
      <c r="C89" s="968"/>
      <c r="D89" s="971"/>
      <c r="E89" s="977"/>
      <c r="F89" s="974"/>
      <c r="G89" s="996"/>
      <c r="H89" s="980"/>
      <c r="I89" s="985"/>
      <c r="J89" s="986"/>
      <c r="K89" s="1019"/>
      <c r="L89" s="992"/>
      <c r="M89" s="180"/>
      <c r="N89" s="181"/>
      <c r="O89" s="182"/>
      <c r="P89" s="117"/>
      <c r="Q89" s="117"/>
      <c r="R89" s="890"/>
      <c r="S89" s="183"/>
      <c r="T89" s="893"/>
      <c r="U89" s="184"/>
      <c r="V89" s="893"/>
      <c r="W89" s="184"/>
      <c r="X89" s="893"/>
      <c r="Y89" s="184"/>
      <c r="Z89" s="893"/>
      <c r="AA89" s="184"/>
      <c r="AB89" s="893"/>
      <c r="AC89" s="184"/>
      <c r="AD89" s="893"/>
      <c r="AE89" s="184"/>
      <c r="AF89" s="896"/>
      <c r="AG89" s="185"/>
      <c r="AH89" s="896"/>
      <c r="AI89" s="184"/>
      <c r="AJ89" s="118"/>
      <c r="AK89" s="119"/>
      <c r="AL89" s="186"/>
      <c r="AM89" s="187"/>
      <c r="AN89" s="187"/>
      <c r="AO89" s="187"/>
      <c r="AP89" s="187"/>
      <c r="AQ89" s="187"/>
      <c r="AR89" s="120"/>
      <c r="AS89" s="188"/>
      <c r="AT89" s="187"/>
      <c r="AU89" s="120"/>
      <c r="AV89" s="188"/>
      <c r="AW89" s="187"/>
      <c r="AX89" s="187"/>
      <c r="AY89" s="187"/>
      <c r="AZ89" s="189"/>
      <c r="BA89" s="190"/>
      <c r="BB89" s="190"/>
      <c r="BC89" s="191"/>
    </row>
    <row r="90" spans="1:55" ht="6" customHeight="1" x14ac:dyDescent="0.2">
      <c r="A90" s="156"/>
      <c r="B90" s="192"/>
      <c r="C90" s="192"/>
      <c r="D90" s="192"/>
      <c r="E90" s="192"/>
      <c r="F90" s="192"/>
      <c r="G90" s="192"/>
      <c r="H90" s="192"/>
      <c r="I90" s="993"/>
      <c r="J90" s="993"/>
      <c r="K90" s="192"/>
      <c r="L90" s="192"/>
      <c r="M90" s="192"/>
      <c r="N90" s="192"/>
      <c r="O90" s="192"/>
      <c r="P90" s="192"/>
      <c r="Q90" s="192"/>
      <c r="R90" s="192"/>
      <c r="S90" s="192"/>
      <c r="T90" s="192"/>
      <c r="U90" s="192"/>
      <c r="V90" s="192"/>
      <c r="W90" s="192"/>
      <c r="X90" s="192"/>
      <c r="Y90" s="192"/>
      <c r="Z90" s="192"/>
      <c r="AA90" s="192"/>
      <c r="AB90" s="192"/>
      <c r="AC90" s="192"/>
      <c r="AD90" s="192"/>
      <c r="AE90" s="192"/>
      <c r="AF90" s="192"/>
      <c r="AG90" s="192"/>
      <c r="AH90" s="192"/>
      <c r="AI90" s="192"/>
      <c r="AJ90" s="192"/>
      <c r="AK90" s="193"/>
      <c r="AL90" s="193"/>
      <c r="AM90" s="193"/>
      <c r="AN90" s="193"/>
      <c r="AO90" s="193"/>
      <c r="AP90" s="193"/>
      <c r="AQ90" s="194"/>
      <c r="AR90" s="193"/>
      <c r="AS90" s="193"/>
      <c r="AT90" s="193"/>
      <c r="AU90" s="193"/>
      <c r="AV90" s="193"/>
      <c r="AW90" s="193"/>
      <c r="AX90" s="193"/>
      <c r="AY90" s="193"/>
      <c r="AZ90" s="193"/>
      <c r="BA90" s="193"/>
      <c r="BB90" s="193"/>
      <c r="BC90" s="156"/>
    </row>
    <row r="91" spans="1:55" ht="72" hidden="1" customHeight="1" x14ac:dyDescent="0.2">
      <c r="A91" s="960">
        <v>8</v>
      </c>
      <c r="B91" s="161" t="s">
        <v>1705</v>
      </c>
      <c r="C91" s="162" t="s">
        <v>1706</v>
      </c>
      <c r="D91" s="163" t="s">
        <v>21</v>
      </c>
      <c r="E91" s="163" t="s">
        <v>1892</v>
      </c>
      <c r="F91" s="162" t="s">
        <v>1707</v>
      </c>
      <c r="G91" s="164" t="s">
        <v>1679</v>
      </c>
      <c r="H91" s="164" t="s">
        <v>1680</v>
      </c>
      <c r="I91" s="165" t="s">
        <v>1908</v>
      </c>
      <c r="J91" s="166">
        <f>+$N$3</f>
        <v>2019</v>
      </c>
      <c r="K91" s="164" t="s">
        <v>1925</v>
      </c>
      <c r="L91" s="165" t="s">
        <v>1926</v>
      </c>
      <c r="M91" s="162" t="s">
        <v>1708</v>
      </c>
      <c r="N91" s="162" t="s">
        <v>1709</v>
      </c>
      <c r="O91" s="162" t="s">
        <v>1710</v>
      </c>
      <c r="P91" s="162" t="s">
        <v>1711</v>
      </c>
      <c r="Q91" s="162" t="s">
        <v>1712</v>
      </c>
      <c r="R91" s="167">
        <f t="shared" ref="R91" si="69">SUM(R92:R98)</f>
        <v>0</v>
      </c>
      <c r="S91" s="168">
        <f t="shared" ref="S91" si="70">SUM(S92:S98)</f>
        <v>0</v>
      </c>
      <c r="T91" s="169">
        <f t="shared" ref="T91" si="71">SUM(T92:T98)</f>
        <v>0</v>
      </c>
      <c r="U91" s="170">
        <f t="shared" ref="U91" si="72">SUM(U92:U98)</f>
        <v>0</v>
      </c>
      <c r="V91" s="169">
        <f t="shared" ref="V91" si="73">SUM(V92:V98)</f>
        <v>0</v>
      </c>
      <c r="W91" s="170">
        <f t="shared" ref="W91" si="74">SUM(W92:W98)</f>
        <v>0</v>
      </c>
      <c r="X91" s="169">
        <f t="shared" ref="X91" si="75">SUM(X92:X98)</f>
        <v>0</v>
      </c>
      <c r="Y91" s="170">
        <f t="shared" ref="Y91" si="76">SUM(Y92:Y98)</f>
        <v>0</v>
      </c>
      <c r="Z91" s="169">
        <f t="shared" ref="Z91" si="77">SUM(Z92:Z98)</f>
        <v>0</v>
      </c>
      <c r="AA91" s="170">
        <f t="shared" ref="AA91" si="78">SUM(AA92:AA98)</f>
        <v>0</v>
      </c>
      <c r="AB91" s="169">
        <f t="shared" ref="AB91" si="79">SUM(AB92:AB98)</f>
        <v>0</v>
      </c>
      <c r="AC91" s="170">
        <f t="shared" ref="AC91" si="80">SUM(AC92:AC98)</f>
        <v>0</v>
      </c>
      <c r="AD91" s="169">
        <f t="shared" ref="AD91" si="81">SUM(AD92:AD98)</f>
        <v>0</v>
      </c>
      <c r="AE91" s="170">
        <f t="shared" ref="AE91" si="82">SUM(AE92:AE98)</f>
        <v>0</v>
      </c>
      <c r="AF91" s="169">
        <f t="shared" ref="AF91" si="83">SUM(AF92:AF98)</f>
        <v>0</v>
      </c>
      <c r="AG91" s="171">
        <f t="shared" ref="AG91" si="84">SUM(AG92:AG98)</f>
        <v>0</v>
      </c>
      <c r="AH91" s="858"/>
      <c r="AI91" s="858"/>
      <c r="AJ91" s="172">
        <f t="shared" ref="AJ91" si="85">SUM(AJ92:AJ98)</f>
        <v>0</v>
      </c>
      <c r="AK91" s="173">
        <f t="shared" ref="AK91" si="86">SUM(AK92:AK98)</f>
        <v>0</v>
      </c>
      <c r="AL91" s="41">
        <f t="shared" ref="AL91" si="87">SUM(AL92:AL98)</f>
        <v>0</v>
      </c>
      <c r="AM91" s="42">
        <f t="shared" ref="AM91" si="88">SUM(AM92:AM98)</f>
        <v>0</v>
      </c>
      <c r="AN91" s="42">
        <f t="shared" ref="AN91" si="89">SUM(AN92:AN98)</f>
        <v>0</v>
      </c>
      <c r="AO91" s="42">
        <f t="shared" ref="AO91" si="90">SUM(AO92:AO98)</f>
        <v>0</v>
      </c>
      <c r="AP91" s="42">
        <f t="shared" ref="AP91" si="91">SUM(AP92:AP98)</f>
        <v>0</v>
      </c>
      <c r="AQ91" s="42">
        <f t="shared" ref="AQ91" si="92">SUM(AQ92:AQ98)</f>
        <v>0</v>
      </c>
      <c r="AR91" s="43">
        <f t="shared" ref="AR91" si="93">SUM(AR92:AR98)</f>
        <v>0</v>
      </c>
      <c r="AS91" s="104">
        <f t="shared" ref="AS91" si="94">SUM(AS92:AS98)</f>
        <v>0</v>
      </c>
      <c r="AT91" s="42">
        <f t="shared" ref="AT91" si="95">SUM(AT92:AT98)</f>
        <v>0</v>
      </c>
      <c r="AU91" s="43">
        <f t="shared" ref="AU91" si="96">SUM(AU92:AU98)</f>
        <v>0</v>
      </c>
      <c r="AV91" s="104">
        <f t="shared" ref="AV91" si="97">SUM(AV92:AV98)</f>
        <v>0</v>
      </c>
      <c r="AW91" s="42">
        <f t="shared" ref="AW91" si="98">SUM(AW92:AW98)</f>
        <v>0</v>
      </c>
      <c r="AX91" s="42">
        <f t="shared" ref="AX91" si="99">SUM(AX92:AX98)</f>
        <v>0</v>
      </c>
      <c r="AY91" s="42">
        <f t="shared" ref="AY91" si="100">SUM(AY92:AY98)</f>
        <v>0</v>
      </c>
      <c r="AZ91" s="105">
        <f t="shared" ref="AZ91" si="101">SUM(AZ92:AZ98)</f>
        <v>0</v>
      </c>
      <c r="BA91" s="44" t="s">
        <v>1685</v>
      </c>
      <c r="BB91" s="44" t="s">
        <v>1686</v>
      </c>
      <c r="BC91" s="45" t="s">
        <v>1687</v>
      </c>
    </row>
    <row r="92" spans="1:55" ht="17.25" hidden="1" customHeight="1" x14ac:dyDescent="0.2">
      <c r="A92" s="961"/>
      <c r="B92" s="963" t="str">
        <f>VLOOKUP($D$9,'PROYECTOS REGISTRADOS'!$A$2:$D$82,4,0)</f>
        <v>Apoyo en la reducción de la tasa de hurtos Tocancipá, Cundinamarca, Centro Oriente</v>
      </c>
      <c r="C92" s="966" t="str">
        <f>VLOOKUP($D$9,'PROYECTOS REGISTRADOS'!$A$2:$D$82,3,0)</f>
        <v>2016-25817-00020</v>
      </c>
      <c r="D92" s="1015"/>
      <c r="E92" s="975" t="str">
        <f>IF(D92=0,"0-0",(VLOOKUP(D92,'CONSOLIDADO PLAN DESARROLLO'!$EL$9:$ET$304,2,0)))</f>
        <v>0-0</v>
      </c>
      <c r="F92" s="972" t="str">
        <f>IF(D92=0,"0-0",(VLOOKUP(D92,'CONSOLIDADO PLAN DESARROLLO'!$EL$9:$ET$304,3,0)))</f>
        <v>0-0</v>
      </c>
      <c r="G92" s="994" t="str">
        <f>IF(D92=0,"0-0",(VLOOKUP(D92,'CONSOLIDADO PLAN DESARROLLO'!$EL$9:$ET$304,4,0)))</f>
        <v>0-0</v>
      </c>
      <c r="H92" s="978" t="str">
        <f>IF(D92=0,"0-0",(VLOOKUP(D92,'CONSOLIDADO PLAN DESARROLLO'!$EL$9:$ET$304,5,0)))</f>
        <v>0-0</v>
      </c>
      <c r="I92" s="981" t="str">
        <f>IF(D92=0,"0-0",(VLOOKUP(D92,'CONSOLIDADO PLAN DESARROLLO'!$EL$9:$ET$304,$R$3,0)))</f>
        <v>0-0</v>
      </c>
      <c r="J92" s="982"/>
      <c r="K92" s="1009"/>
      <c r="L92" s="990"/>
      <c r="M92" s="174"/>
      <c r="N92" s="175"/>
      <c r="O92" s="176"/>
      <c r="P92" s="46"/>
      <c r="Q92" s="47"/>
      <c r="R92" s="1012"/>
      <c r="S92" s="48"/>
      <c r="T92" s="894"/>
      <c r="U92" s="49"/>
      <c r="V92" s="894"/>
      <c r="W92" s="49"/>
      <c r="X92" s="894"/>
      <c r="Y92" s="49"/>
      <c r="Z92" s="894"/>
      <c r="AA92" s="49"/>
      <c r="AB92" s="894"/>
      <c r="AC92" s="49"/>
      <c r="AD92" s="894"/>
      <c r="AE92" s="49"/>
      <c r="AF92" s="894"/>
      <c r="AG92" s="50"/>
      <c r="AH92" s="859"/>
      <c r="AI92" s="859"/>
      <c r="AJ92" s="885">
        <f>+R92+T92+V92+X92+Z92+AB92+AD92+AF92</f>
        <v>0</v>
      </c>
      <c r="AK92" s="103">
        <f t="shared" ref="AK92:AK97" si="102">AC92+AE92+AG92+S92+U92+W92+Y92+AA92</f>
        <v>0</v>
      </c>
      <c r="AL92" s="51"/>
      <c r="AM92" s="52"/>
      <c r="AN92" s="52"/>
      <c r="AO92" s="52"/>
      <c r="AP92" s="52"/>
      <c r="AQ92" s="52"/>
      <c r="AR92" s="53">
        <f t="shared" ref="AR92:AR97" si="103">SUM(AL92:AQ92)</f>
        <v>0</v>
      </c>
      <c r="AS92" s="54"/>
      <c r="AT92" s="52"/>
      <c r="AU92" s="53">
        <f t="shared" ref="AU92:AU96" si="104">SUM(AS92:AT92)</f>
        <v>0</v>
      </c>
      <c r="AV92" s="54"/>
      <c r="AW92" s="52"/>
      <c r="AX92" s="52"/>
      <c r="AY92" s="52"/>
      <c r="AZ92" s="55"/>
      <c r="BA92" s="56"/>
      <c r="BB92" s="56"/>
      <c r="BC92" s="57"/>
    </row>
    <row r="93" spans="1:55" ht="17.25" hidden="1" customHeight="1" x14ac:dyDescent="0.2">
      <c r="A93" s="961"/>
      <c r="B93" s="963"/>
      <c r="C93" s="966"/>
      <c r="D93" s="1015"/>
      <c r="E93" s="976"/>
      <c r="F93" s="972"/>
      <c r="G93" s="994"/>
      <c r="H93" s="978"/>
      <c r="I93" s="983"/>
      <c r="J93" s="984"/>
      <c r="K93" s="1009"/>
      <c r="L93" s="991"/>
      <c r="M93" s="174"/>
      <c r="N93" s="175"/>
      <c r="O93" s="176"/>
      <c r="P93" s="46"/>
      <c r="Q93" s="47"/>
      <c r="R93" s="1013"/>
      <c r="S93" s="48"/>
      <c r="T93" s="895"/>
      <c r="U93" s="49"/>
      <c r="V93" s="895"/>
      <c r="W93" s="49"/>
      <c r="X93" s="895"/>
      <c r="Y93" s="49"/>
      <c r="Z93" s="895"/>
      <c r="AA93" s="49"/>
      <c r="AB93" s="895"/>
      <c r="AC93" s="49"/>
      <c r="AD93" s="895"/>
      <c r="AE93" s="49"/>
      <c r="AF93" s="895"/>
      <c r="AG93" s="50"/>
      <c r="AH93" s="860"/>
      <c r="AI93" s="860"/>
      <c r="AJ93" s="886"/>
      <c r="AK93" s="103">
        <f t="shared" si="102"/>
        <v>0</v>
      </c>
      <c r="AL93" s="51"/>
      <c r="AM93" s="52"/>
      <c r="AN93" s="52"/>
      <c r="AO93" s="52"/>
      <c r="AP93" s="52"/>
      <c r="AQ93" s="52"/>
      <c r="AR93" s="53">
        <f t="shared" si="103"/>
        <v>0</v>
      </c>
      <c r="AS93" s="54"/>
      <c r="AT93" s="52"/>
      <c r="AU93" s="53">
        <f t="shared" si="104"/>
        <v>0</v>
      </c>
      <c r="AV93" s="54"/>
      <c r="AW93" s="52"/>
      <c r="AX93" s="52"/>
      <c r="AY93" s="52"/>
      <c r="AZ93" s="55"/>
      <c r="BA93" s="56"/>
      <c r="BB93" s="56"/>
      <c r="BC93" s="57"/>
    </row>
    <row r="94" spans="1:55" ht="17.25" hidden="1" customHeight="1" x14ac:dyDescent="0.2">
      <c r="A94" s="961"/>
      <c r="B94" s="963"/>
      <c r="C94" s="966"/>
      <c r="D94" s="1015"/>
      <c r="E94" s="976"/>
      <c r="F94" s="972"/>
      <c r="G94" s="994"/>
      <c r="H94" s="978"/>
      <c r="I94" s="983"/>
      <c r="J94" s="984"/>
      <c r="K94" s="1009"/>
      <c r="L94" s="991"/>
      <c r="M94" s="174"/>
      <c r="N94" s="175"/>
      <c r="O94" s="176"/>
      <c r="P94" s="46"/>
      <c r="Q94" s="47"/>
      <c r="R94" s="1013"/>
      <c r="S94" s="48"/>
      <c r="T94" s="895"/>
      <c r="U94" s="49"/>
      <c r="V94" s="895"/>
      <c r="W94" s="49"/>
      <c r="X94" s="895"/>
      <c r="Y94" s="49"/>
      <c r="Z94" s="895"/>
      <c r="AA94" s="49"/>
      <c r="AB94" s="895"/>
      <c r="AC94" s="49"/>
      <c r="AD94" s="895"/>
      <c r="AE94" s="49"/>
      <c r="AF94" s="895"/>
      <c r="AG94" s="50"/>
      <c r="AH94" s="860"/>
      <c r="AI94" s="860"/>
      <c r="AJ94" s="886"/>
      <c r="AK94" s="103">
        <f t="shared" si="102"/>
        <v>0</v>
      </c>
      <c r="AL94" s="51"/>
      <c r="AM94" s="52"/>
      <c r="AN94" s="52"/>
      <c r="AO94" s="52"/>
      <c r="AP94" s="52"/>
      <c r="AQ94" s="52"/>
      <c r="AR94" s="53">
        <f t="shared" si="103"/>
        <v>0</v>
      </c>
      <c r="AS94" s="54"/>
      <c r="AT94" s="52"/>
      <c r="AU94" s="53">
        <f t="shared" si="104"/>
        <v>0</v>
      </c>
      <c r="AV94" s="54"/>
      <c r="AW94" s="52"/>
      <c r="AX94" s="52"/>
      <c r="AY94" s="52"/>
      <c r="AZ94" s="55"/>
      <c r="BA94" s="56"/>
      <c r="BB94" s="56"/>
      <c r="BC94" s="57"/>
    </row>
    <row r="95" spans="1:55" ht="17.25" hidden="1" customHeight="1" x14ac:dyDescent="0.2">
      <c r="A95" s="961"/>
      <c r="B95" s="963"/>
      <c r="C95" s="966"/>
      <c r="D95" s="1015"/>
      <c r="E95" s="976"/>
      <c r="F95" s="972"/>
      <c r="G95" s="994"/>
      <c r="H95" s="978"/>
      <c r="I95" s="983"/>
      <c r="J95" s="984"/>
      <c r="K95" s="1009"/>
      <c r="L95" s="991"/>
      <c r="M95" s="174"/>
      <c r="N95" s="175"/>
      <c r="O95" s="176"/>
      <c r="P95" s="46"/>
      <c r="Q95" s="47"/>
      <c r="R95" s="1013"/>
      <c r="S95" s="48"/>
      <c r="T95" s="895"/>
      <c r="U95" s="49"/>
      <c r="V95" s="895"/>
      <c r="W95" s="49"/>
      <c r="X95" s="895"/>
      <c r="Y95" s="49"/>
      <c r="Z95" s="895"/>
      <c r="AA95" s="49"/>
      <c r="AB95" s="895"/>
      <c r="AC95" s="49"/>
      <c r="AD95" s="895"/>
      <c r="AE95" s="49"/>
      <c r="AF95" s="895"/>
      <c r="AG95" s="50"/>
      <c r="AH95" s="860"/>
      <c r="AI95" s="860"/>
      <c r="AJ95" s="886"/>
      <c r="AK95" s="103">
        <f t="shared" si="102"/>
        <v>0</v>
      </c>
      <c r="AL95" s="51"/>
      <c r="AM95" s="52"/>
      <c r="AN95" s="52"/>
      <c r="AO95" s="52"/>
      <c r="AP95" s="52"/>
      <c r="AQ95" s="52"/>
      <c r="AR95" s="53">
        <f t="shared" si="103"/>
        <v>0</v>
      </c>
      <c r="AS95" s="54"/>
      <c r="AT95" s="52"/>
      <c r="AU95" s="53">
        <f t="shared" si="104"/>
        <v>0</v>
      </c>
      <c r="AV95" s="54"/>
      <c r="AW95" s="52"/>
      <c r="AX95" s="52"/>
      <c r="AY95" s="52"/>
      <c r="AZ95" s="55"/>
      <c r="BA95" s="56"/>
      <c r="BB95" s="56"/>
      <c r="BC95" s="57"/>
    </row>
    <row r="96" spans="1:55" ht="17.25" hidden="1" customHeight="1" x14ac:dyDescent="0.2">
      <c r="A96" s="961"/>
      <c r="B96" s="963"/>
      <c r="C96" s="966"/>
      <c r="D96" s="1015"/>
      <c r="E96" s="976"/>
      <c r="F96" s="972"/>
      <c r="G96" s="994"/>
      <c r="H96" s="978"/>
      <c r="I96" s="983"/>
      <c r="J96" s="984"/>
      <c r="K96" s="1009"/>
      <c r="L96" s="991"/>
      <c r="M96" s="174"/>
      <c r="N96" s="175"/>
      <c r="O96" s="176"/>
      <c r="P96" s="46"/>
      <c r="Q96" s="47"/>
      <c r="R96" s="1013"/>
      <c r="S96" s="48"/>
      <c r="T96" s="895"/>
      <c r="U96" s="49"/>
      <c r="V96" s="895"/>
      <c r="W96" s="49"/>
      <c r="X96" s="895"/>
      <c r="Y96" s="49"/>
      <c r="Z96" s="895"/>
      <c r="AA96" s="49"/>
      <c r="AB96" s="895"/>
      <c r="AC96" s="49"/>
      <c r="AD96" s="895"/>
      <c r="AE96" s="49"/>
      <c r="AF96" s="895"/>
      <c r="AG96" s="50"/>
      <c r="AH96" s="860"/>
      <c r="AI96" s="860"/>
      <c r="AJ96" s="886"/>
      <c r="AK96" s="103">
        <f t="shared" si="102"/>
        <v>0</v>
      </c>
      <c r="AL96" s="51"/>
      <c r="AM96" s="52"/>
      <c r="AN96" s="52"/>
      <c r="AO96" s="52"/>
      <c r="AP96" s="52"/>
      <c r="AQ96" s="52"/>
      <c r="AR96" s="53">
        <f t="shared" si="103"/>
        <v>0</v>
      </c>
      <c r="AS96" s="54"/>
      <c r="AT96" s="52"/>
      <c r="AU96" s="53">
        <f t="shared" si="104"/>
        <v>0</v>
      </c>
      <c r="AV96" s="54"/>
      <c r="AW96" s="52"/>
      <c r="AX96" s="52"/>
      <c r="AY96" s="52"/>
      <c r="AZ96" s="55"/>
      <c r="BA96" s="56"/>
      <c r="BB96" s="56"/>
      <c r="BC96" s="57"/>
    </row>
    <row r="97" spans="1:55" ht="17.25" hidden="1" customHeight="1" x14ac:dyDescent="0.2">
      <c r="A97" s="961"/>
      <c r="B97" s="964"/>
      <c r="C97" s="967"/>
      <c r="D97" s="1016"/>
      <c r="E97" s="976"/>
      <c r="F97" s="973"/>
      <c r="G97" s="995"/>
      <c r="H97" s="979"/>
      <c r="I97" s="983"/>
      <c r="J97" s="984"/>
      <c r="K97" s="1010"/>
      <c r="L97" s="991"/>
      <c r="M97" s="177"/>
      <c r="N97" s="178"/>
      <c r="O97" s="179"/>
      <c r="P97" s="106"/>
      <c r="Q97" s="107"/>
      <c r="R97" s="1013"/>
      <c r="S97" s="108"/>
      <c r="T97" s="895"/>
      <c r="U97" s="109"/>
      <c r="V97" s="895"/>
      <c r="W97" s="109"/>
      <c r="X97" s="895"/>
      <c r="Y97" s="109"/>
      <c r="Z97" s="895"/>
      <c r="AA97" s="109"/>
      <c r="AB97" s="895"/>
      <c r="AC97" s="109"/>
      <c r="AD97" s="895"/>
      <c r="AE97" s="109"/>
      <c r="AF97" s="895"/>
      <c r="AG97" s="110"/>
      <c r="AH97" s="860"/>
      <c r="AI97" s="860"/>
      <c r="AJ97" s="887"/>
      <c r="AK97" s="103">
        <f t="shared" si="102"/>
        <v>0</v>
      </c>
      <c r="AL97" s="111"/>
      <c r="AM97" s="112"/>
      <c r="AN97" s="112"/>
      <c r="AO97" s="112"/>
      <c r="AP97" s="112"/>
      <c r="AQ97" s="112"/>
      <c r="AR97" s="53">
        <f t="shared" si="103"/>
        <v>0</v>
      </c>
      <c r="AS97" s="113"/>
      <c r="AT97" s="112"/>
      <c r="AU97" s="53">
        <f>SUM(AS97:AT97)</f>
        <v>0</v>
      </c>
      <c r="AV97" s="113"/>
      <c r="AW97" s="112"/>
      <c r="AX97" s="112"/>
      <c r="AY97" s="112"/>
      <c r="AZ97" s="114"/>
      <c r="BA97" s="115"/>
      <c r="BB97" s="115"/>
      <c r="BC97" s="116"/>
    </row>
    <row r="98" spans="1:55" ht="9.9499999999999993" hidden="1" customHeight="1" thickBot="1" x14ac:dyDescent="0.25">
      <c r="A98" s="962"/>
      <c r="B98" s="965"/>
      <c r="C98" s="968"/>
      <c r="D98" s="1017"/>
      <c r="E98" s="977"/>
      <c r="F98" s="974"/>
      <c r="G98" s="996"/>
      <c r="H98" s="980"/>
      <c r="I98" s="985"/>
      <c r="J98" s="986"/>
      <c r="K98" s="1011"/>
      <c r="L98" s="992"/>
      <c r="M98" s="180"/>
      <c r="N98" s="181"/>
      <c r="O98" s="182"/>
      <c r="P98" s="117"/>
      <c r="Q98" s="117"/>
      <c r="R98" s="1014"/>
      <c r="S98" s="183"/>
      <c r="T98" s="896"/>
      <c r="U98" s="184"/>
      <c r="V98" s="896"/>
      <c r="W98" s="184"/>
      <c r="X98" s="896"/>
      <c r="Y98" s="184"/>
      <c r="Z98" s="896"/>
      <c r="AA98" s="184"/>
      <c r="AB98" s="896"/>
      <c r="AC98" s="184"/>
      <c r="AD98" s="896"/>
      <c r="AE98" s="184"/>
      <c r="AF98" s="896"/>
      <c r="AG98" s="185"/>
      <c r="AH98" s="861"/>
      <c r="AI98" s="861"/>
      <c r="AJ98" s="118"/>
      <c r="AK98" s="119"/>
      <c r="AL98" s="186"/>
      <c r="AM98" s="187"/>
      <c r="AN98" s="187"/>
      <c r="AO98" s="187"/>
      <c r="AP98" s="187"/>
      <c r="AQ98" s="187"/>
      <c r="AR98" s="120"/>
      <c r="AS98" s="188"/>
      <c r="AT98" s="187"/>
      <c r="AU98" s="120"/>
      <c r="AV98" s="188"/>
      <c r="AW98" s="187"/>
      <c r="AX98" s="187"/>
      <c r="AY98" s="187"/>
      <c r="AZ98" s="189"/>
      <c r="BA98" s="190"/>
      <c r="BB98" s="190"/>
      <c r="BC98" s="191"/>
    </row>
    <row r="99" spans="1:55" ht="6" hidden="1" customHeight="1" x14ac:dyDescent="0.2">
      <c r="A99" s="156"/>
      <c r="B99" s="192"/>
      <c r="C99" s="192"/>
      <c r="D99" s="192"/>
      <c r="E99" s="192"/>
      <c r="F99" s="192"/>
      <c r="G99" s="192"/>
      <c r="H99" s="192"/>
      <c r="I99" s="993"/>
      <c r="J99" s="993"/>
      <c r="K99" s="192"/>
      <c r="L99" s="192"/>
      <c r="M99" s="192"/>
      <c r="N99" s="192"/>
      <c r="O99" s="192"/>
      <c r="P99" s="192"/>
      <c r="Q99" s="192"/>
      <c r="R99" s="192"/>
      <c r="S99" s="192"/>
      <c r="T99" s="192"/>
      <c r="U99" s="192"/>
      <c r="V99" s="192"/>
      <c r="W99" s="192"/>
      <c r="X99" s="192"/>
      <c r="Y99" s="192"/>
      <c r="Z99" s="192"/>
      <c r="AA99" s="192"/>
      <c r="AB99" s="192"/>
      <c r="AC99" s="192"/>
      <c r="AD99" s="192"/>
      <c r="AE99" s="192"/>
      <c r="AF99" s="192"/>
      <c r="AG99" s="192"/>
      <c r="AH99" s="192"/>
      <c r="AI99" s="192"/>
      <c r="AJ99" s="192"/>
      <c r="AK99" s="193"/>
      <c r="AL99" s="193"/>
      <c r="AM99" s="193"/>
      <c r="AN99" s="193"/>
      <c r="AO99" s="193"/>
      <c r="AP99" s="193"/>
      <c r="AQ99" s="194"/>
      <c r="AR99" s="193"/>
      <c r="AS99" s="193"/>
      <c r="AT99" s="193"/>
      <c r="AU99" s="193"/>
      <c r="AV99" s="193"/>
      <c r="AW99" s="193"/>
      <c r="AX99" s="193"/>
      <c r="AY99" s="193"/>
      <c r="AZ99" s="193"/>
      <c r="BA99" s="193"/>
      <c r="BB99" s="193"/>
      <c r="BC99" s="156"/>
    </row>
    <row r="100" spans="1:55" ht="72" hidden="1" customHeight="1" x14ac:dyDescent="0.2">
      <c r="A100" s="960">
        <v>9</v>
      </c>
      <c r="B100" s="161" t="s">
        <v>1705</v>
      </c>
      <c r="C100" s="162" t="s">
        <v>1706</v>
      </c>
      <c r="D100" s="163" t="s">
        <v>21</v>
      </c>
      <c r="E100" s="163" t="s">
        <v>1892</v>
      </c>
      <c r="F100" s="162" t="s">
        <v>1707</v>
      </c>
      <c r="G100" s="164" t="s">
        <v>1679</v>
      </c>
      <c r="H100" s="164" t="s">
        <v>1680</v>
      </c>
      <c r="I100" s="165" t="s">
        <v>1908</v>
      </c>
      <c r="J100" s="166">
        <f>+$N$3</f>
        <v>2019</v>
      </c>
      <c r="K100" s="164" t="s">
        <v>1925</v>
      </c>
      <c r="L100" s="165" t="s">
        <v>1926</v>
      </c>
      <c r="M100" s="162" t="s">
        <v>1708</v>
      </c>
      <c r="N100" s="162" t="s">
        <v>1709</v>
      </c>
      <c r="O100" s="162" t="s">
        <v>1710</v>
      </c>
      <c r="P100" s="162" t="s">
        <v>1711</v>
      </c>
      <c r="Q100" s="162" t="s">
        <v>1712</v>
      </c>
      <c r="R100" s="167">
        <f t="shared" ref="R100" si="105">SUM(R101:R107)</f>
        <v>0</v>
      </c>
      <c r="S100" s="168">
        <f t="shared" ref="S100" si="106">SUM(S101:S107)</f>
        <v>0</v>
      </c>
      <c r="T100" s="169">
        <f t="shared" ref="T100" si="107">SUM(T101:T107)</f>
        <v>0</v>
      </c>
      <c r="U100" s="170">
        <f t="shared" ref="U100" si="108">SUM(U101:U107)</f>
        <v>0</v>
      </c>
      <c r="V100" s="169">
        <f t="shared" ref="V100" si="109">SUM(V101:V107)</f>
        <v>0</v>
      </c>
      <c r="W100" s="170">
        <f t="shared" ref="W100" si="110">SUM(W101:W107)</f>
        <v>0</v>
      </c>
      <c r="X100" s="169">
        <f t="shared" ref="X100" si="111">SUM(X101:X107)</f>
        <v>0</v>
      </c>
      <c r="Y100" s="170">
        <f t="shared" ref="Y100" si="112">SUM(Y101:Y107)</f>
        <v>0</v>
      </c>
      <c r="Z100" s="169">
        <f t="shared" ref="Z100" si="113">SUM(Z101:Z107)</f>
        <v>0</v>
      </c>
      <c r="AA100" s="170">
        <f t="shared" ref="AA100" si="114">SUM(AA101:AA107)</f>
        <v>0</v>
      </c>
      <c r="AB100" s="169">
        <f t="shared" ref="AB100" si="115">SUM(AB101:AB107)</f>
        <v>0</v>
      </c>
      <c r="AC100" s="170">
        <f t="shared" ref="AC100" si="116">SUM(AC101:AC107)</f>
        <v>0</v>
      </c>
      <c r="AD100" s="169">
        <f t="shared" ref="AD100" si="117">SUM(AD101:AD107)</f>
        <v>0</v>
      </c>
      <c r="AE100" s="170">
        <f t="shared" ref="AE100" si="118">SUM(AE101:AE107)</f>
        <v>0</v>
      </c>
      <c r="AF100" s="169">
        <f t="shared" ref="AF100" si="119">SUM(AF101:AF107)</f>
        <v>0</v>
      </c>
      <c r="AG100" s="171">
        <f t="shared" ref="AG100" si="120">SUM(AG101:AG107)</f>
        <v>0</v>
      </c>
      <c r="AH100" s="858"/>
      <c r="AI100" s="858"/>
      <c r="AJ100" s="172">
        <f t="shared" ref="AJ100" si="121">SUM(AJ101:AJ107)</f>
        <v>0</v>
      </c>
      <c r="AK100" s="173">
        <f t="shared" ref="AK100" si="122">SUM(AK101:AK107)</f>
        <v>0</v>
      </c>
      <c r="AL100" s="41">
        <f t="shared" ref="AL100" si="123">SUM(AL101:AL107)</f>
        <v>0</v>
      </c>
      <c r="AM100" s="42">
        <f t="shared" ref="AM100" si="124">SUM(AM101:AM107)</f>
        <v>0</v>
      </c>
      <c r="AN100" s="42">
        <f t="shared" ref="AN100" si="125">SUM(AN101:AN107)</f>
        <v>0</v>
      </c>
      <c r="AO100" s="42">
        <f t="shared" ref="AO100" si="126">SUM(AO101:AO107)</f>
        <v>0</v>
      </c>
      <c r="AP100" s="42">
        <f t="shared" ref="AP100" si="127">SUM(AP101:AP107)</f>
        <v>0</v>
      </c>
      <c r="AQ100" s="42">
        <f t="shared" ref="AQ100" si="128">SUM(AQ101:AQ107)</f>
        <v>0</v>
      </c>
      <c r="AR100" s="43">
        <f t="shared" ref="AR100" si="129">SUM(AR101:AR107)</f>
        <v>0</v>
      </c>
      <c r="AS100" s="104">
        <f t="shared" ref="AS100" si="130">SUM(AS101:AS107)</f>
        <v>0</v>
      </c>
      <c r="AT100" s="42">
        <f t="shared" ref="AT100" si="131">SUM(AT101:AT107)</f>
        <v>0</v>
      </c>
      <c r="AU100" s="43">
        <f t="shared" ref="AU100" si="132">SUM(AU101:AU107)</f>
        <v>0</v>
      </c>
      <c r="AV100" s="104">
        <f t="shared" ref="AV100" si="133">SUM(AV101:AV107)</f>
        <v>0</v>
      </c>
      <c r="AW100" s="42">
        <f t="shared" ref="AW100" si="134">SUM(AW101:AW107)</f>
        <v>0</v>
      </c>
      <c r="AX100" s="42">
        <f t="shared" ref="AX100" si="135">SUM(AX101:AX107)</f>
        <v>0</v>
      </c>
      <c r="AY100" s="42">
        <f t="shared" ref="AY100" si="136">SUM(AY101:AY107)</f>
        <v>0</v>
      </c>
      <c r="AZ100" s="105">
        <f t="shared" ref="AZ100" si="137">SUM(AZ101:AZ107)</f>
        <v>0</v>
      </c>
      <c r="BA100" s="44" t="s">
        <v>1685</v>
      </c>
      <c r="BB100" s="44" t="s">
        <v>1686</v>
      </c>
      <c r="BC100" s="45" t="s">
        <v>1687</v>
      </c>
    </row>
    <row r="101" spans="1:55" ht="17.25" hidden="1" customHeight="1" x14ac:dyDescent="0.2">
      <c r="A101" s="961"/>
      <c r="B101" s="963" t="str">
        <f>VLOOKUP($D$9,'PROYECTOS REGISTRADOS'!$A$2:$D$82,4,0)</f>
        <v>Apoyo en la reducción de la tasa de hurtos Tocancipá, Cundinamarca, Centro Oriente</v>
      </c>
      <c r="C101" s="966" t="str">
        <f>VLOOKUP($D$9,'PROYECTOS REGISTRADOS'!$A$2:$D$82,3,0)</f>
        <v>2016-25817-00020</v>
      </c>
      <c r="D101" s="1015"/>
      <c r="E101" s="975" t="str">
        <f>IF(D101=0,"0-0",(VLOOKUP(D101,'CONSOLIDADO PLAN DESARROLLO'!$EL$9:$ET$304,2,0)))</f>
        <v>0-0</v>
      </c>
      <c r="F101" s="972" t="str">
        <f>IF(D101=0,"0-0",(VLOOKUP(D101,'CONSOLIDADO PLAN DESARROLLO'!$EL$9:$ET$304,3,0)))</f>
        <v>0-0</v>
      </c>
      <c r="G101" s="994" t="str">
        <f>IF(D101=0,"0-0",(VLOOKUP(D101,'CONSOLIDADO PLAN DESARROLLO'!$EL$9:$ET$304,4,0)))</f>
        <v>0-0</v>
      </c>
      <c r="H101" s="978" t="str">
        <f>IF(D101=0,"0-0",(VLOOKUP(D101,'CONSOLIDADO PLAN DESARROLLO'!$EL$9:$ET$304,5,0)))</f>
        <v>0-0</v>
      </c>
      <c r="I101" s="981" t="str">
        <f>IF(D101=0,"0-0",(VLOOKUP(D101,'CONSOLIDADO PLAN DESARROLLO'!$EL$9:$ET$304,$R$3,0)))</f>
        <v>0-0</v>
      </c>
      <c r="J101" s="982"/>
      <c r="K101" s="1009"/>
      <c r="L101" s="990"/>
      <c r="M101" s="174"/>
      <c r="N101" s="175"/>
      <c r="O101" s="176"/>
      <c r="P101" s="46"/>
      <c r="Q101" s="47"/>
      <c r="R101" s="1012"/>
      <c r="S101" s="48"/>
      <c r="T101" s="894"/>
      <c r="U101" s="49"/>
      <c r="V101" s="894"/>
      <c r="W101" s="49"/>
      <c r="X101" s="894"/>
      <c r="Y101" s="49"/>
      <c r="Z101" s="894"/>
      <c r="AA101" s="49"/>
      <c r="AB101" s="894"/>
      <c r="AC101" s="49"/>
      <c r="AD101" s="894"/>
      <c r="AE101" s="49"/>
      <c r="AF101" s="894"/>
      <c r="AG101" s="50"/>
      <c r="AH101" s="859"/>
      <c r="AI101" s="859"/>
      <c r="AJ101" s="885">
        <f>+R101+T101+V101+X101+Z101+AB101+AD101+AF101</f>
        <v>0</v>
      </c>
      <c r="AK101" s="103">
        <f t="shared" ref="AK101:AK106" si="138">AC101+AE101+AG101+S101+U101+W101+Y101+AA101</f>
        <v>0</v>
      </c>
      <c r="AL101" s="51"/>
      <c r="AM101" s="52"/>
      <c r="AN101" s="52"/>
      <c r="AO101" s="52"/>
      <c r="AP101" s="52"/>
      <c r="AQ101" s="52"/>
      <c r="AR101" s="53">
        <f t="shared" ref="AR101:AR106" si="139">SUM(AL101:AQ101)</f>
        <v>0</v>
      </c>
      <c r="AS101" s="54"/>
      <c r="AT101" s="52"/>
      <c r="AU101" s="53">
        <f t="shared" ref="AU101:AU105" si="140">SUM(AS101:AT101)</f>
        <v>0</v>
      </c>
      <c r="AV101" s="54"/>
      <c r="AW101" s="52"/>
      <c r="AX101" s="52"/>
      <c r="AY101" s="52"/>
      <c r="AZ101" s="55"/>
      <c r="BA101" s="56"/>
      <c r="BB101" s="56"/>
      <c r="BC101" s="57"/>
    </row>
    <row r="102" spans="1:55" ht="17.25" hidden="1" customHeight="1" x14ac:dyDescent="0.2">
      <c r="A102" s="961"/>
      <c r="B102" s="963"/>
      <c r="C102" s="966"/>
      <c r="D102" s="1015"/>
      <c r="E102" s="976"/>
      <c r="F102" s="972"/>
      <c r="G102" s="994"/>
      <c r="H102" s="978"/>
      <c r="I102" s="983"/>
      <c r="J102" s="984"/>
      <c r="K102" s="1009"/>
      <c r="L102" s="991"/>
      <c r="M102" s="174"/>
      <c r="N102" s="175"/>
      <c r="O102" s="176"/>
      <c r="P102" s="46"/>
      <c r="Q102" s="47"/>
      <c r="R102" s="1013"/>
      <c r="S102" s="48"/>
      <c r="T102" s="895"/>
      <c r="U102" s="49"/>
      <c r="V102" s="895"/>
      <c r="W102" s="49"/>
      <c r="X102" s="895"/>
      <c r="Y102" s="49"/>
      <c r="Z102" s="895"/>
      <c r="AA102" s="49"/>
      <c r="AB102" s="895"/>
      <c r="AC102" s="49"/>
      <c r="AD102" s="895"/>
      <c r="AE102" s="49"/>
      <c r="AF102" s="895"/>
      <c r="AG102" s="50"/>
      <c r="AH102" s="860"/>
      <c r="AI102" s="860"/>
      <c r="AJ102" s="886"/>
      <c r="AK102" s="103">
        <f t="shared" si="138"/>
        <v>0</v>
      </c>
      <c r="AL102" s="51"/>
      <c r="AM102" s="52"/>
      <c r="AN102" s="52"/>
      <c r="AO102" s="52"/>
      <c r="AP102" s="52"/>
      <c r="AQ102" s="52"/>
      <c r="AR102" s="53">
        <f t="shared" si="139"/>
        <v>0</v>
      </c>
      <c r="AS102" s="54"/>
      <c r="AT102" s="52"/>
      <c r="AU102" s="53">
        <f t="shared" si="140"/>
        <v>0</v>
      </c>
      <c r="AV102" s="54"/>
      <c r="AW102" s="52"/>
      <c r="AX102" s="52"/>
      <c r="AY102" s="52"/>
      <c r="AZ102" s="55"/>
      <c r="BA102" s="56"/>
      <c r="BB102" s="56"/>
      <c r="BC102" s="57"/>
    </row>
    <row r="103" spans="1:55" ht="17.25" hidden="1" customHeight="1" x14ac:dyDescent="0.2">
      <c r="A103" s="961"/>
      <c r="B103" s="963"/>
      <c r="C103" s="966"/>
      <c r="D103" s="1015"/>
      <c r="E103" s="976"/>
      <c r="F103" s="972"/>
      <c r="G103" s="994"/>
      <c r="H103" s="978"/>
      <c r="I103" s="983"/>
      <c r="J103" s="984"/>
      <c r="K103" s="1009"/>
      <c r="L103" s="991"/>
      <c r="M103" s="174"/>
      <c r="N103" s="175"/>
      <c r="O103" s="176"/>
      <c r="P103" s="46"/>
      <c r="Q103" s="47"/>
      <c r="R103" s="1013"/>
      <c r="S103" s="48"/>
      <c r="T103" s="895"/>
      <c r="U103" s="49"/>
      <c r="V103" s="895"/>
      <c r="W103" s="49"/>
      <c r="X103" s="895"/>
      <c r="Y103" s="49"/>
      <c r="Z103" s="895"/>
      <c r="AA103" s="49"/>
      <c r="AB103" s="895"/>
      <c r="AC103" s="49"/>
      <c r="AD103" s="895"/>
      <c r="AE103" s="49"/>
      <c r="AF103" s="895"/>
      <c r="AG103" s="50"/>
      <c r="AH103" s="860"/>
      <c r="AI103" s="860"/>
      <c r="AJ103" s="886"/>
      <c r="AK103" s="103">
        <f t="shared" si="138"/>
        <v>0</v>
      </c>
      <c r="AL103" s="51"/>
      <c r="AM103" s="52"/>
      <c r="AN103" s="52"/>
      <c r="AO103" s="52"/>
      <c r="AP103" s="52"/>
      <c r="AQ103" s="52"/>
      <c r="AR103" s="53">
        <f t="shared" si="139"/>
        <v>0</v>
      </c>
      <c r="AS103" s="54"/>
      <c r="AT103" s="52"/>
      <c r="AU103" s="53">
        <f t="shared" si="140"/>
        <v>0</v>
      </c>
      <c r="AV103" s="54"/>
      <c r="AW103" s="52"/>
      <c r="AX103" s="52"/>
      <c r="AY103" s="52"/>
      <c r="AZ103" s="55"/>
      <c r="BA103" s="56"/>
      <c r="BB103" s="56"/>
      <c r="BC103" s="57"/>
    </row>
    <row r="104" spans="1:55" ht="17.25" hidden="1" customHeight="1" x14ac:dyDescent="0.2">
      <c r="A104" s="961"/>
      <c r="B104" s="963"/>
      <c r="C104" s="966"/>
      <c r="D104" s="1015"/>
      <c r="E104" s="976"/>
      <c r="F104" s="972"/>
      <c r="G104" s="994"/>
      <c r="H104" s="978"/>
      <c r="I104" s="983"/>
      <c r="J104" s="984"/>
      <c r="K104" s="1009"/>
      <c r="L104" s="991"/>
      <c r="M104" s="174"/>
      <c r="N104" s="175"/>
      <c r="O104" s="176"/>
      <c r="P104" s="46"/>
      <c r="Q104" s="47"/>
      <c r="R104" s="1013"/>
      <c r="S104" s="48"/>
      <c r="T104" s="895"/>
      <c r="U104" s="49"/>
      <c r="V104" s="895"/>
      <c r="W104" s="49"/>
      <c r="X104" s="895"/>
      <c r="Y104" s="49"/>
      <c r="Z104" s="895"/>
      <c r="AA104" s="49"/>
      <c r="AB104" s="895"/>
      <c r="AC104" s="49"/>
      <c r="AD104" s="895"/>
      <c r="AE104" s="49"/>
      <c r="AF104" s="895"/>
      <c r="AG104" s="50"/>
      <c r="AH104" s="860"/>
      <c r="AI104" s="860"/>
      <c r="AJ104" s="886"/>
      <c r="AK104" s="103">
        <f t="shared" si="138"/>
        <v>0</v>
      </c>
      <c r="AL104" s="51"/>
      <c r="AM104" s="52"/>
      <c r="AN104" s="52"/>
      <c r="AO104" s="52"/>
      <c r="AP104" s="52"/>
      <c r="AQ104" s="52"/>
      <c r="AR104" s="53">
        <f t="shared" si="139"/>
        <v>0</v>
      </c>
      <c r="AS104" s="54"/>
      <c r="AT104" s="52"/>
      <c r="AU104" s="53">
        <f t="shared" si="140"/>
        <v>0</v>
      </c>
      <c r="AV104" s="54"/>
      <c r="AW104" s="52"/>
      <c r="AX104" s="52"/>
      <c r="AY104" s="52"/>
      <c r="AZ104" s="55"/>
      <c r="BA104" s="56"/>
      <c r="BB104" s="56"/>
      <c r="BC104" s="57"/>
    </row>
    <row r="105" spans="1:55" ht="17.25" hidden="1" customHeight="1" x14ac:dyDescent="0.2">
      <c r="A105" s="961"/>
      <c r="B105" s="963"/>
      <c r="C105" s="966"/>
      <c r="D105" s="1015"/>
      <c r="E105" s="976"/>
      <c r="F105" s="972"/>
      <c r="G105" s="994"/>
      <c r="H105" s="978"/>
      <c r="I105" s="983"/>
      <c r="J105" s="984"/>
      <c r="K105" s="1009"/>
      <c r="L105" s="991"/>
      <c r="M105" s="174"/>
      <c r="N105" s="175"/>
      <c r="O105" s="176"/>
      <c r="P105" s="46"/>
      <c r="Q105" s="47"/>
      <c r="R105" s="1013"/>
      <c r="S105" s="48"/>
      <c r="T105" s="895"/>
      <c r="U105" s="49"/>
      <c r="V105" s="895"/>
      <c r="W105" s="49"/>
      <c r="X105" s="895"/>
      <c r="Y105" s="49"/>
      <c r="Z105" s="895"/>
      <c r="AA105" s="49"/>
      <c r="AB105" s="895"/>
      <c r="AC105" s="49"/>
      <c r="AD105" s="895"/>
      <c r="AE105" s="49"/>
      <c r="AF105" s="895"/>
      <c r="AG105" s="50"/>
      <c r="AH105" s="860"/>
      <c r="AI105" s="860"/>
      <c r="AJ105" s="886"/>
      <c r="AK105" s="103">
        <f t="shared" si="138"/>
        <v>0</v>
      </c>
      <c r="AL105" s="51"/>
      <c r="AM105" s="52"/>
      <c r="AN105" s="52"/>
      <c r="AO105" s="52"/>
      <c r="AP105" s="52"/>
      <c r="AQ105" s="52"/>
      <c r="AR105" s="53">
        <f t="shared" si="139"/>
        <v>0</v>
      </c>
      <c r="AS105" s="54"/>
      <c r="AT105" s="52"/>
      <c r="AU105" s="53">
        <f t="shared" si="140"/>
        <v>0</v>
      </c>
      <c r="AV105" s="54"/>
      <c r="AW105" s="52"/>
      <c r="AX105" s="52"/>
      <c r="AY105" s="52"/>
      <c r="AZ105" s="55"/>
      <c r="BA105" s="56"/>
      <c r="BB105" s="56"/>
      <c r="BC105" s="57"/>
    </row>
    <row r="106" spans="1:55" ht="17.25" hidden="1" customHeight="1" x14ac:dyDescent="0.2">
      <c r="A106" s="961"/>
      <c r="B106" s="964"/>
      <c r="C106" s="967"/>
      <c r="D106" s="1016"/>
      <c r="E106" s="976"/>
      <c r="F106" s="973"/>
      <c r="G106" s="995"/>
      <c r="H106" s="979"/>
      <c r="I106" s="983"/>
      <c r="J106" s="984"/>
      <c r="K106" s="1010"/>
      <c r="L106" s="991"/>
      <c r="M106" s="177"/>
      <c r="N106" s="178"/>
      <c r="O106" s="179"/>
      <c r="P106" s="106"/>
      <c r="Q106" s="107"/>
      <c r="R106" s="1013"/>
      <c r="S106" s="108"/>
      <c r="T106" s="895"/>
      <c r="U106" s="109"/>
      <c r="V106" s="895"/>
      <c r="W106" s="109"/>
      <c r="X106" s="895"/>
      <c r="Y106" s="109"/>
      <c r="Z106" s="895"/>
      <c r="AA106" s="109"/>
      <c r="AB106" s="895"/>
      <c r="AC106" s="109"/>
      <c r="AD106" s="895"/>
      <c r="AE106" s="109"/>
      <c r="AF106" s="895"/>
      <c r="AG106" s="110"/>
      <c r="AH106" s="860"/>
      <c r="AI106" s="860"/>
      <c r="AJ106" s="887"/>
      <c r="AK106" s="103">
        <f t="shared" si="138"/>
        <v>0</v>
      </c>
      <c r="AL106" s="111"/>
      <c r="AM106" s="112"/>
      <c r="AN106" s="112"/>
      <c r="AO106" s="112"/>
      <c r="AP106" s="112"/>
      <c r="AQ106" s="112"/>
      <c r="AR106" s="53">
        <f t="shared" si="139"/>
        <v>0</v>
      </c>
      <c r="AS106" s="113"/>
      <c r="AT106" s="112"/>
      <c r="AU106" s="53">
        <f>SUM(AS106:AT106)</f>
        <v>0</v>
      </c>
      <c r="AV106" s="113"/>
      <c r="AW106" s="112"/>
      <c r="AX106" s="112"/>
      <c r="AY106" s="112"/>
      <c r="AZ106" s="114"/>
      <c r="BA106" s="115"/>
      <c r="BB106" s="115"/>
      <c r="BC106" s="116"/>
    </row>
    <row r="107" spans="1:55" ht="9.9499999999999993" hidden="1" customHeight="1" thickBot="1" x14ac:dyDescent="0.25">
      <c r="A107" s="962"/>
      <c r="B107" s="965"/>
      <c r="C107" s="968"/>
      <c r="D107" s="1017"/>
      <c r="E107" s="977"/>
      <c r="F107" s="974"/>
      <c r="G107" s="996"/>
      <c r="H107" s="980"/>
      <c r="I107" s="985"/>
      <c r="J107" s="986"/>
      <c r="K107" s="1011"/>
      <c r="L107" s="992"/>
      <c r="M107" s="180"/>
      <c r="N107" s="181"/>
      <c r="O107" s="182"/>
      <c r="P107" s="117"/>
      <c r="Q107" s="117"/>
      <c r="R107" s="1014"/>
      <c r="S107" s="183"/>
      <c r="T107" s="896"/>
      <c r="U107" s="184"/>
      <c r="V107" s="896"/>
      <c r="W107" s="184"/>
      <c r="X107" s="896"/>
      <c r="Y107" s="184"/>
      <c r="Z107" s="896"/>
      <c r="AA107" s="184"/>
      <c r="AB107" s="896"/>
      <c r="AC107" s="184"/>
      <c r="AD107" s="896"/>
      <c r="AE107" s="184"/>
      <c r="AF107" s="896"/>
      <c r="AG107" s="185"/>
      <c r="AH107" s="861"/>
      <c r="AI107" s="861"/>
      <c r="AJ107" s="118"/>
      <c r="AK107" s="119"/>
      <c r="AL107" s="186"/>
      <c r="AM107" s="187"/>
      <c r="AN107" s="187"/>
      <c r="AO107" s="187"/>
      <c r="AP107" s="187"/>
      <c r="AQ107" s="187"/>
      <c r="AR107" s="120"/>
      <c r="AS107" s="188"/>
      <c r="AT107" s="187"/>
      <c r="AU107" s="120"/>
      <c r="AV107" s="188"/>
      <c r="AW107" s="187"/>
      <c r="AX107" s="187"/>
      <c r="AY107" s="187"/>
      <c r="AZ107" s="189"/>
      <c r="BA107" s="190"/>
      <c r="BB107" s="190"/>
      <c r="BC107" s="191"/>
    </row>
    <row r="108" spans="1:55" ht="6" hidden="1" customHeight="1" x14ac:dyDescent="0.2">
      <c r="A108" s="156"/>
      <c r="B108" s="192"/>
      <c r="C108" s="192"/>
      <c r="D108" s="192"/>
      <c r="E108" s="192"/>
      <c r="F108" s="192"/>
      <c r="G108" s="192"/>
      <c r="H108" s="192"/>
      <c r="I108" s="993"/>
      <c r="J108" s="993"/>
      <c r="K108" s="192"/>
      <c r="L108" s="192"/>
      <c r="M108" s="192"/>
      <c r="N108" s="192"/>
      <c r="O108" s="192"/>
      <c r="P108" s="192"/>
      <c r="Q108" s="192"/>
      <c r="R108" s="192"/>
      <c r="S108" s="192"/>
      <c r="T108" s="192"/>
      <c r="U108" s="192"/>
      <c r="V108" s="192"/>
      <c r="W108" s="192"/>
      <c r="X108" s="192"/>
      <c r="Y108" s="192"/>
      <c r="Z108" s="192"/>
      <c r="AA108" s="192"/>
      <c r="AB108" s="192"/>
      <c r="AC108" s="192"/>
      <c r="AD108" s="192"/>
      <c r="AE108" s="192"/>
      <c r="AF108" s="192"/>
      <c r="AG108" s="192"/>
      <c r="AH108" s="192"/>
      <c r="AI108" s="192"/>
      <c r="AJ108" s="192"/>
      <c r="AK108" s="193"/>
      <c r="AL108" s="193"/>
      <c r="AM108" s="193"/>
      <c r="AN108" s="193"/>
      <c r="AO108" s="193"/>
      <c r="AP108" s="193"/>
      <c r="AQ108" s="194"/>
      <c r="AR108" s="193"/>
      <c r="AS108" s="193"/>
      <c r="AT108" s="193"/>
      <c r="AU108" s="193"/>
      <c r="AV108" s="193"/>
      <c r="AW108" s="193"/>
      <c r="AX108" s="193"/>
      <c r="AY108" s="193"/>
      <c r="AZ108" s="193"/>
      <c r="BA108" s="193"/>
      <c r="BB108" s="193"/>
      <c r="BC108" s="156"/>
    </row>
    <row r="109" spans="1:55" ht="72" hidden="1" customHeight="1" x14ac:dyDescent="0.2">
      <c r="A109" s="960">
        <v>10</v>
      </c>
      <c r="B109" s="161" t="s">
        <v>1705</v>
      </c>
      <c r="C109" s="162" t="s">
        <v>1706</v>
      </c>
      <c r="D109" s="163" t="s">
        <v>21</v>
      </c>
      <c r="E109" s="163" t="s">
        <v>1892</v>
      </c>
      <c r="F109" s="162" t="s">
        <v>1707</v>
      </c>
      <c r="G109" s="164" t="s">
        <v>1679</v>
      </c>
      <c r="H109" s="164" t="s">
        <v>1680</v>
      </c>
      <c r="I109" s="165" t="s">
        <v>1908</v>
      </c>
      <c r="J109" s="166">
        <f>+$N$3</f>
        <v>2019</v>
      </c>
      <c r="K109" s="164" t="s">
        <v>1925</v>
      </c>
      <c r="L109" s="165" t="s">
        <v>1926</v>
      </c>
      <c r="M109" s="162" t="s">
        <v>1708</v>
      </c>
      <c r="N109" s="162" t="s">
        <v>1709</v>
      </c>
      <c r="O109" s="162" t="s">
        <v>1710</v>
      </c>
      <c r="P109" s="162" t="s">
        <v>1711</v>
      </c>
      <c r="Q109" s="162" t="s">
        <v>1712</v>
      </c>
      <c r="R109" s="167">
        <f t="shared" ref="R109" si="141">SUM(R110:R116)</f>
        <v>0</v>
      </c>
      <c r="S109" s="168">
        <f t="shared" ref="S109" si="142">SUM(S110:S116)</f>
        <v>0</v>
      </c>
      <c r="T109" s="169">
        <f t="shared" ref="T109" si="143">SUM(T110:T116)</f>
        <v>0</v>
      </c>
      <c r="U109" s="170">
        <f t="shared" ref="U109" si="144">SUM(U110:U116)</f>
        <v>0</v>
      </c>
      <c r="V109" s="169">
        <f t="shared" ref="V109" si="145">SUM(V110:V116)</f>
        <v>0</v>
      </c>
      <c r="W109" s="170">
        <f t="shared" ref="W109" si="146">SUM(W110:W116)</f>
        <v>0</v>
      </c>
      <c r="X109" s="169">
        <f t="shared" ref="X109" si="147">SUM(X110:X116)</f>
        <v>0</v>
      </c>
      <c r="Y109" s="170">
        <f t="shared" ref="Y109" si="148">SUM(Y110:Y116)</f>
        <v>0</v>
      </c>
      <c r="Z109" s="169">
        <f t="shared" ref="Z109" si="149">SUM(Z110:Z116)</f>
        <v>0</v>
      </c>
      <c r="AA109" s="170">
        <f t="shared" ref="AA109" si="150">SUM(AA110:AA116)</f>
        <v>0</v>
      </c>
      <c r="AB109" s="169">
        <f t="shared" ref="AB109" si="151">SUM(AB110:AB116)</f>
        <v>0</v>
      </c>
      <c r="AC109" s="170">
        <f t="shared" ref="AC109" si="152">SUM(AC110:AC116)</f>
        <v>0</v>
      </c>
      <c r="AD109" s="169">
        <f t="shared" ref="AD109" si="153">SUM(AD110:AD116)</f>
        <v>0</v>
      </c>
      <c r="AE109" s="170">
        <f t="shared" ref="AE109" si="154">SUM(AE110:AE116)</f>
        <v>0</v>
      </c>
      <c r="AF109" s="169">
        <f t="shared" ref="AF109" si="155">SUM(AF110:AF116)</f>
        <v>0</v>
      </c>
      <c r="AG109" s="171">
        <f t="shared" ref="AG109" si="156">SUM(AG110:AG116)</f>
        <v>0</v>
      </c>
      <c r="AH109" s="858"/>
      <c r="AI109" s="858"/>
      <c r="AJ109" s="172">
        <f t="shared" ref="AJ109" si="157">SUM(AJ110:AJ116)</f>
        <v>0</v>
      </c>
      <c r="AK109" s="173">
        <f t="shared" ref="AK109" si="158">SUM(AK110:AK116)</f>
        <v>0</v>
      </c>
      <c r="AL109" s="41">
        <f t="shared" ref="AL109" si="159">SUM(AL110:AL116)</f>
        <v>0</v>
      </c>
      <c r="AM109" s="42">
        <f t="shared" ref="AM109" si="160">SUM(AM110:AM116)</f>
        <v>0</v>
      </c>
      <c r="AN109" s="42">
        <f t="shared" ref="AN109" si="161">SUM(AN110:AN116)</f>
        <v>0</v>
      </c>
      <c r="AO109" s="42">
        <f t="shared" ref="AO109" si="162">SUM(AO110:AO116)</f>
        <v>0</v>
      </c>
      <c r="AP109" s="42">
        <f t="shared" ref="AP109" si="163">SUM(AP110:AP116)</f>
        <v>0</v>
      </c>
      <c r="AQ109" s="42">
        <f t="shared" ref="AQ109" si="164">SUM(AQ110:AQ116)</f>
        <v>0</v>
      </c>
      <c r="AR109" s="43">
        <f t="shared" ref="AR109" si="165">SUM(AR110:AR116)</f>
        <v>0</v>
      </c>
      <c r="AS109" s="104">
        <f t="shared" ref="AS109" si="166">SUM(AS110:AS116)</f>
        <v>0</v>
      </c>
      <c r="AT109" s="42">
        <f t="shared" ref="AT109" si="167">SUM(AT110:AT116)</f>
        <v>0</v>
      </c>
      <c r="AU109" s="43">
        <f t="shared" ref="AU109" si="168">SUM(AU110:AU116)</f>
        <v>0</v>
      </c>
      <c r="AV109" s="104">
        <f t="shared" ref="AV109" si="169">SUM(AV110:AV116)</f>
        <v>0</v>
      </c>
      <c r="AW109" s="42">
        <f t="shared" ref="AW109" si="170">SUM(AW110:AW116)</f>
        <v>0</v>
      </c>
      <c r="AX109" s="42">
        <f t="shared" ref="AX109" si="171">SUM(AX110:AX116)</f>
        <v>0</v>
      </c>
      <c r="AY109" s="42">
        <f t="shared" ref="AY109" si="172">SUM(AY110:AY116)</f>
        <v>0</v>
      </c>
      <c r="AZ109" s="105">
        <f t="shared" ref="AZ109" si="173">SUM(AZ110:AZ116)</f>
        <v>0</v>
      </c>
      <c r="BA109" s="44" t="s">
        <v>1685</v>
      </c>
      <c r="BB109" s="44" t="s">
        <v>1686</v>
      </c>
      <c r="BC109" s="45" t="s">
        <v>1687</v>
      </c>
    </row>
    <row r="110" spans="1:55" ht="17.25" hidden="1" customHeight="1" x14ac:dyDescent="0.2">
      <c r="A110" s="961"/>
      <c r="B110" s="963" t="str">
        <f>VLOOKUP($D$9,'PROYECTOS REGISTRADOS'!$A$2:$D$82,4,0)</f>
        <v>Apoyo en la reducción de la tasa de hurtos Tocancipá, Cundinamarca, Centro Oriente</v>
      </c>
      <c r="C110" s="966" t="str">
        <f>VLOOKUP($D$9,'PROYECTOS REGISTRADOS'!$A$2:$D$82,3,0)</f>
        <v>2016-25817-00020</v>
      </c>
      <c r="D110" s="1015"/>
      <c r="E110" s="975" t="str">
        <f>IF(D110=0,"0-0",(VLOOKUP(D110,'CONSOLIDADO PLAN DESARROLLO'!$EL$9:$ET$304,2,0)))</f>
        <v>0-0</v>
      </c>
      <c r="F110" s="972" t="str">
        <f>IF(D110=0,"0-0",(VLOOKUP(D110,'CONSOLIDADO PLAN DESARROLLO'!$EL$9:$ET$304,3,0)))</f>
        <v>0-0</v>
      </c>
      <c r="G110" s="994" t="str">
        <f>IF(D110=0,"0-0",(VLOOKUP(D110,'CONSOLIDADO PLAN DESARROLLO'!$EL$9:$ET$304,4,0)))</f>
        <v>0-0</v>
      </c>
      <c r="H110" s="978" t="str">
        <f>IF(D110=0,"0-0",(VLOOKUP(D110,'CONSOLIDADO PLAN DESARROLLO'!$EL$9:$ET$304,5,0)))</f>
        <v>0-0</v>
      </c>
      <c r="I110" s="981" t="str">
        <f>IF(D110=0,"0-0",(VLOOKUP(D110,'CONSOLIDADO PLAN DESARROLLO'!$EL$9:$ET$304,$R$3,0)))</f>
        <v>0-0</v>
      </c>
      <c r="J110" s="982"/>
      <c r="K110" s="1009"/>
      <c r="L110" s="990"/>
      <c r="M110" s="174"/>
      <c r="N110" s="175"/>
      <c r="O110" s="176"/>
      <c r="P110" s="46"/>
      <c r="Q110" s="47"/>
      <c r="R110" s="1012"/>
      <c r="S110" s="48"/>
      <c r="T110" s="894"/>
      <c r="U110" s="49"/>
      <c r="V110" s="894"/>
      <c r="W110" s="49"/>
      <c r="X110" s="894"/>
      <c r="Y110" s="49"/>
      <c r="Z110" s="894"/>
      <c r="AA110" s="49"/>
      <c r="AB110" s="894"/>
      <c r="AC110" s="49"/>
      <c r="AD110" s="894"/>
      <c r="AE110" s="49"/>
      <c r="AF110" s="894"/>
      <c r="AG110" s="50"/>
      <c r="AH110" s="859"/>
      <c r="AI110" s="859"/>
      <c r="AJ110" s="885">
        <f>+R110+T110+V110+X110+Z110+AB110+AD110+AF110</f>
        <v>0</v>
      </c>
      <c r="AK110" s="103">
        <f t="shared" ref="AK110:AK115" si="174">AC110+AE110+AG110+S110+U110+W110+Y110+AA110</f>
        <v>0</v>
      </c>
      <c r="AL110" s="51"/>
      <c r="AM110" s="52"/>
      <c r="AN110" s="52"/>
      <c r="AO110" s="52"/>
      <c r="AP110" s="52"/>
      <c r="AQ110" s="52"/>
      <c r="AR110" s="53">
        <f t="shared" ref="AR110:AR115" si="175">SUM(AL110:AQ110)</f>
        <v>0</v>
      </c>
      <c r="AS110" s="54"/>
      <c r="AT110" s="52"/>
      <c r="AU110" s="53">
        <f t="shared" ref="AU110:AU114" si="176">SUM(AS110:AT110)</f>
        <v>0</v>
      </c>
      <c r="AV110" s="54"/>
      <c r="AW110" s="52"/>
      <c r="AX110" s="52"/>
      <c r="AY110" s="52"/>
      <c r="AZ110" s="55"/>
      <c r="BA110" s="56"/>
      <c r="BB110" s="56"/>
      <c r="BC110" s="57"/>
    </row>
    <row r="111" spans="1:55" ht="17.25" hidden="1" customHeight="1" x14ac:dyDescent="0.2">
      <c r="A111" s="961"/>
      <c r="B111" s="963"/>
      <c r="C111" s="966"/>
      <c r="D111" s="1015"/>
      <c r="E111" s="976"/>
      <c r="F111" s="972"/>
      <c r="G111" s="994"/>
      <c r="H111" s="978"/>
      <c r="I111" s="983"/>
      <c r="J111" s="984"/>
      <c r="K111" s="1009"/>
      <c r="L111" s="991"/>
      <c r="M111" s="174"/>
      <c r="N111" s="175"/>
      <c r="O111" s="176"/>
      <c r="P111" s="46"/>
      <c r="Q111" s="47"/>
      <c r="R111" s="1013"/>
      <c r="S111" s="48"/>
      <c r="T111" s="895"/>
      <c r="U111" s="49"/>
      <c r="V111" s="895"/>
      <c r="W111" s="49"/>
      <c r="X111" s="895"/>
      <c r="Y111" s="49"/>
      <c r="Z111" s="895"/>
      <c r="AA111" s="49"/>
      <c r="AB111" s="895"/>
      <c r="AC111" s="49"/>
      <c r="AD111" s="895"/>
      <c r="AE111" s="49"/>
      <c r="AF111" s="895"/>
      <c r="AG111" s="50"/>
      <c r="AH111" s="860"/>
      <c r="AI111" s="860"/>
      <c r="AJ111" s="886"/>
      <c r="AK111" s="103">
        <f t="shared" si="174"/>
        <v>0</v>
      </c>
      <c r="AL111" s="51"/>
      <c r="AM111" s="52"/>
      <c r="AN111" s="52"/>
      <c r="AO111" s="52"/>
      <c r="AP111" s="52"/>
      <c r="AQ111" s="52"/>
      <c r="AR111" s="53">
        <f t="shared" si="175"/>
        <v>0</v>
      </c>
      <c r="AS111" s="54"/>
      <c r="AT111" s="52"/>
      <c r="AU111" s="53">
        <f t="shared" si="176"/>
        <v>0</v>
      </c>
      <c r="AV111" s="54"/>
      <c r="AW111" s="52"/>
      <c r="AX111" s="52"/>
      <c r="AY111" s="52"/>
      <c r="AZ111" s="55"/>
      <c r="BA111" s="56"/>
      <c r="BB111" s="56"/>
      <c r="BC111" s="57"/>
    </row>
    <row r="112" spans="1:55" ht="17.25" hidden="1" customHeight="1" x14ac:dyDescent="0.2">
      <c r="A112" s="961"/>
      <c r="B112" s="963"/>
      <c r="C112" s="966"/>
      <c r="D112" s="1015"/>
      <c r="E112" s="976"/>
      <c r="F112" s="972"/>
      <c r="G112" s="994"/>
      <c r="H112" s="978"/>
      <c r="I112" s="983"/>
      <c r="J112" s="984"/>
      <c r="K112" s="1009"/>
      <c r="L112" s="991"/>
      <c r="M112" s="174"/>
      <c r="N112" s="175"/>
      <c r="O112" s="176"/>
      <c r="P112" s="46"/>
      <c r="Q112" s="47"/>
      <c r="R112" s="1013"/>
      <c r="S112" s="48"/>
      <c r="T112" s="895"/>
      <c r="U112" s="49"/>
      <c r="V112" s="895"/>
      <c r="W112" s="49"/>
      <c r="X112" s="895"/>
      <c r="Y112" s="49"/>
      <c r="Z112" s="895"/>
      <c r="AA112" s="49"/>
      <c r="AB112" s="895"/>
      <c r="AC112" s="49"/>
      <c r="AD112" s="895"/>
      <c r="AE112" s="49"/>
      <c r="AF112" s="895"/>
      <c r="AG112" s="50"/>
      <c r="AH112" s="860"/>
      <c r="AI112" s="860"/>
      <c r="AJ112" s="886"/>
      <c r="AK112" s="103">
        <f t="shared" si="174"/>
        <v>0</v>
      </c>
      <c r="AL112" s="51"/>
      <c r="AM112" s="52"/>
      <c r="AN112" s="52"/>
      <c r="AO112" s="52"/>
      <c r="AP112" s="52"/>
      <c r="AQ112" s="52"/>
      <c r="AR112" s="53">
        <f t="shared" si="175"/>
        <v>0</v>
      </c>
      <c r="AS112" s="54"/>
      <c r="AT112" s="52"/>
      <c r="AU112" s="53">
        <f t="shared" si="176"/>
        <v>0</v>
      </c>
      <c r="AV112" s="54"/>
      <c r="AW112" s="52"/>
      <c r="AX112" s="52"/>
      <c r="AY112" s="52"/>
      <c r="AZ112" s="55"/>
      <c r="BA112" s="56"/>
      <c r="BB112" s="56"/>
      <c r="BC112" s="57"/>
    </row>
    <row r="113" spans="1:55" ht="17.25" hidden="1" customHeight="1" x14ac:dyDescent="0.2">
      <c r="A113" s="961"/>
      <c r="B113" s="963"/>
      <c r="C113" s="966"/>
      <c r="D113" s="1015"/>
      <c r="E113" s="976"/>
      <c r="F113" s="972"/>
      <c r="G113" s="994"/>
      <c r="H113" s="978"/>
      <c r="I113" s="983"/>
      <c r="J113" s="984"/>
      <c r="K113" s="1009"/>
      <c r="L113" s="991"/>
      <c r="M113" s="174"/>
      <c r="N113" s="175"/>
      <c r="O113" s="176"/>
      <c r="P113" s="46"/>
      <c r="Q113" s="47"/>
      <c r="R113" s="1013"/>
      <c r="S113" s="48"/>
      <c r="T113" s="895"/>
      <c r="U113" s="49"/>
      <c r="V113" s="895"/>
      <c r="W113" s="49"/>
      <c r="X113" s="895"/>
      <c r="Y113" s="49"/>
      <c r="Z113" s="895"/>
      <c r="AA113" s="49"/>
      <c r="AB113" s="895"/>
      <c r="AC113" s="49"/>
      <c r="AD113" s="895"/>
      <c r="AE113" s="49"/>
      <c r="AF113" s="895"/>
      <c r="AG113" s="50"/>
      <c r="AH113" s="860"/>
      <c r="AI113" s="860"/>
      <c r="AJ113" s="886"/>
      <c r="AK113" s="103">
        <f t="shared" si="174"/>
        <v>0</v>
      </c>
      <c r="AL113" s="51"/>
      <c r="AM113" s="52"/>
      <c r="AN113" s="52"/>
      <c r="AO113" s="52"/>
      <c r="AP113" s="52"/>
      <c r="AQ113" s="52"/>
      <c r="AR113" s="53">
        <f t="shared" si="175"/>
        <v>0</v>
      </c>
      <c r="AS113" s="54"/>
      <c r="AT113" s="52"/>
      <c r="AU113" s="53">
        <f t="shared" si="176"/>
        <v>0</v>
      </c>
      <c r="AV113" s="54"/>
      <c r="AW113" s="52"/>
      <c r="AX113" s="52"/>
      <c r="AY113" s="52"/>
      <c r="AZ113" s="55"/>
      <c r="BA113" s="56"/>
      <c r="BB113" s="56"/>
      <c r="BC113" s="57"/>
    </row>
    <row r="114" spans="1:55" ht="17.25" hidden="1" customHeight="1" x14ac:dyDescent="0.2">
      <c r="A114" s="961"/>
      <c r="B114" s="963"/>
      <c r="C114" s="966"/>
      <c r="D114" s="1015"/>
      <c r="E114" s="976"/>
      <c r="F114" s="972"/>
      <c r="G114" s="994"/>
      <c r="H114" s="978"/>
      <c r="I114" s="983"/>
      <c r="J114" s="984"/>
      <c r="K114" s="1009"/>
      <c r="L114" s="991"/>
      <c r="M114" s="174"/>
      <c r="N114" s="175"/>
      <c r="O114" s="176"/>
      <c r="P114" s="46"/>
      <c r="Q114" s="47"/>
      <c r="R114" s="1013"/>
      <c r="S114" s="48"/>
      <c r="T114" s="895"/>
      <c r="U114" s="49"/>
      <c r="V114" s="895"/>
      <c r="W114" s="49"/>
      <c r="X114" s="895"/>
      <c r="Y114" s="49"/>
      <c r="Z114" s="895"/>
      <c r="AA114" s="49"/>
      <c r="AB114" s="895"/>
      <c r="AC114" s="49"/>
      <c r="AD114" s="895"/>
      <c r="AE114" s="49"/>
      <c r="AF114" s="895"/>
      <c r="AG114" s="50"/>
      <c r="AH114" s="860"/>
      <c r="AI114" s="860"/>
      <c r="AJ114" s="886"/>
      <c r="AK114" s="103">
        <f t="shared" si="174"/>
        <v>0</v>
      </c>
      <c r="AL114" s="51"/>
      <c r="AM114" s="52"/>
      <c r="AN114" s="52"/>
      <c r="AO114" s="52"/>
      <c r="AP114" s="52"/>
      <c r="AQ114" s="52"/>
      <c r="AR114" s="53">
        <f t="shared" si="175"/>
        <v>0</v>
      </c>
      <c r="AS114" s="54"/>
      <c r="AT114" s="52"/>
      <c r="AU114" s="53">
        <f t="shared" si="176"/>
        <v>0</v>
      </c>
      <c r="AV114" s="54"/>
      <c r="AW114" s="52"/>
      <c r="AX114" s="52"/>
      <c r="AY114" s="52"/>
      <c r="AZ114" s="55"/>
      <c r="BA114" s="56"/>
      <c r="BB114" s="56"/>
      <c r="BC114" s="57"/>
    </row>
    <row r="115" spans="1:55" ht="17.25" hidden="1" customHeight="1" x14ac:dyDescent="0.2">
      <c r="A115" s="961"/>
      <c r="B115" s="964"/>
      <c r="C115" s="967"/>
      <c r="D115" s="1016"/>
      <c r="E115" s="976"/>
      <c r="F115" s="973"/>
      <c r="G115" s="995"/>
      <c r="H115" s="979"/>
      <c r="I115" s="983"/>
      <c r="J115" s="984"/>
      <c r="K115" s="1010"/>
      <c r="L115" s="991"/>
      <c r="M115" s="177"/>
      <c r="N115" s="178"/>
      <c r="O115" s="179"/>
      <c r="P115" s="106"/>
      <c r="Q115" s="107"/>
      <c r="R115" s="1013"/>
      <c r="S115" s="108"/>
      <c r="T115" s="895"/>
      <c r="U115" s="109"/>
      <c r="V115" s="895"/>
      <c r="W115" s="109"/>
      <c r="X115" s="895"/>
      <c r="Y115" s="109"/>
      <c r="Z115" s="895"/>
      <c r="AA115" s="109"/>
      <c r="AB115" s="895"/>
      <c r="AC115" s="109"/>
      <c r="AD115" s="895"/>
      <c r="AE115" s="109"/>
      <c r="AF115" s="895"/>
      <c r="AG115" s="110"/>
      <c r="AH115" s="860"/>
      <c r="AI115" s="860"/>
      <c r="AJ115" s="887"/>
      <c r="AK115" s="103">
        <f t="shared" si="174"/>
        <v>0</v>
      </c>
      <c r="AL115" s="111"/>
      <c r="AM115" s="112"/>
      <c r="AN115" s="112"/>
      <c r="AO115" s="112"/>
      <c r="AP115" s="112"/>
      <c r="AQ115" s="112"/>
      <c r="AR115" s="53">
        <f t="shared" si="175"/>
        <v>0</v>
      </c>
      <c r="AS115" s="113"/>
      <c r="AT115" s="112"/>
      <c r="AU115" s="53">
        <f>SUM(AS115:AT115)</f>
        <v>0</v>
      </c>
      <c r="AV115" s="113"/>
      <c r="AW115" s="112"/>
      <c r="AX115" s="112"/>
      <c r="AY115" s="112"/>
      <c r="AZ115" s="114"/>
      <c r="BA115" s="115"/>
      <c r="BB115" s="115"/>
      <c r="BC115" s="116"/>
    </row>
    <row r="116" spans="1:55" ht="9.9499999999999993" hidden="1" customHeight="1" thickBot="1" x14ac:dyDescent="0.25">
      <c r="A116" s="962"/>
      <c r="B116" s="965"/>
      <c r="C116" s="968"/>
      <c r="D116" s="1017"/>
      <c r="E116" s="977"/>
      <c r="F116" s="974"/>
      <c r="G116" s="996"/>
      <c r="H116" s="980"/>
      <c r="I116" s="985"/>
      <c r="J116" s="986"/>
      <c r="K116" s="1011"/>
      <c r="L116" s="992"/>
      <c r="M116" s="180"/>
      <c r="N116" s="181"/>
      <c r="O116" s="182"/>
      <c r="P116" s="117"/>
      <c r="Q116" s="117"/>
      <c r="R116" s="1014"/>
      <c r="S116" s="183"/>
      <c r="T116" s="896"/>
      <c r="U116" s="184"/>
      <c r="V116" s="896"/>
      <c r="W116" s="184"/>
      <c r="X116" s="896"/>
      <c r="Y116" s="184"/>
      <c r="Z116" s="896"/>
      <c r="AA116" s="184"/>
      <c r="AB116" s="896"/>
      <c r="AC116" s="184"/>
      <c r="AD116" s="896"/>
      <c r="AE116" s="184"/>
      <c r="AF116" s="896"/>
      <c r="AG116" s="185"/>
      <c r="AH116" s="861"/>
      <c r="AI116" s="861"/>
      <c r="AJ116" s="118"/>
      <c r="AK116" s="119"/>
      <c r="AL116" s="186"/>
      <c r="AM116" s="187"/>
      <c r="AN116" s="187"/>
      <c r="AO116" s="187"/>
      <c r="AP116" s="187"/>
      <c r="AQ116" s="187"/>
      <c r="AR116" s="120"/>
      <c r="AS116" s="188"/>
      <c r="AT116" s="187"/>
      <c r="AU116" s="120"/>
      <c r="AV116" s="188"/>
      <c r="AW116" s="187"/>
      <c r="AX116" s="187"/>
      <c r="AY116" s="187"/>
      <c r="AZ116" s="189"/>
      <c r="BA116" s="190"/>
      <c r="BB116" s="190"/>
      <c r="BC116" s="191"/>
    </row>
    <row r="117" spans="1:55" ht="6" hidden="1" customHeight="1" x14ac:dyDescent="0.2">
      <c r="A117" s="156"/>
      <c r="B117" s="192"/>
      <c r="C117" s="192"/>
      <c r="D117" s="192"/>
      <c r="E117" s="192"/>
      <c r="F117" s="192"/>
      <c r="G117" s="192"/>
      <c r="H117" s="192"/>
      <c r="I117" s="993"/>
      <c r="J117" s="993"/>
      <c r="K117" s="192"/>
      <c r="L117" s="192"/>
      <c r="M117" s="192"/>
      <c r="N117" s="192"/>
      <c r="O117" s="192"/>
      <c r="P117" s="192"/>
      <c r="Q117" s="192"/>
      <c r="R117" s="192"/>
      <c r="S117" s="192"/>
      <c r="T117" s="192"/>
      <c r="U117" s="192"/>
      <c r="V117" s="192"/>
      <c r="W117" s="192"/>
      <c r="X117" s="192"/>
      <c r="Y117" s="192"/>
      <c r="Z117" s="192"/>
      <c r="AA117" s="192"/>
      <c r="AB117" s="192"/>
      <c r="AC117" s="192"/>
      <c r="AD117" s="192"/>
      <c r="AE117" s="192"/>
      <c r="AF117" s="192"/>
      <c r="AG117" s="192"/>
      <c r="AH117" s="192"/>
      <c r="AI117" s="192"/>
      <c r="AJ117" s="192"/>
      <c r="AK117" s="193"/>
      <c r="AL117" s="193"/>
      <c r="AM117" s="193"/>
      <c r="AN117" s="193"/>
      <c r="AO117" s="193"/>
      <c r="AP117" s="193"/>
      <c r="AQ117" s="194"/>
      <c r="AR117" s="193"/>
      <c r="AS117" s="193"/>
      <c r="AT117" s="193"/>
      <c r="AU117" s="193"/>
      <c r="AV117" s="193"/>
      <c r="AW117" s="193"/>
      <c r="AX117" s="193"/>
      <c r="AY117" s="193"/>
      <c r="AZ117" s="193"/>
      <c r="BA117" s="193"/>
      <c r="BB117" s="193"/>
      <c r="BC117" s="156"/>
    </row>
    <row r="118" spans="1:55" ht="72" hidden="1" customHeight="1" x14ac:dyDescent="0.2">
      <c r="A118" s="960">
        <v>11</v>
      </c>
      <c r="B118" s="161" t="s">
        <v>1705</v>
      </c>
      <c r="C118" s="162" t="s">
        <v>1706</v>
      </c>
      <c r="D118" s="163" t="s">
        <v>21</v>
      </c>
      <c r="E118" s="163" t="s">
        <v>1892</v>
      </c>
      <c r="F118" s="162" t="s">
        <v>1707</v>
      </c>
      <c r="G118" s="164" t="s">
        <v>1679</v>
      </c>
      <c r="H118" s="164" t="s">
        <v>1680</v>
      </c>
      <c r="I118" s="165" t="s">
        <v>1908</v>
      </c>
      <c r="J118" s="166">
        <f>+$N$3</f>
        <v>2019</v>
      </c>
      <c r="K118" s="164" t="s">
        <v>1925</v>
      </c>
      <c r="L118" s="165" t="s">
        <v>1926</v>
      </c>
      <c r="M118" s="162" t="s">
        <v>1708</v>
      </c>
      <c r="N118" s="162" t="s">
        <v>1709</v>
      </c>
      <c r="O118" s="162" t="s">
        <v>1710</v>
      </c>
      <c r="P118" s="162" t="s">
        <v>1711</v>
      </c>
      <c r="Q118" s="162" t="s">
        <v>1712</v>
      </c>
      <c r="R118" s="167">
        <f t="shared" ref="R118" si="177">SUM(R119:R125)</f>
        <v>0</v>
      </c>
      <c r="S118" s="168">
        <f t="shared" ref="S118" si="178">SUM(S119:S125)</f>
        <v>0</v>
      </c>
      <c r="T118" s="169">
        <f t="shared" ref="T118" si="179">SUM(T119:T125)</f>
        <v>0</v>
      </c>
      <c r="U118" s="170">
        <f t="shared" ref="U118" si="180">SUM(U119:U125)</f>
        <v>0</v>
      </c>
      <c r="V118" s="169">
        <f t="shared" ref="V118" si="181">SUM(V119:V125)</f>
        <v>0</v>
      </c>
      <c r="W118" s="170">
        <f t="shared" ref="W118" si="182">SUM(W119:W125)</f>
        <v>0</v>
      </c>
      <c r="X118" s="169">
        <f t="shared" ref="X118" si="183">SUM(X119:X125)</f>
        <v>0</v>
      </c>
      <c r="Y118" s="170">
        <f t="shared" ref="Y118" si="184">SUM(Y119:Y125)</f>
        <v>0</v>
      </c>
      <c r="Z118" s="169">
        <f t="shared" ref="Z118" si="185">SUM(Z119:Z125)</f>
        <v>0</v>
      </c>
      <c r="AA118" s="170">
        <f t="shared" ref="AA118" si="186">SUM(AA119:AA125)</f>
        <v>0</v>
      </c>
      <c r="AB118" s="169">
        <f t="shared" ref="AB118" si="187">SUM(AB119:AB125)</f>
        <v>0</v>
      </c>
      <c r="AC118" s="170">
        <f t="shared" ref="AC118" si="188">SUM(AC119:AC125)</f>
        <v>0</v>
      </c>
      <c r="AD118" s="169">
        <f t="shared" ref="AD118" si="189">SUM(AD119:AD125)</f>
        <v>0</v>
      </c>
      <c r="AE118" s="170">
        <f t="shared" ref="AE118" si="190">SUM(AE119:AE125)</f>
        <v>0</v>
      </c>
      <c r="AF118" s="169">
        <f t="shared" ref="AF118" si="191">SUM(AF119:AF125)</f>
        <v>0</v>
      </c>
      <c r="AG118" s="171">
        <f t="shared" ref="AG118" si="192">SUM(AG119:AG125)</f>
        <v>0</v>
      </c>
      <c r="AH118" s="858"/>
      <c r="AI118" s="858"/>
      <c r="AJ118" s="172">
        <f t="shared" ref="AJ118" si="193">SUM(AJ119:AJ125)</f>
        <v>0</v>
      </c>
      <c r="AK118" s="173">
        <f t="shared" ref="AK118" si="194">SUM(AK119:AK125)</f>
        <v>0</v>
      </c>
      <c r="AL118" s="41">
        <f t="shared" ref="AL118" si="195">SUM(AL119:AL125)</f>
        <v>0</v>
      </c>
      <c r="AM118" s="42">
        <f t="shared" ref="AM118" si="196">SUM(AM119:AM125)</f>
        <v>0</v>
      </c>
      <c r="AN118" s="42">
        <f t="shared" ref="AN118" si="197">SUM(AN119:AN125)</f>
        <v>0</v>
      </c>
      <c r="AO118" s="42">
        <f t="shared" ref="AO118" si="198">SUM(AO119:AO125)</f>
        <v>0</v>
      </c>
      <c r="AP118" s="42">
        <f t="shared" ref="AP118" si="199">SUM(AP119:AP125)</f>
        <v>0</v>
      </c>
      <c r="AQ118" s="42">
        <f t="shared" ref="AQ118" si="200">SUM(AQ119:AQ125)</f>
        <v>0</v>
      </c>
      <c r="AR118" s="43">
        <f t="shared" ref="AR118" si="201">SUM(AR119:AR125)</f>
        <v>0</v>
      </c>
      <c r="AS118" s="104">
        <f t="shared" ref="AS118" si="202">SUM(AS119:AS125)</f>
        <v>0</v>
      </c>
      <c r="AT118" s="42">
        <f t="shared" ref="AT118" si="203">SUM(AT119:AT125)</f>
        <v>0</v>
      </c>
      <c r="AU118" s="43">
        <f t="shared" ref="AU118" si="204">SUM(AU119:AU125)</f>
        <v>0</v>
      </c>
      <c r="AV118" s="104">
        <f t="shared" ref="AV118" si="205">SUM(AV119:AV125)</f>
        <v>0</v>
      </c>
      <c r="AW118" s="42">
        <f t="shared" ref="AW118" si="206">SUM(AW119:AW125)</f>
        <v>0</v>
      </c>
      <c r="AX118" s="42">
        <f t="shared" ref="AX118" si="207">SUM(AX119:AX125)</f>
        <v>0</v>
      </c>
      <c r="AY118" s="42">
        <f t="shared" ref="AY118" si="208">SUM(AY119:AY125)</f>
        <v>0</v>
      </c>
      <c r="AZ118" s="105">
        <f t="shared" ref="AZ118" si="209">SUM(AZ119:AZ125)</f>
        <v>0</v>
      </c>
      <c r="BA118" s="44" t="s">
        <v>1685</v>
      </c>
      <c r="BB118" s="44" t="s">
        <v>1686</v>
      </c>
      <c r="BC118" s="45" t="s">
        <v>1687</v>
      </c>
    </row>
    <row r="119" spans="1:55" ht="17.25" hidden="1" customHeight="1" x14ac:dyDescent="0.2">
      <c r="A119" s="961"/>
      <c r="B119" s="963" t="str">
        <f>VLOOKUP($D$9,'PROYECTOS REGISTRADOS'!$A$2:$D$82,4,0)</f>
        <v>Apoyo en la reducción de la tasa de hurtos Tocancipá, Cundinamarca, Centro Oriente</v>
      </c>
      <c r="C119" s="966" t="str">
        <f>VLOOKUP($D$9,'PROYECTOS REGISTRADOS'!$A$2:$D$82,3,0)</f>
        <v>2016-25817-00020</v>
      </c>
      <c r="D119" s="1015"/>
      <c r="E119" s="975" t="str">
        <f>IF(D119=0,"0-0",(VLOOKUP(D119,'CONSOLIDADO PLAN DESARROLLO'!$EL$9:$ET$304,2,0)))</f>
        <v>0-0</v>
      </c>
      <c r="F119" s="972" t="str">
        <f>IF(D119=0,"0-0",(VLOOKUP(D119,'CONSOLIDADO PLAN DESARROLLO'!$EL$9:$ET$304,3,0)))</f>
        <v>0-0</v>
      </c>
      <c r="G119" s="994" t="str">
        <f>IF(D119=0,"0-0",(VLOOKUP(D119,'CONSOLIDADO PLAN DESARROLLO'!$EL$9:$ET$304,4,0)))</f>
        <v>0-0</v>
      </c>
      <c r="H119" s="978" t="str">
        <f>IF(D119=0,"0-0",(VLOOKUP(D119,'CONSOLIDADO PLAN DESARROLLO'!$EL$9:$ET$304,5,0)))</f>
        <v>0-0</v>
      </c>
      <c r="I119" s="981" t="str">
        <f>IF(D119=0,"0-0",(VLOOKUP(D119,'CONSOLIDADO PLAN DESARROLLO'!$EL$9:$ET$304,$R$3,0)))</f>
        <v>0-0</v>
      </c>
      <c r="J119" s="982"/>
      <c r="K119" s="1009"/>
      <c r="L119" s="990"/>
      <c r="M119" s="174"/>
      <c r="N119" s="175"/>
      <c r="O119" s="176"/>
      <c r="P119" s="46"/>
      <c r="Q119" s="47"/>
      <c r="R119" s="1012"/>
      <c r="S119" s="48"/>
      <c r="T119" s="894"/>
      <c r="U119" s="49"/>
      <c r="V119" s="894"/>
      <c r="W119" s="49"/>
      <c r="X119" s="894"/>
      <c r="Y119" s="49"/>
      <c r="Z119" s="894"/>
      <c r="AA119" s="49"/>
      <c r="AB119" s="894"/>
      <c r="AC119" s="49"/>
      <c r="AD119" s="894"/>
      <c r="AE119" s="49"/>
      <c r="AF119" s="894"/>
      <c r="AG119" s="50"/>
      <c r="AH119" s="859"/>
      <c r="AI119" s="859"/>
      <c r="AJ119" s="885">
        <f>+R119+T119+V119+X119+Z119+AB119+AD119+AF119</f>
        <v>0</v>
      </c>
      <c r="AK119" s="103">
        <f t="shared" ref="AK119:AK124" si="210">AC119+AE119+AG119+S119+U119+W119+Y119+AA119</f>
        <v>0</v>
      </c>
      <c r="AL119" s="51"/>
      <c r="AM119" s="52"/>
      <c r="AN119" s="52"/>
      <c r="AO119" s="52"/>
      <c r="AP119" s="52"/>
      <c r="AQ119" s="52"/>
      <c r="AR119" s="53">
        <f t="shared" ref="AR119:AR124" si="211">SUM(AL119:AQ119)</f>
        <v>0</v>
      </c>
      <c r="AS119" s="54"/>
      <c r="AT119" s="52"/>
      <c r="AU119" s="53">
        <f t="shared" ref="AU119:AU123" si="212">SUM(AS119:AT119)</f>
        <v>0</v>
      </c>
      <c r="AV119" s="54"/>
      <c r="AW119" s="52"/>
      <c r="AX119" s="52"/>
      <c r="AY119" s="52"/>
      <c r="AZ119" s="55"/>
      <c r="BA119" s="56"/>
      <c r="BB119" s="56"/>
      <c r="BC119" s="57"/>
    </row>
    <row r="120" spans="1:55" ht="17.25" hidden="1" customHeight="1" x14ac:dyDescent="0.2">
      <c r="A120" s="961"/>
      <c r="B120" s="963"/>
      <c r="C120" s="966"/>
      <c r="D120" s="1015"/>
      <c r="E120" s="976"/>
      <c r="F120" s="972"/>
      <c r="G120" s="994"/>
      <c r="H120" s="978"/>
      <c r="I120" s="983"/>
      <c r="J120" s="984"/>
      <c r="K120" s="1009"/>
      <c r="L120" s="991"/>
      <c r="M120" s="174"/>
      <c r="N120" s="175"/>
      <c r="O120" s="176"/>
      <c r="P120" s="46"/>
      <c r="Q120" s="47"/>
      <c r="R120" s="1013"/>
      <c r="S120" s="48"/>
      <c r="T120" s="895"/>
      <c r="U120" s="49"/>
      <c r="V120" s="895"/>
      <c r="W120" s="49"/>
      <c r="X120" s="895"/>
      <c r="Y120" s="49"/>
      <c r="Z120" s="895"/>
      <c r="AA120" s="49"/>
      <c r="AB120" s="895"/>
      <c r="AC120" s="49"/>
      <c r="AD120" s="895"/>
      <c r="AE120" s="49"/>
      <c r="AF120" s="895"/>
      <c r="AG120" s="50"/>
      <c r="AH120" s="860"/>
      <c r="AI120" s="860"/>
      <c r="AJ120" s="886"/>
      <c r="AK120" s="103">
        <f t="shared" si="210"/>
        <v>0</v>
      </c>
      <c r="AL120" s="51"/>
      <c r="AM120" s="52"/>
      <c r="AN120" s="52"/>
      <c r="AO120" s="52"/>
      <c r="AP120" s="52"/>
      <c r="AQ120" s="52"/>
      <c r="AR120" s="53">
        <f t="shared" si="211"/>
        <v>0</v>
      </c>
      <c r="AS120" s="54"/>
      <c r="AT120" s="52"/>
      <c r="AU120" s="53">
        <f t="shared" si="212"/>
        <v>0</v>
      </c>
      <c r="AV120" s="54"/>
      <c r="AW120" s="52"/>
      <c r="AX120" s="52"/>
      <c r="AY120" s="52"/>
      <c r="AZ120" s="55"/>
      <c r="BA120" s="56"/>
      <c r="BB120" s="56"/>
      <c r="BC120" s="57"/>
    </row>
    <row r="121" spans="1:55" ht="17.25" hidden="1" customHeight="1" x14ac:dyDescent="0.2">
      <c r="A121" s="961"/>
      <c r="B121" s="963"/>
      <c r="C121" s="966"/>
      <c r="D121" s="1015"/>
      <c r="E121" s="976"/>
      <c r="F121" s="972"/>
      <c r="G121" s="994"/>
      <c r="H121" s="978"/>
      <c r="I121" s="983"/>
      <c r="J121" s="984"/>
      <c r="K121" s="1009"/>
      <c r="L121" s="991"/>
      <c r="M121" s="174"/>
      <c r="N121" s="175"/>
      <c r="O121" s="176"/>
      <c r="P121" s="46"/>
      <c r="Q121" s="47"/>
      <c r="R121" s="1013"/>
      <c r="S121" s="48"/>
      <c r="T121" s="895"/>
      <c r="U121" s="49"/>
      <c r="V121" s="895"/>
      <c r="W121" s="49"/>
      <c r="X121" s="895"/>
      <c r="Y121" s="49"/>
      <c r="Z121" s="895"/>
      <c r="AA121" s="49"/>
      <c r="AB121" s="895"/>
      <c r="AC121" s="49"/>
      <c r="AD121" s="895"/>
      <c r="AE121" s="49"/>
      <c r="AF121" s="895"/>
      <c r="AG121" s="50"/>
      <c r="AH121" s="860"/>
      <c r="AI121" s="860"/>
      <c r="AJ121" s="886"/>
      <c r="AK121" s="103">
        <f t="shared" si="210"/>
        <v>0</v>
      </c>
      <c r="AL121" s="51"/>
      <c r="AM121" s="52"/>
      <c r="AN121" s="52"/>
      <c r="AO121" s="52"/>
      <c r="AP121" s="52"/>
      <c r="AQ121" s="52"/>
      <c r="AR121" s="53">
        <f t="shared" si="211"/>
        <v>0</v>
      </c>
      <c r="AS121" s="54"/>
      <c r="AT121" s="52"/>
      <c r="AU121" s="53">
        <f t="shared" si="212"/>
        <v>0</v>
      </c>
      <c r="AV121" s="54"/>
      <c r="AW121" s="52"/>
      <c r="AX121" s="52"/>
      <c r="AY121" s="52"/>
      <c r="AZ121" s="55"/>
      <c r="BA121" s="56"/>
      <c r="BB121" s="56"/>
      <c r="BC121" s="57"/>
    </row>
    <row r="122" spans="1:55" ht="17.25" hidden="1" customHeight="1" x14ac:dyDescent="0.2">
      <c r="A122" s="961"/>
      <c r="B122" s="963"/>
      <c r="C122" s="966"/>
      <c r="D122" s="1015"/>
      <c r="E122" s="976"/>
      <c r="F122" s="972"/>
      <c r="G122" s="994"/>
      <c r="H122" s="978"/>
      <c r="I122" s="983"/>
      <c r="J122" s="984"/>
      <c r="K122" s="1009"/>
      <c r="L122" s="991"/>
      <c r="M122" s="174"/>
      <c r="N122" s="175"/>
      <c r="O122" s="176"/>
      <c r="P122" s="46"/>
      <c r="Q122" s="47"/>
      <c r="R122" s="1013"/>
      <c r="S122" s="48"/>
      <c r="T122" s="895"/>
      <c r="U122" s="49"/>
      <c r="V122" s="895"/>
      <c r="W122" s="49"/>
      <c r="X122" s="895"/>
      <c r="Y122" s="49"/>
      <c r="Z122" s="895"/>
      <c r="AA122" s="49"/>
      <c r="AB122" s="895"/>
      <c r="AC122" s="49"/>
      <c r="AD122" s="895"/>
      <c r="AE122" s="49"/>
      <c r="AF122" s="895"/>
      <c r="AG122" s="50"/>
      <c r="AH122" s="860"/>
      <c r="AI122" s="860"/>
      <c r="AJ122" s="886"/>
      <c r="AK122" s="103">
        <f t="shared" si="210"/>
        <v>0</v>
      </c>
      <c r="AL122" s="51"/>
      <c r="AM122" s="52"/>
      <c r="AN122" s="52"/>
      <c r="AO122" s="52"/>
      <c r="AP122" s="52"/>
      <c r="AQ122" s="52"/>
      <c r="AR122" s="53">
        <f t="shared" si="211"/>
        <v>0</v>
      </c>
      <c r="AS122" s="54"/>
      <c r="AT122" s="52"/>
      <c r="AU122" s="53">
        <f t="shared" si="212"/>
        <v>0</v>
      </c>
      <c r="AV122" s="54"/>
      <c r="AW122" s="52"/>
      <c r="AX122" s="52"/>
      <c r="AY122" s="52"/>
      <c r="AZ122" s="55"/>
      <c r="BA122" s="56"/>
      <c r="BB122" s="56"/>
      <c r="BC122" s="57"/>
    </row>
    <row r="123" spans="1:55" ht="17.25" hidden="1" customHeight="1" x14ac:dyDescent="0.2">
      <c r="A123" s="961"/>
      <c r="B123" s="963"/>
      <c r="C123" s="966"/>
      <c r="D123" s="1015"/>
      <c r="E123" s="976"/>
      <c r="F123" s="972"/>
      <c r="G123" s="994"/>
      <c r="H123" s="978"/>
      <c r="I123" s="983"/>
      <c r="J123" s="984"/>
      <c r="K123" s="1009"/>
      <c r="L123" s="991"/>
      <c r="M123" s="174"/>
      <c r="N123" s="175"/>
      <c r="O123" s="176"/>
      <c r="P123" s="46"/>
      <c r="Q123" s="47"/>
      <c r="R123" s="1013"/>
      <c r="S123" s="48"/>
      <c r="T123" s="895"/>
      <c r="U123" s="49"/>
      <c r="V123" s="895"/>
      <c r="W123" s="49"/>
      <c r="X123" s="895"/>
      <c r="Y123" s="49"/>
      <c r="Z123" s="895"/>
      <c r="AA123" s="49"/>
      <c r="AB123" s="895"/>
      <c r="AC123" s="49"/>
      <c r="AD123" s="895"/>
      <c r="AE123" s="49"/>
      <c r="AF123" s="895"/>
      <c r="AG123" s="50"/>
      <c r="AH123" s="860"/>
      <c r="AI123" s="860"/>
      <c r="AJ123" s="886"/>
      <c r="AK123" s="103">
        <f t="shared" si="210"/>
        <v>0</v>
      </c>
      <c r="AL123" s="51"/>
      <c r="AM123" s="52"/>
      <c r="AN123" s="52"/>
      <c r="AO123" s="52"/>
      <c r="AP123" s="52"/>
      <c r="AQ123" s="52"/>
      <c r="AR123" s="53">
        <f t="shared" si="211"/>
        <v>0</v>
      </c>
      <c r="AS123" s="54"/>
      <c r="AT123" s="52"/>
      <c r="AU123" s="53">
        <f t="shared" si="212"/>
        <v>0</v>
      </c>
      <c r="AV123" s="54"/>
      <c r="AW123" s="52"/>
      <c r="AX123" s="52"/>
      <c r="AY123" s="52"/>
      <c r="AZ123" s="55"/>
      <c r="BA123" s="56"/>
      <c r="BB123" s="56"/>
      <c r="BC123" s="57"/>
    </row>
    <row r="124" spans="1:55" ht="17.25" hidden="1" customHeight="1" x14ac:dyDescent="0.2">
      <c r="A124" s="961"/>
      <c r="B124" s="964"/>
      <c r="C124" s="967"/>
      <c r="D124" s="1016"/>
      <c r="E124" s="976"/>
      <c r="F124" s="973"/>
      <c r="G124" s="995"/>
      <c r="H124" s="979"/>
      <c r="I124" s="983"/>
      <c r="J124" s="984"/>
      <c r="K124" s="1010"/>
      <c r="L124" s="991"/>
      <c r="M124" s="177"/>
      <c r="N124" s="178"/>
      <c r="O124" s="179"/>
      <c r="P124" s="106"/>
      <c r="Q124" s="107"/>
      <c r="R124" s="1013"/>
      <c r="S124" s="108"/>
      <c r="T124" s="895"/>
      <c r="U124" s="109"/>
      <c r="V124" s="895"/>
      <c r="W124" s="109"/>
      <c r="X124" s="895"/>
      <c r="Y124" s="109"/>
      <c r="Z124" s="895"/>
      <c r="AA124" s="109"/>
      <c r="AB124" s="895"/>
      <c r="AC124" s="109"/>
      <c r="AD124" s="895"/>
      <c r="AE124" s="109"/>
      <c r="AF124" s="895"/>
      <c r="AG124" s="110"/>
      <c r="AH124" s="860"/>
      <c r="AI124" s="860"/>
      <c r="AJ124" s="887"/>
      <c r="AK124" s="103">
        <f t="shared" si="210"/>
        <v>0</v>
      </c>
      <c r="AL124" s="111"/>
      <c r="AM124" s="112"/>
      <c r="AN124" s="112"/>
      <c r="AO124" s="112"/>
      <c r="AP124" s="112"/>
      <c r="AQ124" s="112"/>
      <c r="AR124" s="53">
        <f t="shared" si="211"/>
        <v>0</v>
      </c>
      <c r="AS124" s="113"/>
      <c r="AT124" s="112"/>
      <c r="AU124" s="53">
        <f>SUM(AS124:AT124)</f>
        <v>0</v>
      </c>
      <c r="AV124" s="113"/>
      <c r="AW124" s="112"/>
      <c r="AX124" s="112"/>
      <c r="AY124" s="112"/>
      <c r="AZ124" s="114"/>
      <c r="BA124" s="115"/>
      <c r="BB124" s="115"/>
      <c r="BC124" s="116"/>
    </row>
    <row r="125" spans="1:55" ht="9.9499999999999993" hidden="1" customHeight="1" thickBot="1" x14ac:dyDescent="0.25">
      <c r="A125" s="962"/>
      <c r="B125" s="965"/>
      <c r="C125" s="968"/>
      <c r="D125" s="1017"/>
      <c r="E125" s="977"/>
      <c r="F125" s="974"/>
      <c r="G125" s="996"/>
      <c r="H125" s="980"/>
      <c r="I125" s="985"/>
      <c r="J125" s="986"/>
      <c r="K125" s="1011"/>
      <c r="L125" s="992"/>
      <c r="M125" s="180"/>
      <c r="N125" s="181"/>
      <c r="O125" s="182"/>
      <c r="P125" s="117"/>
      <c r="Q125" s="117"/>
      <c r="R125" s="1014"/>
      <c r="S125" s="183"/>
      <c r="T125" s="896"/>
      <c r="U125" s="184"/>
      <c r="V125" s="896"/>
      <c r="W125" s="184"/>
      <c r="X125" s="896"/>
      <c r="Y125" s="184"/>
      <c r="Z125" s="896"/>
      <c r="AA125" s="184"/>
      <c r="AB125" s="896"/>
      <c r="AC125" s="184"/>
      <c r="AD125" s="896"/>
      <c r="AE125" s="184"/>
      <c r="AF125" s="896"/>
      <c r="AG125" s="185"/>
      <c r="AH125" s="861"/>
      <c r="AI125" s="861"/>
      <c r="AJ125" s="118"/>
      <c r="AK125" s="119"/>
      <c r="AL125" s="186"/>
      <c r="AM125" s="187"/>
      <c r="AN125" s="187"/>
      <c r="AO125" s="187"/>
      <c r="AP125" s="187"/>
      <c r="AQ125" s="187"/>
      <c r="AR125" s="120"/>
      <c r="AS125" s="188"/>
      <c r="AT125" s="187"/>
      <c r="AU125" s="120"/>
      <c r="AV125" s="188"/>
      <c r="AW125" s="187"/>
      <c r="AX125" s="187"/>
      <c r="AY125" s="187"/>
      <c r="AZ125" s="189"/>
      <c r="BA125" s="190"/>
      <c r="BB125" s="190"/>
      <c r="BC125" s="191"/>
    </row>
    <row r="126" spans="1:55" ht="6" hidden="1" customHeight="1" x14ac:dyDescent="0.2">
      <c r="A126" s="156"/>
      <c r="B126" s="192"/>
      <c r="C126" s="192"/>
      <c r="D126" s="192"/>
      <c r="E126" s="192"/>
      <c r="F126" s="192"/>
      <c r="G126" s="192"/>
      <c r="H126" s="192"/>
      <c r="I126" s="993"/>
      <c r="J126" s="993"/>
      <c r="K126" s="192"/>
      <c r="L126" s="192"/>
      <c r="M126" s="192"/>
      <c r="N126" s="192"/>
      <c r="O126" s="192"/>
      <c r="P126" s="192"/>
      <c r="Q126" s="192"/>
      <c r="R126" s="192"/>
      <c r="S126" s="192"/>
      <c r="T126" s="192"/>
      <c r="U126" s="192"/>
      <c r="V126" s="192"/>
      <c r="W126" s="192"/>
      <c r="X126" s="192"/>
      <c r="Y126" s="192"/>
      <c r="Z126" s="192"/>
      <c r="AA126" s="192"/>
      <c r="AB126" s="192"/>
      <c r="AC126" s="192"/>
      <c r="AD126" s="192"/>
      <c r="AE126" s="192"/>
      <c r="AF126" s="192"/>
      <c r="AG126" s="192"/>
      <c r="AH126" s="192"/>
      <c r="AI126" s="192"/>
      <c r="AJ126" s="192"/>
      <c r="AK126" s="193"/>
      <c r="AL126" s="193"/>
      <c r="AM126" s="193"/>
      <c r="AN126" s="193"/>
      <c r="AO126" s="193"/>
      <c r="AP126" s="193"/>
      <c r="AQ126" s="194"/>
      <c r="AR126" s="193"/>
      <c r="AS126" s="193"/>
      <c r="AT126" s="193"/>
      <c r="AU126" s="193"/>
      <c r="AV126" s="193"/>
      <c r="AW126" s="193"/>
      <c r="AX126" s="193"/>
      <c r="AY126" s="193"/>
      <c r="AZ126" s="193"/>
      <c r="BA126" s="193"/>
      <c r="BB126" s="193"/>
      <c r="BC126" s="156"/>
    </row>
    <row r="127" spans="1:55" ht="72" hidden="1" customHeight="1" x14ac:dyDescent="0.2">
      <c r="A127" s="960">
        <v>12</v>
      </c>
      <c r="B127" s="161" t="s">
        <v>1705</v>
      </c>
      <c r="C127" s="162" t="s">
        <v>1706</v>
      </c>
      <c r="D127" s="163" t="s">
        <v>21</v>
      </c>
      <c r="E127" s="163" t="s">
        <v>1892</v>
      </c>
      <c r="F127" s="162" t="s">
        <v>1707</v>
      </c>
      <c r="G127" s="164" t="s">
        <v>1679</v>
      </c>
      <c r="H127" s="164" t="s">
        <v>1680</v>
      </c>
      <c r="I127" s="165" t="s">
        <v>1908</v>
      </c>
      <c r="J127" s="166">
        <f>+$N$3</f>
        <v>2019</v>
      </c>
      <c r="K127" s="164" t="s">
        <v>1925</v>
      </c>
      <c r="L127" s="165" t="s">
        <v>1926</v>
      </c>
      <c r="M127" s="162" t="s">
        <v>1708</v>
      </c>
      <c r="N127" s="162" t="s">
        <v>1709</v>
      </c>
      <c r="O127" s="162" t="s">
        <v>1710</v>
      </c>
      <c r="P127" s="162" t="s">
        <v>1711</v>
      </c>
      <c r="Q127" s="162" t="s">
        <v>1712</v>
      </c>
      <c r="R127" s="167">
        <f t="shared" ref="R127" si="213">SUM(R128:R134)</f>
        <v>0</v>
      </c>
      <c r="S127" s="168">
        <f t="shared" ref="S127" si="214">SUM(S128:S134)</f>
        <v>0</v>
      </c>
      <c r="T127" s="169">
        <f t="shared" ref="T127" si="215">SUM(T128:T134)</f>
        <v>0</v>
      </c>
      <c r="U127" s="170">
        <f t="shared" ref="U127" si="216">SUM(U128:U134)</f>
        <v>0</v>
      </c>
      <c r="V127" s="169">
        <f t="shared" ref="V127" si="217">SUM(V128:V134)</f>
        <v>0</v>
      </c>
      <c r="W127" s="170">
        <f t="shared" ref="W127" si="218">SUM(W128:W134)</f>
        <v>0</v>
      </c>
      <c r="X127" s="169">
        <f t="shared" ref="X127" si="219">SUM(X128:X134)</f>
        <v>0</v>
      </c>
      <c r="Y127" s="170">
        <f t="shared" ref="Y127" si="220">SUM(Y128:Y134)</f>
        <v>0</v>
      </c>
      <c r="Z127" s="169">
        <f t="shared" ref="Z127" si="221">SUM(Z128:Z134)</f>
        <v>0</v>
      </c>
      <c r="AA127" s="170">
        <f t="shared" ref="AA127" si="222">SUM(AA128:AA134)</f>
        <v>0</v>
      </c>
      <c r="AB127" s="169">
        <f t="shared" ref="AB127" si="223">SUM(AB128:AB134)</f>
        <v>0</v>
      </c>
      <c r="AC127" s="170">
        <f t="shared" ref="AC127" si="224">SUM(AC128:AC134)</f>
        <v>0</v>
      </c>
      <c r="AD127" s="169">
        <f t="shared" ref="AD127" si="225">SUM(AD128:AD134)</f>
        <v>0</v>
      </c>
      <c r="AE127" s="170">
        <f t="shared" ref="AE127" si="226">SUM(AE128:AE134)</f>
        <v>0</v>
      </c>
      <c r="AF127" s="169">
        <f t="shared" ref="AF127" si="227">SUM(AF128:AF134)</f>
        <v>0</v>
      </c>
      <c r="AG127" s="171">
        <f t="shared" ref="AG127" si="228">SUM(AG128:AG134)</f>
        <v>0</v>
      </c>
      <c r="AH127" s="858"/>
      <c r="AI127" s="858"/>
      <c r="AJ127" s="172">
        <f t="shared" ref="AJ127" si="229">SUM(AJ128:AJ134)</f>
        <v>0</v>
      </c>
      <c r="AK127" s="173">
        <f t="shared" ref="AK127" si="230">SUM(AK128:AK134)</f>
        <v>0</v>
      </c>
      <c r="AL127" s="41">
        <f t="shared" ref="AL127" si="231">SUM(AL128:AL134)</f>
        <v>0</v>
      </c>
      <c r="AM127" s="42">
        <f t="shared" ref="AM127" si="232">SUM(AM128:AM134)</f>
        <v>0</v>
      </c>
      <c r="AN127" s="42">
        <f t="shared" ref="AN127" si="233">SUM(AN128:AN134)</f>
        <v>0</v>
      </c>
      <c r="AO127" s="42">
        <f t="shared" ref="AO127" si="234">SUM(AO128:AO134)</f>
        <v>0</v>
      </c>
      <c r="AP127" s="42">
        <f t="shared" ref="AP127" si="235">SUM(AP128:AP134)</f>
        <v>0</v>
      </c>
      <c r="AQ127" s="42">
        <f t="shared" ref="AQ127" si="236">SUM(AQ128:AQ134)</f>
        <v>0</v>
      </c>
      <c r="AR127" s="43">
        <f t="shared" ref="AR127" si="237">SUM(AR128:AR134)</f>
        <v>0</v>
      </c>
      <c r="AS127" s="104">
        <f t="shared" ref="AS127" si="238">SUM(AS128:AS134)</f>
        <v>0</v>
      </c>
      <c r="AT127" s="42">
        <f t="shared" ref="AT127" si="239">SUM(AT128:AT134)</f>
        <v>0</v>
      </c>
      <c r="AU127" s="43">
        <f t="shared" ref="AU127" si="240">SUM(AU128:AU134)</f>
        <v>0</v>
      </c>
      <c r="AV127" s="104">
        <f t="shared" ref="AV127" si="241">SUM(AV128:AV134)</f>
        <v>0</v>
      </c>
      <c r="AW127" s="42">
        <f t="shared" ref="AW127" si="242">SUM(AW128:AW134)</f>
        <v>0</v>
      </c>
      <c r="AX127" s="42">
        <f t="shared" ref="AX127" si="243">SUM(AX128:AX134)</f>
        <v>0</v>
      </c>
      <c r="AY127" s="42">
        <f t="shared" ref="AY127" si="244">SUM(AY128:AY134)</f>
        <v>0</v>
      </c>
      <c r="AZ127" s="105">
        <f t="shared" ref="AZ127" si="245">SUM(AZ128:AZ134)</f>
        <v>0</v>
      </c>
      <c r="BA127" s="44" t="s">
        <v>1685</v>
      </c>
      <c r="BB127" s="44" t="s">
        <v>1686</v>
      </c>
      <c r="BC127" s="45" t="s">
        <v>1687</v>
      </c>
    </row>
    <row r="128" spans="1:55" ht="17.25" hidden="1" customHeight="1" x14ac:dyDescent="0.2">
      <c r="A128" s="961"/>
      <c r="B128" s="963" t="str">
        <f>VLOOKUP($D$9,'PROYECTOS REGISTRADOS'!$A$2:$D$82,4,0)</f>
        <v>Apoyo en la reducción de la tasa de hurtos Tocancipá, Cundinamarca, Centro Oriente</v>
      </c>
      <c r="C128" s="966" t="str">
        <f>VLOOKUP($D$9,'PROYECTOS REGISTRADOS'!$A$2:$D$82,3,0)</f>
        <v>2016-25817-00020</v>
      </c>
      <c r="D128" s="1015"/>
      <c r="E128" s="975" t="str">
        <f>IF(D128=0,"0-0",(VLOOKUP(D128,'CONSOLIDADO PLAN DESARROLLO'!$EL$9:$ET$304,2,0)))</f>
        <v>0-0</v>
      </c>
      <c r="F128" s="972" t="str">
        <f>IF(D128=0,"0-0",(VLOOKUP(D128,'CONSOLIDADO PLAN DESARROLLO'!$EL$9:$ET$304,3,0)))</f>
        <v>0-0</v>
      </c>
      <c r="G128" s="994" t="str">
        <f>IF(D128=0,"0-0",(VLOOKUP(D128,'CONSOLIDADO PLAN DESARROLLO'!$EL$9:$ET$304,4,0)))</f>
        <v>0-0</v>
      </c>
      <c r="H128" s="978" t="str">
        <f>IF(D128=0,"0-0",(VLOOKUP(D128,'CONSOLIDADO PLAN DESARROLLO'!$EL$9:$ET$304,5,0)))</f>
        <v>0-0</v>
      </c>
      <c r="I128" s="981" t="str">
        <f>IF(D128=0,"0-0",(VLOOKUP(D128,'CONSOLIDADO PLAN DESARROLLO'!$EL$9:$ET$304,$R$3,0)))</f>
        <v>0-0</v>
      </c>
      <c r="J128" s="982"/>
      <c r="K128" s="1009"/>
      <c r="L128" s="990"/>
      <c r="M128" s="174"/>
      <c r="N128" s="175"/>
      <c r="O128" s="176"/>
      <c r="P128" s="46"/>
      <c r="Q128" s="47"/>
      <c r="R128" s="1012"/>
      <c r="S128" s="48"/>
      <c r="T128" s="894"/>
      <c r="U128" s="49"/>
      <c r="V128" s="894"/>
      <c r="W128" s="49"/>
      <c r="X128" s="894"/>
      <c r="Y128" s="49"/>
      <c r="Z128" s="894"/>
      <c r="AA128" s="49"/>
      <c r="AB128" s="894"/>
      <c r="AC128" s="49"/>
      <c r="AD128" s="894"/>
      <c r="AE128" s="49"/>
      <c r="AF128" s="894"/>
      <c r="AG128" s="50"/>
      <c r="AH128" s="859"/>
      <c r="AI128" s="859"/>
      <c r="AJ128" s="885">
        <f>+R128+T128+V128+X128+Z128+AB128+AD128+AF128</f>
        <v>0</v>
      </c>
      <c r="AK128" s="103">
        <f t="shared" ref="AK128:AK133" si="246">AC128+AE128+AG128+S128+U128+W128+Y128+AA128</f>
        <v>0</v>
      </c>
      <c r="AL128" s="51"/>
      <c r="AM128" s="52"/>
      <c r="AN128" s="52"/>
      <c r="AO128" s="52"/>
      <c r="AP128" s="52"/>
      <c r="AQ128" s="52"/>
      <c r="AR128" s="53">
        <f t="shared" ref="AR128:AR133" si="247">SUM(AL128:AQ128)</f>
        <v>0</v>
      </c>
      <c r="AS128" s="54"/>
      <c r="AT128" s="52"/>
      <c r="AU128" s="53">
        <f t="shared" ref="AU128:AU132" si="248">SUM(AS128:AT128)</f>
        <v>0</v>
      </c>
      <c r="AV128" s="54"/>
      <c r="AW128" s="52"/>
      <c r="AX128" s="52"/>
      <c r="AY128" s="52"/>
      <c r="AZ128" s="55"/>
      <c r="BA128" s="56"/>
      <c r="BB128" s="56"/>
      <c r="BC128" s="57"/>
    </row>
    <row r="129" spans="1:55" ht="17.25" hidden="1" customHeight="1" x14ac:dyDescent="0.2">
      <c r="A129" s="961"/>
      <c r="B129" s="963"/>
      <c r="C129" s="966"/>
      <c r="D129" s="1015"/>
      <c r="E129" s="976"/>
      <c r="F129" s="972"/>
      <c r="G129" s="994"/>
      <c r="H129" s="978"/>
      <c r="I129" s="983"/>
      <c r="J129" s="984"/>
      <c r="K129" s="1009"/>
      <c r="L129" s="991"/>
      <c r="M129" s="174"/>
      <c r="N129" s="175"/>
      <c r="O129" s="176"/>
      <c r="P129" s="46"/>
      <c r="Q129" s="47"/>
      <c r="R129" s="1013"/>
      <c r="S129" s="48"/>
      <c r="T129" s="895"/>
      <c r="U129" s="49"/>
      <c r="V129" s="895"/>
      <c r="W129" s="49"/>
      <c r="X129" s="895"/>
      <c r="Y129" s="49"/>
      <c r="Z129" s="895"/>
      <c r="AA129" s="49"/>
      <c r="AB129" s="895"/>
      <c r="AC129" s="49"/>
      <c r="AD129" s="895"/>
      <c r="AE129" s="49"/>
      <c r="AF129" s="895"/>
      <c r="AG129" s="50"/>
      <c r="AH129" s="860"/>
      <c r="AI129" s="860"/>
      <c r="AJ129" s="886"/>
      <c r="AK129" s="103">
        <f t="shared" si="246"/>
        <v>0</v>
      </c>
      <c r="AL129" s="51"/>
      <c r="AM129" s="52"/>
      <c r="AN129" s="52"/>
      <c r="AO129" s="52"/>
      <c r="AP129" s="52"/>
      <c r="AQ129" s="52"/>
      <c r="AR129" s="53">
        <f t="shared" si="247"/>
        <v>0</v>
      </c>
      <c r="AS129" s="54"/>
      <c r="AT129" s="52"/>
      <c r="AU129" s="53">
        <f t="shared" si="248"/>
        <v>0</v>
      </c>
      <c r="AV129" s="54"/>
      <c r="AW129" s="52"/>
      <c r="AX129" s="52"/>
      <c r="AY129" s="52"/>
      <c r="AZ129" s="55"/>
      <c r="BA129" s="56"/>
      <c r="BB129" s="56"/>
      <c r="BC129" s="57"/>
    </row>
    <row r="130" spans="1:55" ht="17.25" hidden="1" customHeight="1" x14ac:dyDescent="0.2">
      <c r="A130" s="961"/>
      <c r="B130" s="963"/>
      <c r="C130" s="966"/>
      <c r="D130" s="1015"/>
      <c r="E130" s="976"/>
      <c r="F130" s="972"/>
      <c r="G130" s="994"/>
      <c r="H130" s="978"/>
      <c r="I130" s="983"/>
      <c r="J130" s="984"/>
      <c r="K130" s="1009"/>
      <c r="L130" s="991"/>
      <c r="M130" s="174"/>
      <c r="N130" s="175"/>
      <c r="O130" s="176"/>
      <c r="P130" s="46"/>
      <c r="Q130" s="47"/>
      <c r="R130" s="1013"/>
      <c r="S130" s="48"/>
      <c r="T130" s="895"/>
      <c r="U130" s="49"/>
      <c r="V130" s="895"/>
      <c r="W130" s="49"/>
      <c r="X130" s="895"/>
      <c r="Y130" s="49"/>
      <c r="Z130" s="895"/>
      <c r="AA130" s="49"/>
      <c r="AB130" s="895"/>
      <c r="AC130" s="49"/>
      <c r="AD130" s="895"/>
      <c r="AE130" s="49"/>
      <c r="AF130" s="895"/>
      <c r="AG130" s="50"/>
      <c r="AH130" s="860"/>
      <c r="AI130" s="860"/>
      <c r="AJ130" s="886"/>
      <c r="AK130" s="103">
        <f t="shared" si="246"/>
        <v>0</v>
      </c>
      <c r="AL130" s="51"/>
      <c r="AM130" s="52"/>
      <c r="AN130" s="52"/>
      <c r="AO130" s="52"/>
      <c r="AP130" s="52"/>
      <c r="AQ130" s="52"/>
      <c r="AR130" s="53">
        <f t="shared" si="247"/>
        <v>0</v>
      </c>
      <c r="AS130" s="54"/>
      <c r="AT130" s="52"/>
      <c r="AU130" s="53">
        <f t="shared" si="248"/>
        <v>0</v>
      </c>
      <c r="AV130" s="54"/>
      <c r="AW130" s="52"/>
      <c r="AX130" s="52"/>
      <c r="AY130" s="52"/>
      <c r="AZ130" s="55"/>
      <c r="BA130" s="56"/>
      <c r="BB130" s="56"/>
      <c r="BC130" s="57"/>
    </row>
    <row r="131" spans="1:55" ht="17.25" hidden="1" customHeight="1" x14ac:dyDescent="0.2">
      <c r="A131" s="961"/>
      <c r="B131" s="963"/>
      <c r="C131" s="966"/>
      <c r="D131" s="1015"/>
      <c r="E131" s="976"/>
      <c r="F131" s="972"/>
      <c r="G131" s="994"/>
      <c r="H131" s="978"/>
      <c r="I131" s="983"/>
      <c r="J131" s="984"/>
      <c r="K131" s="1009"/>
      <c r="L131" s="991"/>
      <c r="M131" s="174"/>
      <c r="N131" s="175"/>
      <c r="O131" s="176"/>
      <c r="P131" s="46"/>
      <c r="Q131" s="47"/>
      <c r="R131" s="1013"/>
      <c r="S131" s="48"/>
      <c r="T131" s="895"/>
      <c r="U131" s="49"/>
      <c r="V131" s="895"/>
      <c r="W131" s="49"/>
      <c r="X131" s="895"/>
      <c r="Y131" s="49"/>
      <c r="Z131" s="895"/>
      <c r="AA131" s="49"/>
      <c r="AB131" s="895"/>
      <c r="AC131" s="49"/>
      <c r="AD131" s="895"/>
      <c r="AE131" s="49"/>
      <c r="AF131" s="895"/>
      <c r="AG131" s="50"/>
      <c r="AH131" s="860"/>
      <c r="AI131" s="860"/>
      <c r="AJ131" s="886"/>
      <c r="AK131" s="103">
        <f t="shared" si="246"/>
        <v>0</v>
      </c>
      <c r="AL131" s="51"/>
      <c r="AM131" s="52"/>
      <c r="AN131" s="52"/>
      <c r="AO131" s="52"/>
      <c r="AP131" s="52"/>
      <c r="AQ131" s="52"/>
      <c r="AR131" s="53">
        <f t="shared" si="247"/>
        <v>0</v>
      </c>
      <c r="AS131" s="54"/>
      <c r="AT131" s="52"/>
      <c r="AU131" s="53">
        <f t="shared" si="248"/>
        <v>0</v>
      </c>
      <c r="AV131" s="54"/>
      <c r="AW131" s="52"/>
      <c r="AX131" s="52"/>
      <c r="AY131" s="52"/>
      <c r="AZ131" s="55"/>
      <c r="BA131" s="56"/>
      <c r="BB131" s="56"/>
      <c r="BC131" s="57"/>
    </row>
    <row r="132" spans="1:55" ht="17.25" hidden="1" customHeight="1" x14ac:dyDescent="0.2">
      <c r="A132" s="961"/>
      <c r="B132" s="963"/>
      <c r="C132" s="966"/>
      <c r="D132" s="1015"/>
      <c r="E132" s="976"/>
      <c r="F132" s="972"/>
      <c r="G132" s="994"/>
      <c r="H132" s="978"/>
      <c r="I132" s="983"/>
      <c r="J132" s="984"/>
      <c r="K132" s="1009"/>
      <c r="L132" s="991"/>
      <c r="M132" s="174"/>
      <c r="N132" s="175"/>
      <c r="O132" s="176"/>
      <c r="P132" s="46"/>
      <c r="Q132" s="47"/>
      <c r="R132" s="1013"/>
      <c r="S132" s="48"/>
      <c r="T132" s="895"/>
      <c r="U132" s="49"/>
      <c r="V132" s="895"/>
      <c r="W132" s="49"/>
      <c r="X132" s="895"/>
      <c r="Y132" s="49"/>
      <c r="Z132" s="895"/>
      <c r="AA132" s="49"/>
      <c r="AB132" s="895"/>
      <c r="AC132" s="49"/>
      <c r="AD132" s="895"/>
      <c r="AE132" s="49"/>
      <c r="AF132" s="895"/>
      <c r="AG132" s="50"/>
      <c r="AH132" s="860"/>
      <c r="AI132" s="860"/>
      <c r="AJ132" s="886"/>
      <c r="AK132" s="103">
        <f t="shared" si="246"/>
        <v>0</v>
      </c>
      <c r="AL132" s="51"/>
      <c r="AM132" s="52"/>
      <c r="AN132" s="52"/>
      <c r="AO132" s="52"/>
      <c r="AP132" s="52"/>
      <c r="AQ132" s="52"/>
      <c r="AR132" s="53">
        <f t="shared" si="247"/>
        <v>0</v>
      </c>
      <c r="AS132" s="54"/>
      <c r="AT132" s="52"/>
      <c r="AU132" s="53">
        <f t="shared" si="248"/>
        <v>0</v>
      </c>
      <c r="AV132" s="54"/>
      <c r="AW132" s="52"/>
      <c r="AX132" s="52"/>
      <c r="AY132" s="52"/>
      <c r="AZ132" s="55"/>
      <c r="BA132" s="56"/>
      <c r="BB132" s="56"/>
      <c r="BC132" s="57"/>
    </row>
    <row r="133" spans="1:55" ht="17.25" hidden="1" customHeight="1" x14ac:dyDescent="0.2">
      <c r="A133" s="961"/>
      <c r="B133" s="964"/>
      <c r="C133" s="967"/>
      <c r="D133" s="1016"/>
      <c r="E133" s="976"/>
      <c r="F133" s="973"/>
      <c r="G133" s="995"/>
      <c r="H133" s="979"/>
      <c r="I133" s="983"/>
      <c r="J133" s="984"/>
      <c r="K133" s="1010"/>
      <c r="L133" s="991"/>
      <c r="M133" s="177"/>
      <c r="N133" s="178"/>
      <c r="O133" s="179"/>
      <c r="P133" s="106"/>
      <c r="Q133" s="107"/>
      <c r="R133" s="1013"/>
      <c r="S133" s="108"/>
      <c r="T133" s="895"/>
      <c r="U133" s="109"/>
      <c r="V133" s="895"/>
      <c r="W133" s="109"/>
      <c r="X133" s="895"/>
      <c r="Y133" s="109"/>
      <c r="Z133" s="895"/>
      <c r="AA133" s="109"/>
      <c r="AB133" s="895"/>
      <c r="AC133" s="109"/>
      <c r="AD133" s="895"/>
      <c r="AE133" s="109"/>
      <c r="AF133" s="895"/>
      <c r="AG133" s="110"/>
      <c r="AH133" s="860"/>
      <c r="AI133" s="860"/>
      <c r="AJ133" s="887"/>
      <c r="AK133" s="103">
        <f t="shared" si="246"/>
        <v>0</v>
      </c>
      <c r="AL133" s="111"/>
      <c r="AM133" s="112"/>
      <c r="AN133" s="112"/>
      <c r="AO133" s="112"/>
      <c r="AP133" s="112"/>
      <c r="AQ133" s="112"/>
      <c r="AR133" s="53">
        <f t="shared" si="247"/>
        <v>0</v>
      </c>
      <c r="AS133" s="113"/>
      <c r="AT133" s="112"/>
      <c r="AU133" s="53">
        <f>SUM(AS133:AT133)</f>
        <v>0</v>
      </c>
      <c r="AV133" s="113"/>
      <c r="AW133" s="112"/>
      <c r="AX133" s="112"/>
      <c r="AY133" s="112"/>
      <c r="AZ133" s="114"/>
      <c r="BA133" s="115"/>
      <c r="BB133" s="115"/>
      <c r="BC133" s="116"/>
    </row>
    <row r="134" spans="1:55" ht="9.9499999999999993" hidden="1" customHeight="1" thickBot="1" x14ac:dyDescent="0.25">
      <c r="A134" s="962"/>
      <c r="B134" s="965"/>
      <c r="C134" s="968"/>
      <c r="D134" s="1017"/>
      <c r="E134" s="977"/>
      <c r="F134" s="974"/>
      <c r="G134" s="996"/>
      <c r="H134" s="980"/>
      <c r="I134" s="985"/>
      <c r="J134" s="986"/>
      <c r="K134" s="1011"/>
      <c r="L134" s="992"/>
      <c r="M134" s="180"/>
      <c r="N134" s="181"/>
      <c r="O134" s="182"/>
      <c r="P134" s="117"/>
      <c r="Q134" s="117"/>
      <c r="R134" s="1014"/>
      <c r="S134" s="183"/>
      <c r="T134" s="896"/>
      <c r="U134" s="184"/>
      <c r="V134" s="896"/>
      <c r="W134" s="184"/>
      <c r="X134" s="896"/>
      <c r="Y134" s="184"/>
      <c r="Z134" s="896"/>
      <c r="AA134" s="184"/>
      <c r="AB134" s="896"/>
      <c r="AC134" s="184"/>
      <c r="AD134" s="896"/>
      <c r="AE134" s="184"/>
      <c r="AF134" s="896"/>
      <c r="AG134" s="185"/>
      <c r="AH134" s="861"/>
      <c r="AI134" s="861"/>
      <c r="AJ134" s="118"/>
      <c r="AK134" s="119"/>
      <c r="AL134" s="186"/>
      <c r="AM134" s="187"/>
      <c r="AN134" s="187"/>
      <c r="AO134" s="187"/>
      <c r="AP134" s="187"/>
      <c r="AQ134" s="187"/>
      <c r="AR134" s="120"/>
      <c r="AS134" s="188"/>
      <c r="AT134" s="187"/>
      <c r="AU134" s="120"/>
      <c r="AV134" s="188"/>
      <c r="AW134" s="187"/>
      <c r="AX134" s="187"/>
      <c r="AY134" s="187"/>
      <c r="AZ134" s="189"/>
      <c r="BA134" s="190"/>
      <c r="BB134" s="190"/>
      <c r="BC134" s="191"/>
    </row>
    <row r="135" spans="1:55" ht="6" hidden="1" customHeight="1" x14ac:dyDescent="0.2">
      <c r="A135" s="156"/>
      <c r="B135" s="192"/>
      <c r="C135" s="192"/>
      <c r="D135" s="192"/>
      <c r="E135" s="192"/>
      <c r="F135" s="192"/>
      <c r="G135" s="192"/>
      <c r="H135" s="192"/>
      <c r="I135" s="993"/>
      <c r="J135" s="993"/>
      <c r="K135" s="192"/>
      <c r="L135" s="192"/>
      <c r="M135" s="192"/>
      <c r="N135" s="192"/>
      <c r="O135" s="192"/>
      <c r="P135" s="192"/>
      <c r="Q135" s="192"/>
      <c r="R135" s="192"/>
      <c r="S135" s="192"/>
      <c r="T135" s="192"/>
      <c r="U135" s="192"/>
      <c r="V135" s="192"/>
      <c r="W135" s="192"/>
      <c r="X135" s="192"/>
      <c r="Y135" s="192"/>
      <c r="Z135" s="192"/>
      <c r="AA135" s="192"/>
      <c r="AB135" s="192"/>
      <c r="AC135" s="192"/>
      <c r="AD135" s="192"/>
      <c r="AE135" s="192"/>
      <c r="AF135" s="192"/>
      <c r="AG135" s="192"/>
      <c r="AH135" s="192"/>
      <c r="AI135" s="192"/>
      <c r="AJ135" s="192"/>
      <c r="AK135" s="193"/>
      <c r="AL135" s="193"/>
      <c r="AM135" s="193"/>
      <c r="AN135" s="193"/>
      <c r="AO135" s="193"/>
      <c r="AP135" s="193"/>
      <c r="AQ135" s="194"/>
      <c r="AR135" s="193"/>
      <c r="AS135" s="193"/>
      <c r="AT135" s="193"/>
      <c r="AU135" s="193"/>
      <c r="AV135" s="193"/>
      <c r="AW135" s="193"/>
      <c r="AX135" s="193"/>
      <c r="AY135" s="193"/>
      <c r="AZ135" s="193"/>
      <c r="BA135" s="193"/>
      <c r="BB135" s="193"/>
      <c r="BC135" s="156"/>
    </row>
    <row r="136" spans="1:55" ht="72" hidden="1" customHeight="1" x14ac:dyDescent="0.2">
      <c r="A136" s="960">
        <v>13</v>
      </c>
      <c r="B136" s="161" t="s">
        <v>1705</v>
      </c>
      <c r="C136" s="162" t="s">
        <v>1706</v>
      </c>
      <c r="D136" s="163" t="s">
        <v>21</v>
      </c>
      <c r="E136" s="163" t="s">
        <v>1892</v>
      </c>
      <c r="F136" s="162" t="s">
        <v>1707</v>
      </c>
      <c r="G136" s="164" t="s">
        <v>1679</v>
      </c>
      <c r="H136" s="164" t="s">
        <v>1680</v>
      </c>
      <c r="I136" s="165" t="s">
        <v>1908</v>
      </c>
      <c r="J136" s="166">
        <f>+$N$3</f>
        <v>2019</v>
      </c>
      <c r="K136" s="164" t="s">
        <v>1925</v>
      </c>
      <c r="L136" s="165" t="s">
        <v>1926</v>
      </c>
      <c r="M136" s="162" t="s">
        <v>1708</v>
      </c>
      <c r="N136" s="162" t="s">
        <v>1709</v>
      </c>
      <c r="O136" s="162" t="s">
        <v>1710</v>
      </c>
      <c r="P136" s="162" t="s">
        <v>1711</v>
      </c>
      <c r="Q136" s="162" t="s">
        <v>1712</v>
      </c>
      <c r="R136" s="167">
        <f t="shared" ref="R136" si="249">SUM(R137:R143)</f>
        <v>0</v>
      </c>
      <c r="S136" s="168">
        <f t="shared" ref="S136" si="250">SUM(S137:S143)</f>
        <v>0</v>
      </c>
      <c r="T136" s="169">
        <f t="shared" ref="T136" si="251">SUM(T137:T143)</f>
        <v>0</v>
      </c>
      <c r="U136" s="170">
        <f t="shared" ref="U136" si="252">SUM(U137:U143)</f>
        <v>0</v>
      </c>
      <c r="V136" s="169">
        <f t="shared" ref="V136" si="253">SUM(V137:V143)</f>
        <v>0</v>
      </c>
      <c r="W136" s="170">
        <f t="shared" ref="W136" si="254">SUM(W137:W143)</f>
        <v>0</v>
      </c>
      <c r="X136" s="169">
        <f t="shared" ref="X136" si="255">SUM(X137:X143)</f>
        <v>0</v>
      </c>
      <c r="Y136" s="170">
        <f t="shared" ref="Y136" si="256">SUM(Y137:Y143)</f>
        <v>0</v>
      </c>
      <c r="Z136" s="169">
        <f t="shared" ref="Z136" si="257">SUM(Z137:Z143)</f>
        <v>0</v>
      </c>
      <c r="AA136" s="170">
        <f t="shared" ref="AA136" si="258">SUM(AA137:AA143)</f>
        <v>0</v>
      </c>
      <c r="AB136" s="169">
        <f t="shared" ref="AB136" si="259">SUM(AB137:AB143)</f>
        <v>0</v>
      </c>
      <c r="AC136" s="170">
        <f t="shared" ref="AC136" si="260">SUM(AC137:AC143)</f>
        <v>0</v>
      </c>
      <c r="AD136" s="169">
        <f t="shared" ref="AD136" si="261">SUM(AD137:AD143)</f>
        <v>0</v>
      </c>
      <c r="AE136" s="170">
        <f t="shared" ref="AE136" si="262">SUM(AE137:AE143)</f>
        <v>0</v>
      </c>
      <c r="AF136" s="169">
        <f t="shared" ref="AF136" si="263">SUM(AF137:AF143)</f>
        <v>0</v>
      </c>
      <c r="AG136" s="171">
        <f t="shared" ref="AG136" si="264">SUM(AG137:AG143)</f>
        <v>0</v>
      </c>
      <c r="AH136" s="858"/>
      <c r="AI136" s="858"/>
      <c r="AJ136" s="172">
        <f t="shared" ref="AJ136" si="265">SUM(AJ137:AJ143)</f>
        <v>0</v>
      </c>
      <c r="AK136" s="173">
        <f t="shared" ref="AK136" si="266">SUM(AK137:AK143)</f>
        <v>0</v>
      </c>
      <c r="AL136" s="41">
        <f t="shared" ref="AL136" si="267">SUM(AL137:AL143)</f>
        <v>0</v>
      </c>
      <c r="AM136" s="42">
        <f t="shared" ref="AM136" si="268">SUM(AM137:AM143)</f>
        <v>0</v>
      </c>
      <c r="AN136" s="42">
        <f t="shared" ref="AN136" si="269">SUM(AN137:AN143)</f>
        <v>0</v>
      </c>
      <c r="AO136" s="42">
        <f t="shared" ref="AO136" si="270">SUM(AO137:AO143)</f>
        <v>0</v>
      </c>
      <c r="AP136" s="42">
        <f t="shared" ref="AP136" si="271">SUM(AP137:AP143)</f>
        <v>0</v>
      </c>
      <c r="AQ136" s="42">
        <f t="shared" ref="AQ136" si="272">SUM(AQ137:AQ143)</f>
        <v>0</v>
      </c>
      <c r="AR136" s="43">
        <f t="shared" ref="AR136" si="273">SUM(AR137:AR143)</f>
        <v>0</v>
      </c>
      <c r="AS136" s="104">
        <f t="shared" ref="AS136" si="274">SUM(AS137:AS143)</f>
        <v>0</v>
      </c>
      <c r="AT136" s="42">
        <f t="shared" ref="AT136" si="275">SUM(AT137:AT143)</f>
        <v>0</v>
      </c>
      <c r="AU136" s="43">
        <f t="shared" ref="AU136" si="276">SUM(AU137:AU143)</f>
        <v>0</v>
      </c>
      <c r="AV136" s="104">
        <f t="shared" ref="AV136" si="277">SUM(AV137:AV143)</f>
        <v>0</v>
      </c>
      <c r="AW136" s="42">
        <f t="shared" ref="AW136" si="278">SUM(AW137:AW143)</f>
        <v>0</v>
      </c>
      <c r="AX136" s="42">
        <f t="shared" ref="AX136" si="279">SUM(AX137:AX143)</f>
        <v>0</v>
      </c>
      <c r="AY136" s="42">
        <f t="shared" ref="AY136" si="280">SUM(AY137:AY143)</f>
        <v>0</v>
      </c>
      <c r="AZ136" s="105">
        <f t="shared" ref="AZ136" si="281">SUM(AZ137:AZ143)</f>
        <v>0</v>
      </c>
      <c r="BA136" s="44" t="s">
        <v>1685</v>
      </c>
      <c r="BB136" s="44" t="s">
        <v>1686</v>
      </c>
      <c r="BC136" s="45" t="s">
        <v>1687</v>
      </c>
    </row>
    <row r="137" spans="1:55" ht="17.25" hidden="1" customHeight="1" x14ac:dyDescent="0.2">
      <c r="A137" s="961"/>
      <c r="B137" s="963" t="str">
        <f>VLOOKUP($D$9,'PROYECTOS REGISTRADOS'!$A$2:$D$82,4,0)</f>
        <v>Apoyo en la reducción de la tasa de hurtos Tocancipá, Cundinamarca, Centro Oriente</v>
      </c>
      <c r="C137" s="966" t="str">
        <f>VLOOKUP($D$9,'PROYECTOS REGISTRADOS'!$A$2:$D$82,3,0)</f>
        <v>2016-25817-00020</v>
      </c>
      <c r="D137" s="1015"/>
      <c r="E137" s="975" t="str">
        <f>IF(D137=0,"0-0",(VLOOKUP(D137,'CONSOLIDADO PLAN DESARROLLO'!$EL$9:$ET$304,2,0)))</f>
        <v>0-0</v>
      </c>
      <c r="F137" s="972" t="str">
        <f>IF(D137=0,"0-0",(VLOOKUP(D137,'CONSOLIDADO PLAN DESARROLLO'!$EL$9:$ET$304,3,0)))</f>
        <v>0-0</v>
      </c>
      <c r="G137" s="994" t="str">
        <f>IF(D137=0,"0-0",(VLOOKUP(D137,'CONSOLIDADO PLAN DESARROLLO'!$EL$9:$ET$304,4,0)))</f>
        <v>0-0</v>
      </c>
      <c r="H137" s="978" t="str">
        <f>IF(D137=0,"0-0",(VLOOKUP(D137,'CONSOLIDADO PLAN DESARROLLO'!$EL$9:$ET$304,5,0)))</f>
        <v>0-0</v>
      </c>
      <c r="I137" s="981" t="str">
        <f>IF(D137=0,"0-0",(VLOOKUP(D137,'CONSOLIDADO PLAN DESARROLLO'!$EL$9:$ET$304,$R$3,0)))</f>
        <v>0-0</v>
      </c>
      <c r="J137" s="982"/>
      <c r="K137" s="1009"/>
      <c r="L137" s="990"/>
      <c r="M137" s="174"/>
      <c r="N137" s="175"/>
      <c r="O137" s="176"/>
      <c r="P137" s="46"/>
      <c r="Q137" s="47"/>
      <c r="R137" s="1012"/>
      <c r="S137" s="48"/>
      <c r="T137" s="894"/>
      <c r="U137" s="49"/>
      <c r="V137" s="894"/>
      <c r="W137" s="49"/>
      <c r="X137" s="894"/>
      <c r="Y137" s="49"/>
      <c r="Z137" s="894"/>
      <c r="AA137" s="49"/>
      <c r="AB137" s="894"/>
      <c r="AC137" s="49"/>
      <c r="AD137" s="894"/>
      <c r="AE137" s="49"/>
      <c r="AF137" s="894"/>
      <c r="AG137" s="50"/>
      <c r="AH137" s="859"/>
      <c r="AI137" s="859"/>
      <c r="AJ137" s="885">
        <f>+R137+T137+V137+X137+Z137+AB137+AD137+AF137</f>
        <v>0</v>
      </c>
      <c r="AK137" s="103">
        <f t="shared" ref="AK137:AK142" si="282">AC137+AE137+AG137+S137+U137+W137+Y137+AA137</f>
        <v>0</v>
      </c>
      <c r="AL137" s="51"/>
      <c r="AM137" s="52"/>
      <c r="AN137" s="52"/>
      <c r="AO137" s="52"/>
      <c r="AP137" s="52"/>
      <c r="AQ137" s="52"/>
      <c r="AR137" s="53">
        <f t="shared" ref="AR137:AR142" si="283">SUM(AL137:AQ137)</f>
        <v>0</v>
      </c>
      <c r="AS137" s="54"/>
      <c r="AT137" s="52"/>
      <c r="AU137" s="53">
        <f t="shared" ref="AU137:AU141" si="284">SUM(AS137:AT137)</f>
        <v>0</v>
      </c>
      <c r="AV137" s="54"/>
      <c r="AW137" s="52"/>
      <c r="AX137" s="52"/>
      <c r="AY137" s="52"/>
      <c r="AZ137" s="55"/>
      <c r="BA137" s="56"/>
      <c r="BB137" s="56"/>
      <c r="BC137" s="57"/>
    </row>
    <row r="138" spans="1:55" ht="17.25" hidden="1" customHeight="1" x14ac:dyDescent="0.2">
      <c r="A138" s="961"/>
      <c r="B138" s="963"/>
      <c r="C138" s="966"/>
      <c r="D138" s="1015"/>
      <c r="E138" s="976"/>
      <c r="F138" s="972"/>
      <c r="G138" s="994"/>
      <c r="H138" s="978"/>
      <c r="I138" s="983"/>
      <c r="J138" s="984"/>
      <c r="K138" s="1009"/>
      <c r="L138" s="991"/>
      <c r="M138" s="174"/>
      <c r="N138" s="175"/>
      <c r="O138" s="176"/>
      <c r="P138" s="46"/>
      <c r="Q138" s="47"/>
      <c r="R138" s="1013"/>
      <c r="S138" s="48"/>
      <c r="T138" s="895"/>
      <c r="U138" s="49"/>
      <c r="V138" s="895"/>
      <c r="W138" s="49"/>
      <c r="X138" s="895"/>
      <c r="Y138" s="49"/>
      <c r="Z138" s="895"/>
      <c r="AA138" s="49"/>
      <c r="AB138" s="895"/>
      <c r="AC138" s="49"/>
      <c r="AD138" s="895"/>
      <c r="AE138" s="49"/>
      <c r="AF138" s="895"/>
      <c r="AG138" s="50"/>
      <c r="AH138" s="860"/>
      <c r="AI138" s="860"/>
      <c r="AJ138" s="886"/>
      <c r="AK138" s="103">
        <f t="shared" si="282"/>
        <v>0</v>
      </c>
      <c r="AL138" s="51"/>
      <c r="AM138" s="52"/>
      <c r="AN138" s="52"/>
      <c r="AO138" s="52"/>
      <c r="AP138" s="52"/>
      <c r="AQ138" s="52"/>
      <c r="AR138" s="53">
        <f t="shared" si="283"/>
        <v>0</v>
      </c>
      <c r="AS138" s="54"/>
      <c r="AT138" s="52"/>
      <c r="AU138" s="53">
        <f t="shared" si="284"/>
        <v>0</v>
      </c>
      <c r="AV138" s="54"/>
      <c r="AW138" s="52"/>
      <c r="AX138" s="52"/>
      <c r="AY138" s="52"/>
      <c r="AZ138" s="55"/>
      <c r="BA138" s="56"/>
      <c r="BB138" s="56"/>
      <c r="BC138" s="57"/>
    </row>
    <row r="139" spans="1:55" ht="17.25" hidden="1" customHeight="1" x14ac:dyDescent="0.2">
      <c r="A139" s="961"/>
      <c r="B139" s="963"/>
      <c r="C139" s="966"/>
      <c r="D139" s="1015"/>
      <c r="E139" s="976"/>
      <c r="F139" s="972"/>
      <c r="G139" s="994"/>
      <c r="H139" s="978"/>
      <c r="I139" s="983"/>
      <c r="J139" s="984"/>
      <c r="K139" s="1009"/>
      <c r="L139" s="991"/>
      <c r="M139" s="174"/>
      <c r="N139" s="175"/>
      <c r="O139" s="176"/>
      <c r="P139" s="46"/>
      <c r="Q139" s="47"/>
      <c r="R139" s="1013"/>
      <c r="S139" s="48"/>
      <c r="T139" s="895"/>
      <c r="U139" s="49"/>
      <c r="V139" s="895"/>
      <c r="W139" s="49"/>
      <c r="X139" s="895"/>
      <c r="Y139" s="49"/>
      <c r="Z139" s="895"/>
      <c r="AA139" s="49"/>
      <c r="AB139" s="895"/>
      <c r="AC139" s="49"/>
      <c r="AD139" s="895"/>
      <c r="AE139" s="49"/>
      <c r="AF139" s="895"/>
      <c r="AG139" s="50"/>
      <c r="AH139" s="860"/>
      <c r="AI139" s="860"/>
      <c r="AJ139" s="886"/>
      <c r="AK139" s="103">
        <f t="shared" si="282"/>
        <v>0</v>
      </c>
      <c r="AL139" s="51"/>
      <c r="AM139" s="52"/>
      <c r="AN139" s="52"/>
      <c r="AO139" s="52"/>
      <c r="AP139" s="52"/>
      <c r="AQ139" s="52"/>
      <c r="AR139" s="53">
        <f t="shared" si="283"/>
        <v>0</v>
      </c>
      <c r="AS139" s="54"/>
      <c r="AT139" s="52"/>
      <c r="AU139" s="53">
        <f t="shared" si="284"/>
        <v>0</v>
      </c>
      <c r="AV139" s="54"/>
      <c r="AW139" s="52"/>
      <c r="AX139" s="52"/>
      <c r="AY139" s="52"/>
      <c r="AZ139" s="55"/>
      <c r="BA139" s="56"/>
      <c r="BB139" s="56"/>
      <c r="BC139" s="57"/>
    </row>
    <row r="140" spans="1:55" ht="17.25" hidden="1" customHeight="1" x14ac:dyDescent="0.2">
      <c r="A140" s="961"/>
      <c r="B140" s="963"/>
      <c r="C140" s="966"/>
      <c r="D140" s="1015"/>
      <c r="E140" s="976"/>
      <c r="F140" s="972"/>
      <c r="G140" s="994"/>
      <c r="H140" s="978"/>
      <c r="I140" s="983"/>
      <c r="J140" s="984"/>
      <c r="K140" s="1009"/>
      <c r="L140" s="991"/>
      <c r="M140" s="174"/>
      <c r="N140" s="175"/>
      <c r="O140" s="176"/>
      <c r="P140" s="46"/>
      <c r="Q140" s="47"/>
      <c r="R140" s="1013"/>
      <c r="S140" s="48"/>
      <c r="T140" s="895"/>
      <c r="U140" s="49"/>
      <c r="V140" s="895"/>
      <c r="W140" s="49"/>
      <c r="X140" s="895"/>
      <c r="Y140" s="49"/>
      <c r="Z140" s="895"/>
      <c r="AA140" s="49"/>
      <c r="AB140" s="895"/>
      <c r="AC140" s="49"/>
      <c r="AD140" s="895"/>
      <c r="AE140" s="49"/>
      <c r="AF140" s="895"/>
      <c r="AG140" s="50"/>
      <c r="AH140" s="860"/>
      <c r="AI140" s="860"/>
      <c r="AJ140" s="886"/>
      <c r="AK140" s="103">
        <f t="shared" si="282"/>
        <v>0</v>
      </c>
      <c r="AL140" s="51"/>
      <c r="AM140" s="52"/>
      <c r="AN140" s="52"/>
      <c r="AO140" s="52"/>
      <c r="AP140" s="52"/>
      <c r="AQ140" s="52"/>
      <c r="AR140" s="53">
        <f t="shared" si="283"/>
        <v>0</v>
      </c>
      <c r="AS140" s="54"/>
      <c r="AT140" s="52"/>
      <c r="AU140" s="53">
        <f t="shared" si="284"/>
        <v>0</v>
      </c>
      <c r="AV140" s="54"/>
      <c r="AW140" s="52"/>
      <c r="AX140" s="52"/>
      <c r="AY140" s="52"/>
      <c r="AZ140" s="55"/>
      <c r="BA140" s="56"/>
      <c r="BB140" s="56"/>
      <c r="BC140" s="57"/>
    </row>
    <row r="141" spans="1:55" ht="17.25" hidden="1" customHeight="1" x14ac:dyDescent="0.2">
      <c r="A141" s="961"/>
      <c r="B141" s="963"/>
      <c r="C141" s="966"/>
      <c r="D141" s="1015"/>
      <c r="E141" s="976"/>
      <c r="F141" s="972"/>
      <c r="G141" s="994"/>
      <c r="H141" s="978"/>
      <c r="I141" s="983"/>
      <c r="J141" s="984"/>
      <c r="K141" s="1009"/>
      <c r="L141" s="991"/>
      <c r="M141" s="174"/>
      <c r="N141" s="175"/>
      <c r="O141" s="176"/>
      <c r="P141" s="46"/>
      <c r="Q141" s="47"/>
      <c r="R141" s="1013"/>
      <c r="S141" s="48"/>
      <c r="T141" s="895"/>
      <c r="U141" s="49"/>
      <c r="V141" s="895"/>
      <c r="W141" s="49"/>
      <c r="X141" s="895"/>
      <c r="Y141" s="49"/>
      <c r="Z141" s="895"/>
      <c r="AA141" s="49"/>
      <c r="AB141" s="895"/>
      <c r="AC141" s="49"/>
      <c r="AD141" s="895"/>
      <c r="AE141" s="49"/>
      <c r="AF141" s="895"/>
      <c r="AG141" s="50"/>
      <c r="AH141" s="860"/>
      <c r="AI141" s="860"/>
      <c r="AJ141" s="886"/>
      <c r="AK141" s="103">
        <f t="shared" si="282"/>
        <v>0</v>
      </c>
      <c r="AL141" s="51"/>
      <c r="AM141" s="52"/>
      <c r="AN141" s="52"/>
      <c r="AO141" s="52"/>
      <c r="AP141" s="52"/>
      <c r="AQ141" s="52"/>
      <c r="AR141" s="53">
        <f t="shared" si="283"/>
        <v>0</v>
      </c>
      <c r="AS141" s="54"/>
      <c r="AT141" s="52"/>
      <c r="AU141" s="53">
        <f t="shared" si="284"/>
        <v>0</v>
      </c>
      <c r="AV141" s="54"/>
      <c r="AW141" s="52"/>
      <c r="AX141" s="52"/>
      <c r="AY141" s="52"/>
      <c r="AZ141" s="55"/>
      <c r="BA141" s="56"/>
      <c r="BB141" s="56"/>
      <c r="BC141" s="57"/>
    </row>
    <row r="142" spans="1:55" ht="17.25" hidden="1" customHeight="1" x14ac:dyDescent="0.2">
      <c r="A142" s="961"/>
      <c r="B142" s="964"/>
      <c r="C142" s="967"/>
      <c r="D142" s="1016"/>
      <c r="E142" s="976"/>
      <c r="F142" s="973"/>
      <c r="G142" s="995"/>
      <c r="H142" s="979"/>
      <c r="I142" s="983"/>
      <c r="J142" s="984"/>
      <c r="K142" s="1010"/>
      <c r="L142" s="991"/>
      <c r="M142" s="177"/>
      <c r="N142" s="178"/>
      <c r="O142" s="179"/>
      <c r="P142" s="106"/>
      <c r="Q142" s="107"/>
      <c r="R142" s="1013"/>
      <c r="S142" s="108"/>
      <c r="T142" s="895"/>
      <c r="U142" s="109"/>
      <c r="V142" s="895"/>
      <c r="W142" s="109"/>
      <c r="X142" s="895"/>
      <c r="Y142" s="109"/>
      <c r="Z142" s="895"/>
      <c r="AA142" s="109"/>
      <c r="AB142" s="895"/>
      <c r="AC142" s="109"/>
      <c r="AD142" s="895"/>
      <c r="AE142" s="109"/>
      <c r="AF142" s="895"/>
      <c r="AG142" s="110"/>
      <c r="AH142" s="860"/>
      <c r="AI142" s="860"/>
      <c r="AJ142" s="887"/>
      <c r="AK142" s="103">
        <f t="shared" si="282"/>
        <v>0</v>
      </c>
      <c r="AL142" s="111"/>
      <c r="AM142" s="112"/>
      <c r="AN142" s="112"/>
      <c r="AO142" s="112"/>
      <c r="AP142" s="112"/>
      <c r="AQ142" s="112"/>
      <c r="AR142" s="53">
        <f t="shared" si="283"/>
        <v>0</v>
      </c>
      <c r="AS142" s="113"/>
      <c r="AT142" s="112"/>
      <c r="AU142" s="53">
        <f>SUM(AS142:AT142)</f>
        <v>0</v>
      </c>
      <c r="AV142" s="113"/>
      <c r="AW142" s="112"/>
      <c r="AX142" s="112"/>
      <c r="AY142" s="112"/>
      <c r="AZ142" s="114"/>
      <c r="BA142" s="115"/>
      <c r="BB142" s="115"/>
      <c r="BC142" s="116"/>
    </row>
    <row r="143" spans="1:55" ht="9.9499999999999993" hidden="1" customHeight="1" thickBot="1" x14ac:dyDescent="0.25">
      <c r="A143" s="962"/>
      <c r="B143" s="965"/>
      <c r="C143" s="968"/>
      <c r="D143" s="1017"/>
      <c r="E143" s="977"/>
      <c r="F143" s="974"/>
      <c r="G143" s="996"/>
      <c r="H143" s="980"/>
      <c r="I143" s="985"/>
      <c r="J143" s="986"/>
      <c r="K143" s="1011"/>
      <c r="L143" s="992"/>
      <c r="M143" s="180"/>
      <c r="N143" s="181"/>
      <c r="O143" s="182"/>
      <c r="P143" s="117"/>
      <c r="Q143" s="117"/>
      <c r="R143" s="1014"/>
      <c r="S143" s="183"/>
      <c r="T143" s="896"/>
      <c r="U143" s="184"/>
      <c r="V143" s="896"/>
      <c r="W143" s="184"/>
      <c r="X143" s="896"/>
      <c r="Y143" s="184"/>
      <c r="Z143" s="896"/>
      <c r="AA143" s="184"/>
      <c r="AB143" s="896"/>
      <c r="AC143" s="184"/>
      <c r="AD143" s="896"/>
      <c r="AE143" s="184"/>
      <c r="AF143" s="896"/>
      <c r="AG143" s="185"/>
      <c r="AH143" s="861"/>
      <c r="AI143" s="861"/>
      <c r="AJ143" s="118"/>
      <c r="AK143" s="119"/>
      <c r="AL143" s="186"/>
      <c r="AM143" s="187"/>
      <c r="AN143" s="187"/>
      <c r="AO143" s="187"/>
      <c r="AP143" s="187"/>
      <c r="AQ143" s="187"/>
      <c r="AR143" s="120"/>
      <c r="AS143" s="188"/>
      <c r="AT143" s="187"/>
      <c r="AU143" s="120"/>
      <c r="AV143" s="188"/>
      <c r="AW143" s="187"/>
      <c r="AX143" s="187"/>
      <c r="AY143" s="187"/>
      <c r="AZ143" s="189"/>
      <c r="BA143" s="190"/>
      <c r="BB143" s="190"/>
      <c r="BC143" s="191"/>
    </row>
    <row r="144" spans="1:55" ht="6" hidden="1" customHeight="1" x14ac:dyDescent="0.2">
      <c r="A144" s="156"/>
      <c r="B144" s="192"/>
      <c r="C144" s="192"/>
      <c r="D144" s="192"/>
      <c r="E144" s="192"/>
      <c r="F144" s="192"/>
      <c r="G144" s="192"/>
      <c r="H144" s="192"/>
      <c r="I144" s="993"/>
      <c r="J144" s="993"/>
      <c r="K144" s="192"/>
      <c r="L144" s="192"/>
      <c r="M144" s="192"/>
      <c r="N144" s="192"/>
      <c r="O144" s="192"/>
      <c r="P144" s="192"/>
      <c r="Q144" s="192"/>
      <c r="R144" s="192"/>
      <c r="S144" s="192"/>
      <c r="T144" s="192"/>
      <c r="U144" s="192"/>
      <c r="V144" s="192"/>
      <c r="W144" s="192"/>
      <c r="X144" s="192"/>
      <c r="Y144" s="192"/>
      <c r="Z144" s="192"/>
      <c r="AA144" s="192"/>
      <c r="AB144" s="192"/>
      <c r="AC144" s="192"/>
      <c r="AD144" s="192"/>
      <c r="AE144" s="192"/>
      <c r="AF144" s="192"/>
      <c r="AG144" s="192"/>
      <c r="AH144" s="192"/>
      <c r="AI144" s="192"/>
      <c r="AJ144" s="192"/>
      <c r="AK144" s="193"/>
      <c r="AL144" s="193"/>
      <c r="AM144" s="193"/>
      <c r="AN144" s="193"/>
      <c r="AO144" s="193"/>
      <c r="AP144" s="193"/>
      <c r="AQ144" s="194"/>
      <c r="AR144" s="193"/>
      <c r="AS144" s="193"/>
      <c r="AT144" s="193"/>
      <c r="AU144" s="193"/>
      <c r="AV144" s="193"/>
      <c r="AW144" s="193"/>
      <c r="AX144" s="193"/>
      <c r="AY144" s="193"/>
      <c r="AZ144" s="193"/>
      <c r="BA144" s="193"/>
      <c r="BB144" s="193"/>
      <c r="BC144" s="156"/>
    </row>
    <row r="145" spans="1:55" ht="72" hidden="1" customHeight="1" x14ac:dyDescent="0.2">
      <c r="A145" s="960">
        <v>14</v>
      </c>
      <c r="B145" s="161" t="s">
        <v>1705</v>
      </c>
      <c r="C145" s="162" t="s">
        <v>1706</v>
      </c>
      <c r="D145" s="163" t="s">
        <v>21</v>
      </c>
      <c r="E145" s="163" t="s">
        <v>1892</v>
      </c>
      <c r="F145" s="162" t="s">
        <v>1707</v>
      </c>
      <c r="G145" s="164" t="s">
        <v>1679</v>
      </c>
      <c r="H145" s="164" t="s">
        <v>1680</v>
      </c>
      <c r="I145" s="165" t="s">
        <v>1908</v>
      </c>
      <c r="J145" s="166">
        <f>+$N$3</f>
        <v>2019</v>
      </c>
      <c r="K145" s="164" t="s">
        <v>1925</v>
      </c>
      <c r="L145" s="165" t="s">
        <v>1926</v>
      </c>
      <c r="M145" s="162" t="s">
        <v>1708</v>
      </c>
      <c r="N145" s="162" t="s">
        <v>1709</v>
      </c>
      <c r="O145" s="162" t="s">
        <v>1710</v>
      </c>
      <c r="P145" s="162" t="s">
        <v>1711</v>
      </c>
      <c r="Q145" s="162" t="s">
        <v>1712</v>
      </c>
      <c r="R145" s="167">
        <f t="shared" ref="R145" si="285">SUM(R146:R152)</f>
        <v>0</v>
      </c>
      <c r="S145" s="168">
        <f t="shared" ref="S145" si="286">SUM(S146:S152)</f>
        <v>0</v>
      </c>
      <c r="T145" s="169">
        <f t="shared" ref="T145" si="287">SUM(T146:T152)</f>
        <v>0</v>
      </c>
      <c r="U145" s="170">
        <f t="shared" ref="U145" si="288">SUM(U146:U152)</f>
        <v>0</v>
      </c>
      <c r="V145" s="169">
        <f t="shared" ref="V145" si="289">SUM(V146:V152)</f>
        <v>0</v>
      </c>
      <c r="W145" s="170">
        <f t="shared" ref="W145" si="290">SUM(W146:W152)</f>
        <v>0</v>
      </c>
      <c r="X145" s="169">
        <f t="shared" ref="X145" si="291">SUM(X146:X152)</f>
        <v>0</v>
      </c>
      <c r="Y145" s="170">
        <f t="shared" ref="Y145" si="292">SUM(Y146:Y152)</f>
        <v>0</v>
      </c>
      <c r="Z145" s="169">
        <f t="shared" ref="Z145" si="293">SUM(Z146:Z152)</f>
        <v>0</v>
      </c>
      <c r="AA145" s="170">
        <f t="shared" ref="AA145" si="294">SUM(AA146:AA152)</f>
        <v>0</v>
      </c>
      <c r="AB145" s="169">
        <f t="shared" ref="AB145" si="295">SUM(AB146:AB152)</f>
        <v>0</v>
      </c>
      <c r="AC145" s="170">
        <f t="shared" ref="AC145" si="296">SUM(AC146:AC152)</f>
        <v>0</v>
      </c>
      <c r="AD145" s="169">
        <f t="shared" ref="AD145" si="297">SUM(AD146:AD152)</f>
        <v>0</v>
      </c>
      <c r="AE145" s="170">
        <f t="shared" ref="AE145" si="298">SUM(AE146:AE152)</f>
        <v>0</v>
      </c>
      <c r="AF145" s="169">
        <f t="shared" ref="AF145" si="299">SUM(AF146:AF152)</f>
        <v>0</v>
      </c>
      <c r="AG145" s="171">
        <f t="shared" ref="AG145" si="300">SUM(AG146:AG152)</f>
        <v>0</v>
      </c>
      <c r="AH145" s="858"/>
      <c r="AI145" s="858"/>
      <c r="AJ145" s="172">
        <f t="shared" ref="AJ145" si="301">SUM(AJ146:AJ152)</f>
        <v>0</v>
      </c>
      <c r="AK145" s="173">
        <f t="shared" ref="AK145" si="302">SUM(AK146:AK152)</f>
        <v>0</v>
      </c>
      <c r="AL145" s="41">
        <f t="shared" ref="AL145" si="303">SUM(AL146:AL152)</f>
        <v>0</v>
      </c>
      <c r="AM145" s="42">
        <f t="shared" ref="AM145" si="304">SUM(AM146:AM152)</f>
        <v>0</v>
      </c>
      <c r="AN145" s="42">
        <f t="shared" ref="AN145" si="305">SUM(AN146:AN152)</f>
        <v>0</v>
      </c>
      <c r="AO145" s="42">
        <f t="shared" ref="AO145" si="306">SUM(AO146:AO152)</f>
        <v>0</v>
      </c>
      <c r="AP145" s="42">
        <f t="shared" ref="AP145" si="307">SUM(AP146:AP152)</f>
        <v>0</v>
      </c>
      <c r="AQ145" s="42">
        <f t="shared" ref="AQ145" si="308">SUM(AQ146:AQ152)</f>
        <v>0</v>
      </c>
      <c r="AR145" s="43">
        <f t="shared" ref="AR145" si="309">SUM(AR146:AR152)</f>
        <v>0</v>
      </c>
      <c r="AS145" s="104">
        <f t="shared" ref="AS145" si="310">SUM(AS146:AS152)</f>
        <v>0</v>
      </c>
      <c r="AT145" s="42">
        <f t="shared" ref="AT145" si="311">SUM(AT146:AT152)</f>
        <v>0</v>
      </c>
      <c r="AU145" s="43">
        <f t="shared" ref="AU145" si="312">SUM(AU146:AU152)</f>
        <v>0</v>
      </c>
      <c r="AV145" s="104">
        <f t="shared" ref="AV145" si="313">SUM(AV146:AV152)</f>
        <v>0</v>
      </c>
      <c r="AW145" s="42">
        <f t="shared" ref="AW145" si="314">SUM(AW146:AW152)</f>
        <v>0</v>
      </c>
      <c r="AX145" s="42">
        <f t="shared" ref="AX145" si="315">SUM(AX146:AX152)</f>
        <v>0</v>
      </c>
      <c r="AY145" s="42">
        <f t="shared" ref="AY145" si="316">SUM(AY146:AY152)</f>
        <v>0</v>
      </c>
      <c r="AZ145" s="105">
        <f t="shared" ref="AZ145" si="317">SUM(AZ146:AZ152)</f>
        <v>0</v>
      </c>
      <c r="BA145" s="44" t="s">
        <v>1685</v>
      </c>
      <c r="BB145" s="44" t="s">
        <v>1686</v>
      </c>
      <c r="BC145" s="45" t="s">
        <v>1687</v>
      </c>
    </row>
    <row r="146" spans="1:55" ht="17.25" hidden="1" customHeight="1" x14ac:dyDescent="0.2">
      <c r="A146" s="961"/>
      <c r="B146" s="963" t="str">
        <f>VLOOKUP($D$9,'PROYECTOS REGISTRADOS'!$A$2:$D$82,4,0)</f>
        <v>Apoyo en la reducción de la tasa de hurtos Tocancipá, Cundinamarca, Centro Oriente</v>
      </c>
      <c r="C146" s="966" t="str">
        <f>VLOOKUP($D$9,'PROYECTOS REGISTRADOS'!$A$2:$D$82,3,0)</f>
        <v>2016-25817-00020</v>
      </c>
      <c r="D146" s="1015"/>
      <c r="E146" s="975" t="str">
        <f>IF(D146=0,"0-0",(VLOOKUP(D146,'CONSOLIDADO PLAN DESARROLLO'!$EL$9:$ET$304,2,0)))</f>
        <v>0-0</v>
      </c>
      <c r="F146" s="972" t="str">
        <f>IF(D146=0,"0-0",(VLOOKUP(D146,'CONSOLIDADO PLAN DESARROLLO'!$EL$9:$ET$304,3,0)))</f>
        <v>0-0</v>
      </c>
      <c r="G146" s="994" t="str">
        <f>IF(D146=0,"0-0",(VLOOKUP(D146,'CONSOLIDADO PLAN DESARROLLO'!$EL$9:$ET$304,4,0)))</f>
        <v>0-0</v>
      </c>
      <c r="H146" s="978" t="str">
        <f>IF(D146=0,"0-0",(VLOOKUP(D146,'CONSOLIDADO PLAN DESARROLLO'!$EL$9:$ET$304,5,0)))</f>
        <v>0-0</v>
      </c>
      <c r="I146" s="981" t="str">
        <f>IF(D146=0,"0-0",(VLOOKUP(D146,'CONSOLIDADO PLAN DESARROLLO'!$EL$9:$ET$304,$R$3,0)))</f>
        <v>0-0</v>
      </c>
      <c r="J146" s="982"/>
      <c r="K146" s="1009"/>
      <c r="L146" s="990"/>
      <c r="M146" s="174"/>
      <c r="N146" s="175"/>
      <c r="O146" s="176"/>
      <c r="P146" s="46"/>
      <c r="Q146" s="47"/>
      <c r="R146" s="1012"/>
      <c r="S146" s="48"/>
      <c r="T146" s="894"/>
      <c r="U146" s="49"/>
      <c r="V146" s="894"/>
      <c r="W146" s="49"/>
      <c r="X146" s="894"/>
      <c r="Y146" s="49"/>
      <c r="Z146" s="894"/>
      <c r="AA146" s="49"/>
      <c r="AB146" s="894"/>
      <c r="AC146" s="49"/>
      <c r="AD146" s="894"/>
      <c r="AE146" s="49"/>
      <c r="AF146" s="894"/>
      <c r="AG146" s="50"/>
      <c r="AH146" s="859"/>
      <c r="AI146" s="859"/>
      <c r="AJ146" s="885">
        <f>+R146+T146+V146+X146+Z146+AB146+AD146+AF146</f>
        <v>0</v>
      </c>
      <c r="AK146" s="103">
        <f t="shared" ref="AK146:AK151" si="318">AC146+AE146+AG146+S146+U146+W146+Y146+AA146</f>
        <v>0</v>
      </c>
      <c r="AL146" s="51"/>
      <c r="AM146" s="52"/>
      <c r="AN146" s="52"/>
      <c r="AO146" s="52"/>
      <c r="AP146" s="52"/>
      <c r="AQ146" s="52"/>
      <c r="AR146" s="53">
        <f t="shared" ref="AR146:AR151" si="319">SUM(AL146:AQ146)</f>
        <v>0</v>
      </c>
      <c r="AS146" s="54"/>
      <c r="AT146" s="52"/>
      <c r="AU146" s="53">
        <f t="shared" ref="AU146:AU150" si="320">SUM(AS146:AT146)</f>
        <v>0</v>
      </c>
      <c r="AV146" s="54"/>
      <c r="AW146" s="52"/>
      <c r="AX146" s="52"/>
      <c r="AY146" s="52"/>
      <c r="AZ146" s="55"/>
      <c r="BA146" s="56"/>
      <c r="BB146" s="56"/>
      <c r="BC146" s="57"/>
    </row>
    <row r="147" spans="1:55" ht="17.25" hidden="1" customHeight="1" x14ac:dyDescent="0.2">
      <c r="A147" s="961"/>
      <c r="B147" s="963"/>
      <c r="C147" s="966"/>
      <c r="D147" s="1015"/>
      <c r="E147" s="976"/>
      <c r="F147" s="972"/>
      <c r="G147" s="994"/>
      <c r="H147" s="978"/>
      <c r="I147" s="983"/>
      <c r="J147" s="984"/>
      <c r="K147" s="1009"/>
      <c r="L147" s="991"/>
      <c r="M147" s="174"/>
      <c r="N147" s="175"/>
      <c r="O147" s="176"/>
      <c r="P147" s="46"/>
      <c r="Q147" s="47"/>
      <c r="R147" s="1013"/>
      <c r="S147" s="48"/>
      <c r="T147" s="895"/>
      <c r="U147" s="49"/>
      <c r="V147" s="895"/>
      <c r="W147" s="49"/>
      <c r="X147" s="895"/>
      <c r="Y147" s="49"/>
      <c r="Z147" s="895"/>
      <c r="AA147" s="49"/>
      <c r="AB147" s="895"/>
      <c r="AC147" s="49"/>
      <c r="AD147" s="895"/>
      <c r="AE147" s="49"/>
      <c r="AF147" s="895"/>
      <c r="AG147" s="50"/>
      <c r="AH147" s="860"/>
      <c r="AI147" s="860"/>
      <c r="AJ147" s="886"/>
      <c r="AK147" s="103">
        <f t="shared" si="318"/>
        <v>0</v>
      </c>
      <c r="AL147" s="51"/>
      <c r="AM147" s="52"/>
      <c r="AN147" s="52"/>
      <c r="AO147" s="52"/>
      <c r="AP147" s="52"/>
      <c r="AQ147" s="52"/>
      <c r="AR147" s="53">
        <f t="shared" si="319"/>
        <v>0</v>
      </c>
      <c r="AS147" s="54"/>
      <c r="AT147" s="52"/>
      <c r="AU147" s="53">
        <f t="shared" si="320"/>
        <v>0</v>
      </c>
      <c r="AV147" s="54"/>
      <c r="AW147" s="52"/>
      <c r="AX147" s="52"/>
      <c r="AY147" s="52"/>
      <c r="AZ147" s="55"/>
      <c r="BA147" s="56"/>
      <c r="BB147" s="56"/>
      <c r="BC147" s="57"/>
    </row>
    <row r="148" spans="1:55" ht="17.25" hidden="1" customHeight="1" x14ac:dyDescent="0.2">
      <c r="A148" s="961"/>
      <c r="B148" s="963"/>
      <c r="C148" s="966"/>
      <c r="D148" s="1015"/>
      <c r="E148" s="976"/>
      <c r="F148" s="972"/>
      <c r="G148" s="994"/>
      <c r="H148" s="978"/>
      <c r="I148" s="983"/>
      <c r="J148" s="984"/>
      <c r="K148" s="1009"/>
      <c r="L148" s="991"/>
      <c r="M148" s="174"/>
      <c r="N148" s="175"/>
      <c r="O148" s="176"/>
      <c r="P148" s="46"/>
      <c r="Q148" s="47"/>
      <c r="R148" s="1013"/>
      <c r="S148" s="48"/>
      <c r="T148" s="895"/>
      <c r="U148" s="49"/>
      <c r="V148" s="895"/>
      <c r="W148" s="49"/>
      <c r="X148" s="895"/>
      <c r="Y148" s="49"/>
      <c r="Z148" s="895"/>
      <c r="AA148" s="49"/>
      <c r="AB148" s="895"/>
      <c r="AC148" s="49"/>
      <c r="AD148" s="895"/>
      <c r="AE148" s="49"/>
      <c r="AF148" s="895"/>
      <c r="AG148" s="50"/>
      <c r="AH148" s="860"/>
      <c r="AI148" s="860"/>
      <c r="AJ148" s="886"/>
      <c r="AK148" s="103">
        <f t="shared" si="318"/>
        <v>0</v>
      </c>
      <c r="AL148" s="51"/>
      <c r="AM148" s="52"/>
      <c r="AN148" s="52"/>
      <c r="AO148" s="52"/>
      <c r="AP148" s="52"/>
      <c r="AQ148" s="52"/>
      <c r="AR148" s="53">
        <f t="shared" si="319"/>
        <v>0</v>
      </c>
      <c r="AS148" s="54"/>
      <c r="AT148" s="52"/>
      <c r="AU148" s="53">
        <f t="shared" si="320"/>
        <v>0</v>
      </c>
      <c r="AV148" s="54"/>
      <c r="AW148" s="52"/>
      <c r="AX148" s="52"/>
      <c r="AY148" s="52"/>
      <c r="AZ148" s="55"/>
      <c r="BA148" s="56"/>
      <c r="BB148" s="56"/>
      <c r="BC148" s="57"/>
    </row>
    <row r="149" spans="1:55" ht="17.25" hidden="1" customHeight="1" x14ac:dyDescent="0.2">
      <c r="A149" s="961"/>
      <c r="B149" s="963"/>
      <c r="C149" s="966"/>
      <c r="D149" s="1015"/>
      <c r="E149" s="976"/>
      <c r="F149" s="972"/>
      <c r="G149" s="994"/>
      <c r="H149" s="978"/>
      <c r="I149" s="983"/>
      <c r="J149" s="984"/>
      <c r="K149" s="1009"/>
      <c r="L149" s="991"/>
      <c r="M149" s="174"/>
      <c r="N149" s="175"/>
      <c r="O149" s="176"/>
      <c r="P149" s="46"/>
      <c r="Q149" s="47"/>
      <c r="R149" s="1013"/>
      <c r="S149" s="48"/>
      <c r="T149" s="895"/>
      <c r="U149" s="49"/>
      <c r="V149" s="895"/>
      <c r="W149" s="49"/>
      <c r="X149" s="895"/>
      <c r="Y149" s="49"/>
      <c r="Z149" s="895"/>
      <c r="AA149" s="49"/>
      <c r="AB149" s="895"/>
      <c r="AC149" s="49"/>
      <c r="AD149" s="895"/>
      <c r="AE149" s="49"/>
      <c r="AF149" s="895"/>
      <c r="AG149" s="50"/>
      <c r="AH149" s="860"/>
      <c r="AI149" s="860"/>
      <c r="AJ149" s="886"/>
      <c r="AK149" s="103">
        <f t="shared" si="318"/>
        <v>0</v>
      </c>
      <c r="AL149" s="51"/>
      <c r="AM149" s="52"/>
      <c r="AN149" s="52"/>
      <c r="AO149" s="52"/>
      <c r="AP149" s="52"/>
      <c r="AQ149" s="52"/>
      <c r="AR149" s="53">
        <f t="shared" si="319"/>
        <v>0</v>
      </c>
      <c r="AS149" s="54"/>
      <c r="AT149" s="52"/>
      <c r="AU149" s="53">
        <f t="shared" si="320"/>
        <v>0</v>
      </c>
      <c r="AV149" s="54"/>
      <c r="AW149" s="52"/>
      <c r="AX149" s="52"/>
      <c r="AY149" s="52"/>
      <c r="AZ149" s="55"/>
      <c r="BA149" s="56"/>
      <c r="BB149" s="56"/>
      <c r="BC149" s="57"/>
    </row>
    <row r="150" spans="1:55" ht="17.25" hidden="1" customHeight="1" x14ac:dyDescent="0.2">
      <c r="A150" s="961"/>
      <c r="B150" s="963"/>
      <c r="C150" s="966"/>
      <c r="D150" s="1015"/>
      <c r="E150" s="976"/>
      <c r="F150" s="972"/>
      <c r="G150" s="994"/>
      <c r="H150" s="978"/>
      <c r="I150" s="983"/>
      <c r="J150" s="984"/>
      <c r="K150" s="1009"/>
      <c r="L150" s="991"/>
      <c r="M150" s="174"/>
      <c r="N150" s="175"/>
      <c r="O150" s="176"/>
      <c r="P150" s="46"/>
      <c r="Q150" s="47"/>
      <c r="R150" s="1013"/>
      <c r="S150" s="48"/>
      <c r="T150" s="895"/>
      <c r="U150" s="49"/>
      <c r="V150" s="895"/>
      <c r="W150" s="49"/>
      <c r="X150" s="895"/>
      <c r="Y150" s="49"/>
      <c r="Z150" s="895"/>
      <c r="AA150" s="49"/>
      <c r="AB150" s="895"/>
      <c r="AC150" s="49"/>
      <c r="AD150" s="895"/>
      <c r="AE150" s="49"/>
      <c r="AF150" s="895"/>
      <c r="AG150" s="50"/>
      <c r="AH150" s="860"/>
      <c r="AI150" s="860"/>
      <c r="AJ150" s="886"/>
      <c r="AK150" s="103">
        <f t="shared" si="318"/>
        <v>0</v>
      </c>
      <c r="AL150" s="51"/>
      <c r="AM150" s="52"/>
      <c r="AN150" s="52"/>
      <c r="AO150" s="52"/>
      <c r="AP150" s="52"/>
      <c r="AQ150" s="52"/>
      <c r="AR150" s="53">
        <f t="shared" si="319"/>
        <v>0</v>
      </c>
      <c r="AS150" s="54"/>
      <c r="AT150" s="52"/>
      <c r="AU150" s="53">
        <f t="shared" si="320"/>
        <v>0</v>
      </c>
      <c r="AV150" s="54"/>
      <c r="AW150" s="52"/>
      <c r="AX150" s="52"/>
      <c r="AY150" s="52"/>
      <c r="AZ150" s="55"/>
      <c r="BA150" s="56"/>
      <c r="BB150" s="56"/>
      <c r="BC150" s="57"/>
    </row>
    <row r="151" spans="1:55" ht="17.25" hidden="1" customHeight="1" x14ac:dyDescent="0.2">
      <c r="A151" s="961"/>
      <c r="B151" s="964"/>
      <c r="C151" s="967"/>
      <c r="D151" s="1016"/>
      <c r="E151" s="976"/>
      <c r="F151" s="973"/>
      <c r="G151" s="995"/>
      <c r="H151" s="979"/>
      <c r="I151" s="983"/>
      <c r="J151" s="984"/>
      <c r="K151" s="1010"/>
      <c r="L151" s="991"/>
      <c r="M151" s="177"/>
      <c r="N151" s="178"/>
      <c r="O151" s="179"/>
      <c r="P151" s="106"/>
      <c r="Q151" s="107"/>
      <c r="R151" s="1013"/>
      <c r="S151" s="108"/>
      <c r="T151" s="895"/>
      <c r="U151" s="109"/>
      <c r="V151" s="895"/>
      <c r="W151" s="109"/>
      <c r="X151" s="895"/>
      <c r="Y151" s="109"/>
      <c r="Z151" s="895"/>
      <c r="AA151" s="109"/>
      <c r="AB151" s="895"/>
      <c r="AC151" s="109"/>
      <c r="AD151" s="895"/>
      <c r="AE151" s="109"/>
      <c r="AF151" s="895"/>
      <c r="AG151" s="110"/>
      <c r="AH151" s="860"/>
      <c r="AI151" s="860"/>
      <c r="AJ151" s="887"/>
      <c r="AK151" s="103">
        <f t="shared" si="318"/>
        <v>0</v>
      </c>
      <c r="AL151" s="111"/>
      <c r="AM151" s="112"/>
      <c r="AN151" s="112"/>
      <c r="AO151" s="112"/>
      <c r="AP151" s="112"/>
      <c r="AQ151" s="112"/>
      <c r="AR151" s="53">
        <f t="shared" si="319"/>
        <v>0</v>
      </c>
      <c r="AS151" s="113"/>
      <c r="AT151" s="112"/>
      <c r="AU151" s="53">
        <f>SUM(AS151:AT151)</f>
        <v>0</v>
      </c>
      <c r="AV151" s="113"/>
      <c r="AW151" s="112"/>
      <c r="AX151" s="112"/>
      <c r="AY151" s="112"/>
      <c r="AZ151" s="114"/>
      <c r="BA151" s="115"/>
      <c r="BB151" s="115"/>
      <c r="BC151" s="116"/>
    </row>
    <row r="152" spans="1:55" ht="9.9499999999999993" hidden="1" customHeight="1" thickBot="1" x14ac:dyDescent="0.25">
      <c r="A152" s="962"/>
      <c r="B152" s="965"/>
      <c r="C152" s="968"/>
      <c r="D152" s="1017"/>
      <c r="E152" s="977"/>
      <c r="F152" s="974"/>
      <c r="G152" s="996"/>
      <c r="H152" s="980"/>
      <c r="I152" s="985"/>
      <c r="J152" s="986"/>
      <c r="K152" s="1011"/>
      <c r="L152" s="992"/>
      <c r="M152" s="180"/>
      <c r="N152" s="181"/>
      <c r="O152" s="182"/>
      <c r="P152" s="117"/>
      <c r="Q152" s="117"/>
      <c r="R152" s="1014"/>
      <c r="S152" s="183"/>
      <c r="T152" s="896"/>
      <c r="U152" s="184"/>
      <c r="V152" s="896"/>
      <c r="W152" s="184"/>
      <c r="X152" s="896"/>
      <c r="Y152" s="184"/>
      <c r="Z152" s="896"/>
      <c r="AA152" s="184"/>
      <c r="AB152" s="896"/>
      <c r="AC152" s="184"/>
      <c r="AD152" s="896"/>
      <c r="AE152" s="184"/>
      <c r="AF152" s="896"/>
      <c r="AG152" s="185"/>
      <c r="AH152" s="861"/>
      <c r="AI152" s="861"/>
      <c r="AJ152" s="118"/>
      <c r="AK152" s="119"/>
      <c r="AL152" s="186"/>
      <c r="AM152" s="187"/>
      <c r="AN152" s="187"/>
      <c r="AO152" s="187"/>
      <c r="AP152" s="187"/>
      <c r="AQ152" s="187"/>
      <c r="AR152" s="120"/>
      <c r="AS152" s="188"/>
      <c r="AT152" s="187"/>
      <c r="AU152" s="120"/>
      <c r="AV152" s="188"/>
      <c r="AW152" s="187"/>
      <c r="AX152" s="187"/>
      <c r="AY152" s="187"/>
      <c r="AZ152" s="189"/>
      <c r="BA152" s="190"/>
      <c r="BB152" s="190"/>
      <c r="BC152" s="191"/>
    </row>
    <row r="153" spans="1:55" ht="6" hidden="1" customHeight="1" x14ac:dyDescent="0.2">
      <c r="A153" s="156"/>
      <c r="B153" s="192"/>
      <c r="C153" s="192"/>
      <c r="D153" s="192"/>
      <c r="E153" s="192"/>
      <c r="F153" s="192"/>
      <c r="G153" s="192"/>
      <c r="H153" s="192"/>
      <c r="I153" s="993"/>
      <c r="J153" s="993"/>
      <c r="K153" s="192"/>
      <c r="L153" s="192"/>
      <c r="M153" s="192"/>
      <c r="N153" s="192"/>
      <c r="O153" s="192"/>
      <c r="P153" s="192"/>
      <c r="Q153" s="192"/>
      <c r="R153" s="192"/>
      <c r="S153" s="192"/>
      <c r="T153" s="192"/>
      <c r="U153" s="192"/>
      <c r="V153" s="192"/>
      <c r="W153" s="192"/>
      <c r="X153" s="192"/>
      <c r="Y153" s="192"/>
      <c r="Z153" s="192"/>
      <c r="AA153" s="192"/>
      <c r="AB153" s="192"/>
      <c r="AC153" s="192"/>
      <c r="AD153" s="192"/>
      <c r="AE153" s="192"/>
      <c r="AF153" s="192"/>
      <c r="AG153" s="192"/>
      <c r="AH153" s="192"/>
      <c r="AI153" s="192"/>
      <c r="AJ153" s="192"/>
      <c r="AK153" s="193"/>
      <c r="AL153" s="193"/>
      <c r="AM153" s="193"/>
      <c r="AN153" s="193"/>
      <c r="AO153" s="193"/>
      <c r="AP153" s="193"/>
      <c r="AQ153" s="194"/>
      <c r="AR153" s="193"/>
      <c r="AS153" s="193"/>
      <c r="AT153" s="193"/>
      <c r="AU153" s="193"/>
      <c r="AV153" s="193"/>
      <c r="AW153" s="193"/>
      <c r="AX153" s="193"/>
      <c r="AY153" s="193"/>
      <c r="AZ153" s="193"/>
      <c r="BA153" s="193"/>
      <c r="BB153" s="193"/>
      <c r="BC153" s="156"/>
    </row>
    <row r="154" spans="1:55" ht="72" hidden="1" customHeight="1" x14ac:dyDescent="0.2">
      <c r="A154" s="960">
        <v>15</v>
      </c>
      <c r="B154" s="161" t="s">
        <v>1705</v>
      </c>
      <c r="C154" s="162" t="s">
        <v>1706</v>
      </c>
      <c r="D154" s="163" t="s">
        <v>21</v>
      </c>
      <c r="E154" s="163" t="s">
        <v>1892</v>
      </c>
      <c r="F154" s="162" t="s">
        <v>1707</v>
      </c>
      <c r="G154" s="164" t="s">
        <v>1679</v>
      </c>
      <c r="H154" s="164" t="s">
        <v>1680</v>
      </c>
      <c r="I154" s="165" t="s">
        <v>1908</v>
      </c>
      <c r="J154" s="166">
        <f>+$N$3</f>
        <v>2019</v>
      </c>
      <c r="K154" s="164" t="s">
        <v>1925</v>
      </c>
      <c r="L154" s="165" t="s">
        <v>1926</v>
      </c>
      <c r="M154" s="162" t="s">
        <v>1708</v>
      </c>
      <c r="N154" s="162" t="s">
        <v>1709</v>
      </c>
      <c r="O154" s="162" t="s">
        <v>1710</v>
      </c>
      <c r="P154" s="162" t="s">
        <v>1711</v>
      </c>
      <c r="Q154" s="162" t="s">
        <v>1712</v>
      </c>
      <c r="R154" s="167">
        <f t="shared" ref="R154" si="321">SUM(R155:R161)</f>
        <v>0</v>
      </c>
      <c r="S154" s="168">
        <f t="shared" ref="S154" si="322">SUM(S155:S161)</f>
        <v>0</v>
      </c>
      <c r="T154" s="169">
        <f t="shared" ref="T154" si="323">SUM(T155:T161)</f>
        <v>0</v>
      </c>
      <c r="U154" s="170">
        <f t="shared" ref="U154" si="324">SUM(U155:U161)</f>
        <v>0</v>
      </c>
      <c r="V154" s="169">
        <f t="shared" ref="V154" si="325">SUM(V155:V161)</f>
        <v>0</v>
      </c>
      <c r="W154" s="170">
        <f t="shared" ref="W154" si="326">SUM(W155:W161)</f>
        <v>0</v>
      </c>
      <c r="X154" s="169">
        <f t="shared" ref="X154" si="327">SUM(X155:X161)</f>
        <v>0</v>
      </c>
      <c r="Y154" s="170">
        <f t="shared" ref="Y154" si="328">SUM(Y155:Y161)</f>
        <v>0</v>
      </c>
      <c r="Z154" s="169">
        <f t="shared" ref="Z154" si="329">SUM(Z155:Z161)</f>
        <v>0</v>
      </c>
      <c r="AA154" s="170">
        <f t="shared" ref="AA154" si="330">SUM(AA155:AA161)</f>
        <v>0</v>
      </c>
      <c r="AB154" s="169">
        <f t="shared" ref="AB154" si="331">SUM(AB155:AB161)</f>
        <v>0</v>
      </c>
      <c r="AC154" s="170">
        <f t="shared" ref="AC154" si="332">SUM(AC155:AC161)</f>
        <v>0</v>
      </c>
      <c r="AD154" s="169">
        <f t="shared" ref="AD154" si="333">SUM(AD155:AD161)</f>
        <v>0</v>
      </c>
      <c r="AE154" s="170">
        <f t="shared" ref="AE154" si="334">SUM(AE155:AE161)</f>
        <v>0</v>
      </c>
      <c r="AF154" s="169">
        <f t="shared" ref="AF154" si="335">SUM(AF155:AF161)</f>
        <v>0</v>
      </c>
      <c r="AG154" s="171">
        <f t="shared" ref="AG154" si="336">SUM(AG155:AG161)</f>
        <v>0</v>
      </c>
      <c r="AH154" s="858"/>
      <c r="AI154" s="858"/>
      <c r="AJ154" s="172">
        <f t="shared" ref="AJ154" si="337">SUM(AJ155:AJ161)</f>
        <v>0</v>
      </c>
      <c r="AK154" s="173">
        <f t="shared" ref="AK154" si="338">SUM(AK155:AK161)</f>
        <v>0</v>
      </c>
      <c r="AL154" s="41">
        <f t="shared" ref="AL154" si="339">SUM(AL155:AL161)</f>
        <v>0</v>
      </c>
      <c r="AM154" s="42">
        <f t="shared" ref="AM154" si="340">SUM(AM155:AM161)</f>
        <v>0</v>
      </c>
      <c r="AN154" s="42">
        <f t="shared" ref="AN154" si="341">SUM(AN155:AN161)</f>
        <v>0</v>
      </c>
      <c r="AO154" s="42">
        <f t="shared" ref="AO154" si="342">SUM(AO155:AO161)</f>
        <v>0</v>
      </c>
      <c r="AP154" s="42">
        <f t="shared" ref="AP154" si="343">SUM(AP155:AP161)</f>
        <v>0</v>
      </c>
      <c r="AQ154" s="42">
        <f t="shared" ref="AQ154" si="344">SUM(AQ155:AQ161)</f>
        <v>0</v>
      </c>
      <c r="AR154" s="43">
        <f t="shared" ref="AR154" si="345">SUM(AR155:AR161)</f>
        <v>0</v>
      </c>
      <c r="AS154" s="104">
        <f t="shared" ref="AS154" si="346">SUM(AS155:AS161)</f>
        <v>0</v>
      </c>
      <c r="AT154" s="42">
        <f t="shared" ref="AT154" si="347">SUM(AT155:AT161)</f>
        <v>0</v>
      </c>
      <c r="AU154" s="43">
        <f t="shared" ref="AU154" si="348">SUM(AU155:AU161)</f>
        <v>0</v>
      </c>
      <c r="AV154" s="104">
        <f t="shared" ref="AV154" si="349">SUM(AV155:AV161)</f>
        <v>0</v>
      </c>
      <c r="AW154" s="42">
        <f t="shared" ref="AW154" si="350">SUM(AW155:AW161)</f>
        <v>0</v>
      </c>
      <c r="AX154" s="42">
        <f t="shared" ref="AX154" si="351">SUM(AX155:AX161)</f>
        <v>0</v>
      </c>
      <c r="AY154" s="42">
        <f t="shared" ref="AY154" si="352">SUM(AY155:AY161)</f>
        <v>0</v>
      </c>
      <c r="AZ154" s="105">
        <f t="shared" ref="AZ154" si="353">SUM(AZ155:AZ161)</f>
        <v>0</v>
      </c>
      <c r="BA154" s="44" t="s">
        <v>1685</v>
      </c>
      <c r="BB154" s="44" t="s">
        <v>1686</v>
      </c>
      <c r="BC154" s="45" t="s">
        <v>1687</v>
      </c>
    </row>
    <row r="155" spans="1:55" ht="17.25" hidden="1" customHeight="1" x14ac:dyDescent="0.2">
      <c r="A155" s="961"/>
      <c r="B155" s="963" t="str">
        <f>VLOOKUP($D$9,'PROYECTOS REGISTRADOS'!$A$2:$D$82,4,0)</f>
        <v>Apoyo en la reducción de la tasa de hurtos Tocancipá, Cundinamarca, Centro Oriente</v>
      </c>
      <c r="C155" s="966" t="str">
        <f>VLOOKUP($D$9,'PROYECTOS REGISTRADOS'!$A$2:$D$82,3,0)</f>
        <v>2016-25817-00020</v>
      </c>
      <c r="D155" s="1015"/>
      <c r="E155" s="975" t="str">
        <f>IF(D155=0,"0-0",(VLOOKUP(D155,'CONSOLIDADO PLAN DESARROLLO'!$EL$9:$ET$304,2,0)))</f>
        <v>0-0</v>
      </c>
      <c r="F155" s="972" t="str">
        <f>IF(D155=0,"0-0",(VLOOKUP(D155,'CONSOLIDADO PLAN DESARROLLO'!$EL$9:$ET$304,3,0)))</f>
        <v>0-0</v>
      </c>
      <c r="G155" s="994" t="str">
        <f>IF(D155=0,"0-0",(VLOOKUP(D155,'CONSOLIDADO PLAN DESARROLLO'!$EL$9:$ET$304,4,0)))</f>
        <v>0-0</v>
      </c>
      <c r="H155" s="978" t="str">
        <f>IF(D155=0,"0-0",(VLOOKUP(D155,'CONSOLIDADO PLAN DESARROLLO'!$EL$9:$ET$304,5,0)))</f>
        <v>0-0</v>
      </c>
      <c r="I155" s="981" t="str">
        <f>IF(D155=0,"0-0",(VLOOKUP(D155,'CONSOLIDADO PLAN DESARROLLO'!$EL$9:$ET$304,$R$3,0)))</f>
        <v>0-0</v>
      </c>
      <c r="J155" s="982"/>
      <c r="K155" s="1009"/>
      <c r="L155" s="990"/>
      <c r="M155" s="174"/>
      <c r="N155" s="175"/>
      <c r="O155" s="176"/>
      <c r="P155" s="46"/>
      <c r="Q155" s="47"/>
      <c r="R155" s="1012"/>
      <c r="S155" s="48"/>
      <c r="T155" s="894"/>
      <c r="U155" s="49"/>
      <c r="V155" s="894"/>
      <c r="W155" s="49"/>
      <c r="X155" s="894"/>
      <c r="Y155" s="49"/>
      <c r="Z155" s="894"/>
      <c r="AA155" s="49"/>
      <c r="AB155" s="894"/>
      <c r="AC155" s="49"/>
      <c r="AD155" s="894"/>
      <c r="AE155" s="49"/>
      <c r="AF155" s="894"/>
      <c r="AG155" s="50"/>
      <c r="AH155" s="859"/>
      <c r="AI155" s="859"/>
      <c r="AJ155" s="885">
        <f>+R155+T155+V155+X155+Z155+AB155+AD155+AF155</f>
        <v>0</v>
      </c>
      <c r="AK155" s="103">
        <f t="shared" ref="AK155:AK160" si="354">AC155+AE155+AG155+S155+U155+W155+Y155+AA155</f>
        <v>0</v>
      </c>
      <c r="AL155" s="51"/>
      <c r="AM155" s="52"/>
      <c r="AN155" s="52"/>
      <c r="AO155" s="52"/>
      <c r="AP155" s="52"/>
      <c r="AQ155" s="52"/>
      <c r="AR155" s="53">
        <f t="shared" ref="AR155:AR160" si="355">SUM(AL155:AQ155)</f>
        <v>0</v>
      </c>
      <c r="AS155" s="54"/>
      <c r="AT155" s="52"/>
      <c r="AU155" s="53">
        <f t="shared" ref="AU155:AU159" si="356">SUM(AS155:AT155)</f>
        <v>0</v>
      </c>
      <c r="AV155" s="54"/>
      <c r="AW155" s="52"/>
      <c r="AX155" s="52"/>
      <c r="AY155" s="52"/>
      <c r="AZ155" s="55"/>
      <c r="BA155" s="56"/>
      <c r="BB155" s="56"/>
      <c r="BC155" s="57"/>
    </row>
    <row r="156" spans="1:55" ht="17.25" hidden="1" customHeight="1" x14ac:dyDescent="0.2">
      <c r="A156" s="961"/>
      <c r="B156" s="963"/>
      <c r="C156" s="966"/>
      <c r="D156" s="1015"/>
      <c r="E156" s="976"/>
      <c r="F156" s="972"/>
      <c r="G156" s="994"/>
      <c r="H156" s="978"/>
      <c r="I156" s="983"/>
      <c r="J156" s="984"/>
      <c r="K156" s="1009"/>
      <c r="L156" s="991"/>
      <c r="M156" s="174"/>
      <c r="N156" s="175"/>
      <c r="O156" s="176"/>
      <c r="P156" s="46"/>
      <c r="Q156" s="47"/>
      <c r="R156" s="1013"/>
      <c r="S156" s="48"/>
      <c r="T156" s="895"/>
      <c r="U156" s="49"/>
      <c r="V156" s="895"/>
      <c r="W156" s="49"/>
      <c r="X156" s="895"/>
      <c r="Y156" s="49"/>
      <c r="Z156" s="895"/>
      <c r="AA156" s="49"/>
      <c r="AB156" s="895"/>
      <c r="AC156" s="49"/>
      <c r="AD156" s="895"/>
      <c r="AE156" s="49"/>
      <c r="AF156" s="895"/>
      <c r="AG156" s="50"/>
      <c r="AH156" s="860"/>
      <c r="AI156" s="860"/>
      <c r="AJ156" s="886"/>
      <c r="AK156" s="103">
        <f t="shared" si="354"/>
        <v>0</v>
      </c>
      <c r="AL156" s="51"/>
      <c r="AM156" s="52"/>
      <c r="AN156" s="52"/>
      <c r="AO156" s="52"/>
      <c r="AP156" s="52"/>
      <c r="AQ156" s="52"/>
      <c r="AR156" s="53">
        <f t="shared" si="355"/>
        <v>0</v>
      </c>
      <c r="AS156" s="54"/>
      <c r="AT156" s="52"/>
      <c r="AU156" s="53">
        <f t="shared" si="356"/>
        <v>0</v>
      </c>
      <c r="AV156" s="54"/>
      <c r="AW156" s="52"/>
      <c r="AX156" s="52"/>
      <c r="AY156" s="52"/>
      <c r="AZ156" s="55"/>
      <c r="BA156" s="56"/>
      <c r="BB156" s="56"/>
      <c r="BC156" s="57"/>
    </row>
    <row r="157" spans="1:55" ht="17.25" hidden="1" customHeight="1" x14ac:dyDescent="0.2">
      <c r="A157" s="961"/>
      <c r="B157" s="963"/>
      <c r="C157" s="966"/>
      <c r="D157" s="1015"/>
      <c r="E157" s="976"/>
      <c r="F157" s="972"/>
      <c r="G157" s="994"/>
      <c r="H157" s="978"/>
      <c r="I157" s="983"/>
      <c r="J157" s="984"/>
      <c r="K157" s="1009"/>
      <c r="L157" s="991"/>
      <c r="M157" s="174"/>
      <c r="N157" s="175"/>
      <c r="O157" s="176"/>
      <c r="P157" s="46"/>
      <c r="Q157" s="47"/>
      <c r="R157" s="1013"/>
      <c r="S157" s="48"/>
      <c r="T157" s="895"/>
      <c r="U157" s="49"/>
      <c r="V157" s="895"/>
      <c r="W157" s="49"/>
      <c r="X157" s="895"/>
      <c r="Y157" s="49"/>
      <c r="Z157" s="895"/>
      <c r="AA157" s="49"/>
      <c r="AB157" s="895"/>
      <c r="AC157" s="49"/>
      <c r="AD157" s="895"/>
      <c r="AE157" s="49"/>
      <c r="AF157" s="895"/>
      <c r="AG157" s="50"/>
      <c r="AH157" s="860"/>
      <c r="AI157" s="860"/>
      <c r="AJ157" s="886"/>
      <c r="AK157" s="103">
        <f t="shared" si="354"/>
        <v>0</v>
      </c>
      <c r="AL157" s="51"/>
      <c r="AM157" s="52"/>
      <c r="AN157" s="52"/>
      <c r="AO157" s="52"/>
      <c r="AP157" s="52"/>
      <c r="AQ157" s="52"/>
      <c r="AR157" s="53">
        <f t="shared" si="355"/>
        <v>0</v>
      </c>
      <c r="AS157" s="54"/>
      <c r="AT157" s="52"/>
      <c r="AU157" s="53">
        <f t="shared" si="356"/>
        <v>0</v>
      </c>
      <c r="AV157" s="54"/>
      <c r="AW157" s="52"/>
      <c r="AX157" s="52"/>
      <c r="AY157" s="52"/>
      <c r="AZ157" s="55"/>
      <c r="BA157" s="56"/>
      <c r="BB157" s="56"/>
      <c r="BC157" s="57"/>
    </row>
    <row r="158" spans="1:55" ht="17.25" hidden="1" customHeight="1" x14ac:dyDescent="0.2">
      <c r="A158" s="961"/>
      <c r="B158" s="963"/>
      <c r="C158" s="966"/>
      <c r="D158" s="1015"/>
      <c r="E158" s="976"/>
      <c r="F158" s="972"/>
      <c r="G158" s="994"/>
      <c r="H158" s="978"/>
      <c r="I158" s="983"/>
      <c r="J158" s="984"/>
      <c r="K158" s="1009"/>
      <c r="L158" s="991"/>
      <c r="M158" s="174"/>
      <c r="N158" s="175"/>
      <c r="O158" s="176"/>
      <c r="P158" s="46"/>
      <c r="Q158" s="47"/>
      <c r="R158" s="1013"/>
      <c r="S158" s="48"/>
      <c r="T158" s="895"/>
      <c r="U158" s="49"/>
      <c r="V158" s="895"/>
      <c r="W158" s="49"/>
      <c r="X158" s="895"/>
      <c r="Y158" s="49"/>
      <c r="Z158" s="895"/>
      <c r="AA158" s="49"/>
      <c r="AB158" s="895"/>
      <c r="AC158" s="49"/>
      <c r="AD158" s="895"/>
      <c r="AE158" s="49"/>
      <c r="AF158" s="895"/>
      <c r="AG158" s="50"/>
      <c r="AH158" s="860"/>
      <c r="AI158" s="860"/>
      <c r="AJ158" s="886"/>
      <c r="AK158" s="103">
        <f t="shared" si="354"/>
        <v>0</v>
      </c>
      <c r="AL158" s="51"/>
      <c r="AM158" s="52"/>
      <c r="AN158" s="52"/>
      <c r="AO158" s="52"/>
      <c r="AP158" s="52"/>
      <c r="AQ158" s="52"/>
      <c r="AR158" s="53">
        <f t="shared" si="355"/>
        <v>0</v>
      </c>
      <c r="AS158" s="54"/>
      <c r="AT158" s="52"/>
      <c r="AU158" s="53">
        <f t="shared" si="356"/>
        <v>0</v>
      </c>
      <c r="AV158" s="54"/>
      <c r="AW158" s="52"/>
      <c r="AX158" s="52"/>
      <c r="AY158" s="52"/>
      <c r="AZ158" s="55"/>
      <c r="BA158" s="56"/>
      <c r="BB158" s="56"/>
      <c r="BC158" s="57"/>
    </row>
    <row r="159" spans="1:55" ht="17.25" hidden="1" customHeight="1" x14ac:dyDescent="0.2">
      <c r="A159" s="961"/>
      <c r="B159" s="963"/>
      <c r="C159" s="966"/>
      <c r="D159" s="1015"/>
      <c r="E159" s="976"/>
      <c r="F159" s="972"/>
      <c r="G159" s="994"/>
      <c r="H159" s="978"/>
      <c r="I159" s="983"/>
      <c r="J159" s="984"/>
      <c r="K159" s="1009"/>
      <c r="L159" s="991"/>
      <c r="M159" s="174"/>
      <c r="N159" s="175"/>
      <c r="O159" s="176"/>
      <c r="P159" s="46"/>
      <c r="Q159" s="47"/>
      <c r="R159" s="1013"/>
      <c r="S159" s="48"/>
      <c r="T159" s="895"/>
      <c r="U159" s="49"/>
      <c r="V159" s="895"/>
      <c r="W159" s="49"/>
      <c r="X159" s="895"/>
      <c r="Y159" s="49"/>
      <c r="Z159" s="895"/>
      <c r="AA159" s="49"/>
      <c r="AB159" s="895"/>
      <c r="AC159" s="49"/>
      <c r="AD159" s="895"/>
      <c r="AE159" s="49"/>
      <c r="AF159" s="895"/>
      <c r="AG159" s="50"/>
      <c r="AH159" s="860"/>
      <c r="AI159" s="860"/>
      <c r="AJ159" s="886"/>
      <c r="AK159" s="103">
        <f t="shared" si="354"/>
        <v>0</v>
      </c>
      <c r="AL159" s="51"/>
      <c r="AM159" s="52"/>
      <c r="AN159" s="52"/>
      <c r="AO159" s="52"/>
      <c r="AP159" s="52"/>
      <c r="AQ159" s="52"/>
      <c r="AR159" s="53">
        <f t="shared" si="355"/>
        <v>0</v>
      </c>
      <c r="AS159" s="54"/>
      <c r="AT159" s="52"/>
      <c r="AU159" s="53">
        <f t="shared" si="356"/>
        <v>0</v>
      </c>
      <c r="AV159" s="54"/>
      <c r="AW159" s="52"/>
      <c r="AX159" s="52"/>
      <c r="AY159" s="52"/>
      <c r="AZ159" s="55"/>
      <c r="BA159" s="56"/>
      <c r="BB159" s="56"/>
      <c r="BC159" s="57"/>
    </row>
    <row r="160" spans="1:55" ht="17.25" hidden="1" customHeight="1" x14ac:dyDescent="0.2">
      <c r="A160" s="961"/>
      <c r="B160" s="964"/>
      <c r="C160" s="967"/>
      <c r="D160" s="1016"/>
      <c r="E160" s="976"/>
      <c r="F160" s="973"/>
      <c r="G160" s="995"/>
      <c r="H160" s="979"/>
      <c r="I160" s="983"/>
      <c r="J160" s="984"/>
      <c r="K160" s="1010"/>
      <c r="L160" s="991"/>
      <c r="M160" s="177"/>
      <c r="N160" s="178"/>
      <c r="O160" s="179"/>
      <c r="P160" s="106"/>
      <c r="Q160" s="107"/>
      <c r="R160" s="1013"/>
      <c r="S160" s="108"/>
      <c r="T160" s="895"/>
      <c r="U160" s="109"/>
      <c r="V160" s="895"/>
      <c r="W160" s="109"/>
      <c r="X160" s="895"/>
      <c r="Y160" s="109"/>
      <c r="Z160" s="895"/>
      <c r="AA160" s="109"/>
      <c r="AB160" s="895"/>
      <c r="AC160" s="109"/>
      <c r="AD160" s="895"/>
      <c r="AE160" s="109"/>
      <c r="AF160" s="895"/>
      <c r="AG160" s="110"/>
      <c r="AH160" s="860"/>
      <c r="AI160" s="860"/>
      <c r="AJ160" s="887"/>
      <c r="AK160" s="103">
        <f t="shared" si="354"/>
        <v>0</v>
      </c>
      <c r="AL160" s="111"/>
      <c r="AM160" s="112"/>
      <c r="AN160" s="112"/>
      <c r="AO160" s="112"/>
      <c r="AP160" s="112"/>
      <c r="AQ160" s="112"/>
      <c r="AR160" s="53">
        <f t="shared" si="355"/>
        <v>0</v>
      </c>
      <c r="AS160" s="113"/>
      <c r="AT160" s="112"/>
      <c r="AU160" s="53">
        <f>SUM(AS160:AT160)</f>
        <v>0</v>
      </c>
      <c r="AV160" s="113"/>
      <c r="AW160" s="112"/>
      <c r="AX160" s="112"/>
      <c r="AY160" s="112"/>
      <c r="AZ160" s="114"/>
      <c r="BA160" s="115"/>
      <c r="BB160" s="115"/>
      <c r="BC160" s="116"/>
    </row>
    <row r="161" spans="1:55" ht="9.9499999999999993" hidden="1" customHeight="1" thickBot="1" x14ac:dyDescent="0.25">
      <c r="A161" s="962"/>
      <c r="B161" s="965"/>
      <c r="C161" s="968"/>
      <c r="D161" s="1017"/>
      <c r="E161" s="977"/>
      <c r="F161" s="974"/>
      <c r="G161" s="996"/>
      <c r="H161" s="980"/>
      <c r="I161" s="985"/>
      <c r="J161" s="986"/>
      <c r="K161" s="1011"/>
      <c r="L161" s="992"/>
      <c r="M161" s="180"/>
      <c r="N161" s="181"/>
      <c r="O161" s="182"/>
      <c r="P161" s="117"/>
      <c r="Q161" s="117"/>
      <c r="R161" s="1014"/>
      <c r="S161" s="183"/>
      <c r="T161" s="896"/>
      <c r="U161" s="184"/>
      <c r="V161" s="896"/>
      <c r="W161" s="184"/>
      <c r="X161" s="896"/>
      <c r="Y161" s="184"/>
      <c r="Z161" s="896"/>
      <c r="AA161" s="184"/>
      <c r="AB161" s="896"/>
      <c r="AC161" s="184"/>
      <c r="AD161" s="896"/>
      <c r="AE161" s="184"/>
      <c r="AF161" s="896"/>
      <c r="AG161" s="185"/>
      <c r="AH161" s="861"/>
      <c r="AI161" s="861"/>
      <c r="AJ161" s="118"/>
      <c r="AK161" s="119"/>
      <c r="AL161" s="186"/>
      <c r="AM161" s="187"/>
      <c r="AN161" s="187"/>
      <c r="AO161" s="187"/>
      <c r="AP161" s="187"/>
      <c r="AQ161" s="187"/>
      <c r="AR161" s="120"/>
      <c r="AS161" s="188"/>
      <c r="AT161" s="187"/>
      <c r="AU161" s="120"/>
      <c r="AV161" s="188"/>
      <c r="AW161" s="187"/>
      <c r="AX161" s="187"/>
      <c r="AY161" s="187"/>
      <c r="AZ161" s="189"/>
      <c r="BA161" s="190"/>
      <c r="BB161" s="190"/>
      <c r="BC161" s="191"/>
    </row>
    <row r="162" spans="1:55" ht="6" hidden="1" customHeight="1" x14ac:dyDescent="0.2">
      <c r="A162" s="156"/>
      <c r="B162" s="192"/>
      <c r="C162" s="192"/>
      <c r="D162" s="192"/>
      <c r="E162" s="192"/>
      <c r="F162" s="192"/>
      <c r="G162" s="192"/>
      <c r="H162" s="192"/>
      <c r="I162" s="993"/>
      <c r="J162" s="993"/>
      <c r="K162" s="192"/>
      <c r="L162" s="192"/>
      <c r="M162" s="192"/>
      <c r="N162" s="192"/>
      <c r="O162" s="192"/>
      <c r="P162" s="192"/>
      <c r="Q162" s="192"/>
      <c r="R162" s="192"/>
      <c r="S162" s="192"/>
      <c r="T162" s="192"/>
      <c r="U162" s="192"/>
      <c r="V162" s="192"/>
      <c r="W162" s="192"/>
      <c r="X162" s="192"/>
      <c r="Y162" s="192"/>
      <c r="Z162" s="192"/>
      <c r="AA162" s="192"/>
      <c r="AB162" s="192"/>
      <c r="AC162" s="192"/>
      <c r="AD162" s="192"/>
      <c r="AE162" s="192"/>
      <c r="AF162" s="192"/>
      <c r="AG162" s="192"/>
      <c r="AH162" s="192"/>
      <c r="AI162" s="192"/>
      <c r="AJ162" s="192"/>
      <c r="AK162" s="193"/>
      <c r="AL162" s="193"/>
      <c r="AM162" s="193"/>
      <c r="AN162" s="193"/>
      <c r="AO162" s="193"/>
      <c r="AP162" s="193"/>
      <c r="AQ162" s="194"/>
      <c r="AR162" s="193"/>
      <c r="AS162" s="193"/>
      <c r="AT162" s="193"/>
      <c r="AU162" s="193"/>
      <c r="AV162" s="193"/>
      <c r="AW162" s="193"/>
      <c r="AX162" s="193"/>
      <c r="AY162" s="193"/>
      <c r="AZ162" s="193"/>
      <c r="BA162" s="193"/>
      <c r="BB162" s="193"/>
      <c r="BC162" s="156"/>
    </row>
    <row r="163" spans="1:55" ht="72" hidden="1" customHeight="1" x14ac:dyDescent="0.2">
      <c r="A163" s="960">
        <v>16</v>
      </c>
      <c r="B163" s="161" t="s">
        <v>1705</v>
      </c>
      <c r="C163" s="162" t="s">
        <v>1706</v>
      </c>
      <c r="D163" s="163" t="s">
        <v>21</v>
      </c>
      <c r="E163" s="163" t="s">
        <v>1892</v>
      </c>
      <c r="F163" s="162" t="s">
        <v>1707</v>
      </c>
      <c r="G163" s="164" t="s">
        <v>1679</v>
      </c>
      <c r="H163" s="164" t="s">
        <v>1680</v>
      </c>
      <c r="I163" s="165" t="s">
        <v>1908</v>
      </c>
      <c r="J163" s="166">
        <f>+$N$3</f>
        <v>2019</v>
      </c>
      <c r="K163" s="164" t="s">
        <v>1925</v>
      </c>
      <c r="L163" s="165" t="s">
        <v>1926</v>
      </c>
      <c r="M163" s="162" t="s">
        <v>1708</v>
      </c>
      <c r="N163" s="162" t="s">
        <v>1709</v>
      </c>
      <c r="O163" s="162" t="s">
        <v>1710</v>
      </c>
      <c r="P163" s="162" t="s">
        <v>1711</v>
      </c>
      <c r="Q163" s="162" t="s">
        <v>1712</v>
      </c>
      <c r="R163" s="167">
        <f t="shared" ref="R163" si="357">SUM(R164:R170)</f>
        <v>0</v>
      </c>
      <c r="S163" s="168">
        <f t="shared" ref="S163" si="358">SUM(S164:S170)</f>
        <v>0</v>
      </c>
      <c r="T163" s="169">
        <f t="shared" ref="T163" si="359">SUM(T164:T170)</f>
        <v>0</v>
      </c>
      <c r="U163" s="170">
        <f t="shared" ref="U163" si="360">SUM(U164:U170)</f>
        <v>0</v>
      </c>
      <c r="V163" s="169">
        <f t="shared" ref="V163" si="361">SUM(V164:V170)</f>
        <v>0</v>
      </c>
      <c r="W163" s="170">
        <f t="shared" ref="W163" si="362">SUM(W164:W170)</f>
        <v>0</v>
      </c>
      <c r="X163" s="169">
        <f t="shared" ref="X163" si="363">SUM(X164:X170)</f>
        <v>0</v>
      </c>
      <c r="Y163" s="170">
        <f t="shared" ref="Y163" si="364">SUM(Y164:Y170)</f>
        <v>0</v>
      </c>
      <c r="Z163" s="169">
        <f t="shared" ref="Z163" si="365">SUM(Z164:Z170)</f>
        <v>0</v>
      </c>
      <c r="AA163" s="170">
        <f t="shared" ref="AA163" si="366">SUM(AA164:AA170)</f>
        <v>0</v>
      </c>
      <c r="AB163" s="169">
        <f t="shared" ref="AB163" si="367">SUM(AB164:AB170)</f>
        <v>0</v>
      </c>
      <c r="AC163" s="170">
        <f t="shared" ref="AC163" si="368">SUM(AC164:AC170)</f>
        <v>0</v>
      </c>
      <c r="AD163" s="169">
        <f t="shared" ref="AD163" si="369">SUM(AD164:AD170)</f>
        <v>0</v>
      </c>
      <c r="AE163" s="170">
        <f t="shared" ref="AE163" si="370">SUM(AE164:AE170)</f>
        <v>0</v>
      </c>
      <c r="AF163" s="169">
        <f t="shared" ref="AF163" si="371">SUM(AF164:AF170)</f>
        <v>0</v>
      </c>
      <c r="AG163" s="171">
        <f t="shared" ref="AG163" si="372">SUM(AG164:AG170)</f>
        <v>0</v>
      </c>
      <c r="AH163" s="858"/>
      <c r="AI163" s="858"/>
      <c r="AJ163" s="172">
        <f t="shared" ref="AJ163" si="373">SUM(AJ164:AJ170)</f>
        <v>0</v>
      </c>
      <c r="AK163" s="173">
        <f t="shared" ref="AK163" si="374">SUM(AK164:AK170)</f>
        <v>0</v>
      </c>
      <c r="AL163" s="41">
        <f t="shared" ref="AL163" si="375">SUM(AL164:AL170)</f>
        <v>0</v>
      </c>
      <c r="AM163" s="42">
        <f t="shared" ref="AM163" si="376">SUM(AM164:AM170)</f>
        <v>0</v>
      </c>
      <c r="AN163" s="42">
        <f t="shared" ref="AN163" si="377">SUM(AN164:AN170)</f>
        <v>0</v>
      </c>
      <c r="AO163" s="42">
        <f t="shared" ref="AO163" si="378">SUM(AO164:AO170)</f>
        <v>0</v>
      </c>
      <c r="AP163" s="42">
        <f t="shared" ref="AP163" si="379">SUM(AP164:AP170)</f>
        <v>0</v>
      </c>
      <c r="AQ163" s="42">
        <f t="shared" ref="AQ163" si="380">SUM(AQ164:AQ170)</f>
        <v>0</v>
      </c>
      <c r="AR163" s="43">
        <f t="shared" ref="AR163" si="381">SUM(AR164:AR170)</f>
        <v>0</v>
      </c>
      <c r="AS163" s="104">
        <f t="shared" ref="AS163" si="382">SUM(AS164:AS170)</f>
        <v>0</v>
      </c>
      <c r="AT163" s="42">
        <f t="shared" ref="AT163" si="383">SUM(AT164:AT170)</f>
        <v>0</v>
      </c>
      <c r="AU163" s="43">
        <f t="shared" ref="AU163" si="384">SUM(AU164:AU170)</f>
        <v>0</v>
      </c>
      <c r="AV163" s="104">
        <f t="shared" ref="AV163" si="385">SUM(AV164:AV170)</f>
        <v>0</v>
      </c>
      <c r="AW163" s="42">
        <f t="shared" ref="AW163" si="386">SUM(AW164:AW170)</f>
        <v>0</v>
      </c>
      <c r="AX163" s="42">
        <f t="shared" ref="AX163" si="387">SUM(AX164:AX170)</f>
        <v>0</v>
      </c>
      <c r="AY163" s="42">
        <f t="shared" ref="AY163" si="388">SUM(AY164:AY170)</f>
        <v>0</v>
      </c>
      <c r="AZ163" s="105">
        <f t="shared" ref="AZ163" si="389">SUM(AZ164:AZ170)</f>
        <v>0</v>
      </c>
      <c r="BA163" s="44" t="s">
        <v>1685</v>
      </c>
      <c r="BB163" s="44" t="s">
        <v>1686</v>
      </c>
      <c r="BC163" s="45" t="s">
        <v>1687</v>
      </c>
    </row>
    <row r="164" spans="1:55" ht="17.25" hidden="1" customHeight="1" x14ac:dyDescent="0.2">
      <c r="A164" s="961"/>
      <c r="B164" s="963" t="str">
        <f>VLOOKUP($D$9,'PROYECTOS REGISTRADOS'!$A$2:$D$82,4,0)</f>
        <v>Apoyo en la reducción de la tasa de hurtos Tocancipá, Cundinamarca, Centro Oriente</v>
      </c>
      <c r="C164" s="966" t="str">
        <f>VLOOKUP($D$9,'PROYECTOS REGISTRADOS'!$A$2:$D$82,3,0)</f>
        <v>2016-25817-00020</v>
      </c>
      <c r="D164" s="1015"/>
      <c r="E164" s="975" t="str">
        <f>IF(D164=0,"0-0",(VLOOKUP(D164,'CONSOLIDADO PLAN DESARROLLO'!$EL$9:$ET$304,2,0)))</f>
        <v>0-0</v>
      </c>
      <c r="F164" s="972" t="str">
        <f>IF(D164=0,"0-0",(VLOOKUP(D164,'CONSOLIDADO PLAN DESARROLLO'!$EL$9:$ET$304,3,0)))</f>
        <v>0-0</v>
      </c>
      <c r="G164" s="994" t="str">
        <f>IF(D164=0,"0-0",(VLOOKUP(D164,'CONSOLIDADO PLAN DESARROLLO'!$EL$9:$ET$304,4,0)))</f>
        <v>0-0</v>
      </c>
      <c r="H164" s="978" t="str">
        <f>IF(D164=0,"0-0",(VLOOKUP(D164,'CONSOLIDADO PLAN DESARROLLO'!$EL$9:$ET$304,5,0)))</f>
        <v>0-0</v>
      </c>
      <c r="I164" s="981" t="str">
        <f>IF(D164=0,"0-0",(VLOOKUP(D164,'CONSOLIDADO PLAN DESARROLLO'!$EL$9:$ET$304,$R$3,0)))</f>
        <v>0-0</v>
      </c>
      <c r="J164" s="982"/>
      <c r="K164" s="1009"/>
      <c r="L164" s="990"/>
      <c r="M164" s="174"/>
      <c r="N164" s="175"/>
      <c r="O164" s="176"/>
      <c r="P164" s="46"/>
      <c r="Q164" s="47"/>
      <c r="R164" s="1012"/>
      <c r="S164" s="48"/>
      <c r="T164" s="894"/>
      <c r="U164" s="49"/>
      <c r="V164" s="894"/>
      <c r="W164" s="49"/>
      <c r="X164" s="894"/>
      <c r="Y164" s="49"/>
      <c r="Z164" s="894"/>
      <c r="AA164" s="49"/>
      <c r="AB164" s="894"/>
      <c r="AC164" s="49"/>
      <c r="AD164" s="894"/>
      <c r="AE164" s="49"/>
      <c r="AF164" s="894"/>
      <c r="AG164" s="50"/>
      <c r="AH164" s="859"/>
      <c r="AI164" s="859"/>
      <c r="AJ164" s="885">
        <f>+R164+T164+V164+X164+Z164+AB164+AD164+AF164</f>
        <v>0</v>
      </c>
      <c r="AK164" s="103">
        <f t="shared" ref="AK164:AK169" si="390">AC164+AE164+AG164+S164+U164+W164+Y164+AA164</f>
        <v>0</v>
      </c>
      <c r="AL164" s="51"/>
      <c r="AM164" s="52"/>
      <c r="AN164" s="52"/>
      <c r="AO164" s="52"/>
      <c r="AP164" s="52"/>
      <c r="AQ164" s="52"/>
      <c r="AR164" s="53">
        <f t="shared" ref="AR164:AR169" si="391">SUM(AL164:AQ164)</f>
        <v>0</v>
      </c>
      <c r="AS164" s="54"/>
      <c r="AT164" s="52"/>
      <c r="AU164" s="53">
        <f t="shared" ref="AU164:AU168" si="392">SUM(AS164:AT164)</f>
        <v>0</v>
      </c>
      <c r="AV164" s="54"/>
      <c r="AW164" s="52"/>
      <c r="AX164" s="52"/>
      <c r="AY164" s="52"/>
      <c r="AZ164" s="55"/>
      <c r="BA164" s="56"/>
      <c r="BB164" s="56"/>
      <c r="BC164" s="57"/>
    </row>
    <row r="165" spans="1:55" ht="17.25" hidden="1" customHeight="1" x14ac:dyDescent="0.2">
      <c r="A165" s="961"/>
      <c r="B165" s="963"/>
      <c r="C165" s="966"/>
      <c r="D165" s="1015"/>
      <c r="E165" s="976"/>
      <c r="F165" s="972"/>
      <c r="G165" s="994"/>
      <c r="H165" s="978"/>
      <c r="I165" s="983"/>
      <c r="J165" s="984"/>
      <c r="K165" s="1009"/>
      <c r="L165" s="991"/>
      <c r="M165" s="174"/>
      <c r="N165" s="175"/>
      <c r="O165" s="176"/>
      <c r="P165" s="46"/>
      <c r="Q165" s="47"/>
      <c r="R165" s="1013"/>
      <c r="S165" s="48"/>
      <c r="T165" s="895"/>
      <c r="U165" s="49"/>
      <c r="V165" s="895"/>
      <c r="W165" s="49"/>
      <c r="X165" s="895"/>
      <c r="Y165" s="49"/>
      <c r="Z165" s="895"/>
      <c r="AA165" s="49"/>
      <c r="AB165" s="895"/>
      <c r="AC165" s="49"/>
      <c r="AD165" s="895"/>
      <c r="AE165" s="49"/>
      <c r="AF165" s="895"/>
      <c r="AG165" s="50"/>
      <c r="AH165" s="860"/>
      <c r="AI165" s="860"/>
      <c r="AJ165" s="886"/>
      <c r="AK165" s="103">
        <f t="shared" si="390"/>
        <v>0</v>
      </c>
      <c r="AL165" s="51"/>
      <c r="AM165" s="52"/>
      <c r="AN165" s="52"/>
      <c r="AO165" s="52"/>
      <c r="AP165" s="52"/>
      <c r="AQ165" s="52"/>
      <c r="AR165" s="53">
        <f t="shared" si="391"/>
        <v>0</v>
      </c>
      <c r="AS165" s="54"/>
      <c r="AT165" s="52"/>
      <c r="AU165" s="53">
        <f t="shared" si="392"/>
        <v>0</v>
      </c>
      <c r="AV165" s="54"/>
      <c r="AW165" s="52"/>
      <c r="AX165" s="52"/>
      <c r="AY165" s="52"/>
      <c r="AZ165" s="55"/>
      <c r="BA165" s="56"/>
      <c r="BB165" s="56"/>
      <c r="BC165" s="57"/>
    </row>
    <row r="166" spans="1:55" ht="17.25" hidden="1" customHeight="1" x14ac:dyDescent="0.2">
      <c r="A166" s="961"/>
      <c r="B166" s="963"/>
      <c r="C166" s="966"/>
      <c r="D166" s="1015"/>
      <c r="E166" s="976"/>
      <c r="F166" s="972"/>
      <c r="G166" s="994"/>
      <c r="H166" s="978"/>
      <c r="I166" s="983"/>
      <c r="J166" s="984"/>
      <c r="K166" s="1009"/>
      <c r="L166" s="991"/>
      <c r="M166" s="174"/>
      <c r="N166" s="175"/>
      <c r="O166" s="176"/>
      <c r="P166" s="46"/>
      <c r="Q166" s="47"/>
      <c r="R166" s="1013"/>
      <c r="S166" s="48"/>
      <c r="T166" s="895"/>
      <c r="U166" s="49"/>
      <c r="V166" s="895"/>
      <c r="W166" s="49"/>
      <c r="X166" s="895"/>
      <c r="Y166" s="49"/>
      <c r="Z166" s="895"/>
      <c r="AA166" s="49"/>
      <c r="AB166" s="895"/>
      <c r="AC166" s="49"/>
      <c r="AD166" s="895"/>
      <c r="AE166" s="49"/>
      <c r="AF166" s="895"/>
      <c r="AG166" s="50"/>
      <c r="AH166" s="860"/>
      <c r="AI166" s="860"/>
      <c r="AJ166" s="886"/>
      <c r="AK166" s="103">
        <f t="shared" si="390"/>
        <v>0</v>
      </c>
      <c r="AL166" s="51"/>
      <c r="AM166" s="52"/>
      <c r="AN166" s="52"/>
      <c r="AO166" s="52"/>
      <c r="AP166" s="52"/>
      <c r="AQ166" s="52"/>
      <c r="AR166" s="53">
        <f t="shared" si="391"/>
        <v>0</v>
      </c>
      <c r="AS166" s="54"/>
      <c r="AT166" s="52"/>
      <c r="AU166" s="53">
        <f t="shared" si="392"/>
        <v>0</v>
      </c>
      <c r="AV166" s="54"/>
      <c r="AW166" s="52"/>
      <c r="AX166" s="52"/>
      <c r="AY166" s="52"/>
      <c r="AZ166" s="55"/>
      <c r="BA166" s="56"/>
      <c r="BB166" s="56"/>
      <c r="BC166" s="57"/>
    </row>
    <row r="167" spans="1:55" ht="17.25" hidden="1" customHeight="1" x14ac:dyDescent="0.2">
      <c r="A167" s="961"/>
      <c r="B167" s="963"/>
      <c r="C167" s="966"/>
      <c r="D167" s="1015"/>
      <c r="E167" s="976"/>
      <c r="F167" s="972"/>
      <c r="G167" s="994"/>
      <c r="H167" s="978"/>
      <c r="I167" s="983"/>
      <c r="J167" s="984"/>
      <c r="K167" s="1009"/>
      <c r="L167" s="991"/>
      <c r="M167" s="174"/>
      <c r="N167" s="175"/>
      <c r="O167" s="176"/>
      <c r="P167" s="46"/>
      <c r="Q167" s="47"/>
      <c r="R167" s="1013"/>
      <c r="S167" s="48"/>
      <c r="T167" s="895"/>
      <c r="U167" s="49"/>
      <c r="V167" s="895"/>
      <c r="W167" s="49"/>
      <c r="X167" s="895"/>
      <c r="Y167" s="49"/>
      <c r="Z167" s="895"/>
      <c r="AA167" s="49"/>
      <c r="AB167" s="895"/>
      <c r="AC167" s="49"/>
      <c r="AD167" s="895"/>
      <c r="AE167" s="49"/>
      <c r="AF167" s="895"/>
      <c r="AG167" s="50"/>
      <c r="AH167" s="860"/>
      <c r="AI167" s="860"/>
      <c r="AJ167" s="886"/>
      <c r="AK167" s="103">
        <f t="shared" si="390"/>
        <v>0</v>
      </c>
      <c r="AL167" s="51"/>
      <c r="AM167" s="52"/>
      <c r="AN167" s="52"/>
      <c r="AO167" s="52"/>
      <c r="AP167" s="52"/>
      <c r="AQ167" s="52"/>
      <c r="AR167" s="53">
        <f t="shared" si="391"/>
        <v>0</v>
      </c>
      <c r="AS167" s="54"/>
      <c r="AT167" s="52"/>
      <c r="AU167" s="53">
        <f t="shared" si="392"/>
        <v>0</v>
      </c>
      <c r="AV167" s="54"/>
      <c r="AW167" s="52"/>
      <c r="AX167" s="52"/>
      <c r="AY167" s="52"/>
      <c r="AZ167" s="55"/>
      <c r="BA167" s="56"/>
      <c r="BB167" s="56"/>
      <c r="BC167" s="57"/>
    </row>
    <row r="168" spans="1:55" ht="17.25" hidden="1" customHeight="1" x14ac:dyDescent="0.2">
      <c r="A168" s="961"/>
      <c r="B168" s="963"/>
      <c r="C168" s="966"/>
      <c r="D168" s="1015"/>
      <c r="E168" s="976"/>
      <c r="F168" s="972"/>
      <c r="G168" s="994"/>
      <c r="H168" s="978"/>
      <c r="I168" s="983"/>
      <c r="J168" s="984"/>
      <c r="K168" s="1009"/>
      <c r="L168" s="991"/>
      <c r="M168" s="174"/>
      <c r="N168" s="175"/>
      <c r="O168" s="176"/>
      <c r="P168" s="46"/>
      <c r="Q168" s="47"/>
      <c r="R168" s="1013"/>
      <c r="S168" s="48"/>
      <c r="T168" s="895"/>
      <c r="U168" s="49"/>
      <c r="V168" s="895"/>
      <c r="W168" s="49"/>
      <c r="X168" s="895"/>
      <c r="Y168" s="49"/>
      <c r="Z168" s="895"/>
      <c r="AA168" s="49"/>
      <c r="AB168" s="895"/>
      <c r="AC168" s="49"/>
      <c r="AD168" s="895"/>
      <c r="AE168" s="49"/>
      <c r="AF168" s="895"/>
      <c r="AG168" s="50"/>
      <c r="AH168" s="860"/>
      <c r="AI168" s="860"/>
      <c r="AJ168" s="886"/>
      <c r="AK168" s="103">
        <f t="shared" si="390"/>
        <v>0</v>
      </c>
      <c r="AL168" s="51"/>
      <c r="AM168" s="52"/>
      <c r="AN168" s="52"/>
      <c r="AO168" s="52"/>
      <c r="AP168" s="52"/>
      <c r="AQ168" s="52"/>
      <c r="AR168" s="53">
        <f t="shared" si="391"/>
        <v>0</v>
      </c>
      <c r="AS168" s="54"/>
      <c r="AT168" s="52"/>
      <c r="AU168" s="53">
        <f t="shared" si="392"/>
        <v>0</v>
      </c>
      <c r="AV168" s="54"/>
      <c r="AW168" s="52"/>
      <c r="AX168" s="52"/>
      <c r="AY168" s="52"/>
      <c r="AZ168" s="55"/>
      <c r="BA168" s="56"/>
      <c r="BB168" s="56"/>
      <c r="BC168" s="57"/>
    </row>
    <row r="169" spans="1:55" ht="17.25" hidden="1" customHeight="1" x14ac:dyDescent="0.2">
      <c r="A169" s="961"/>
      <c r="B169" s="964"/>
      <c r="C169" s="967"/>
      <c r="D169" s="1016"/>
      <c r="E169" s="976"/>
      <c r="F169" s="973"/>
      <c r="G169" s="995"/>
      <c r="H169" s="979"/>
      <c r="I169" s="983"/>
      <c r="J169" s="984"/>
      <c r="K169" s="1010"/>
      <c r="L169" s="991"/>
      <c r="M169" s="177"/>
      <c r="N169" s="178"/>
      <c r="O169" s="179"/>
      <c r="P169" s="106"/>
      <c r="Q169" s="107"/>
      <c r="R169" s="1013"/>
      <c r="S169" s="108"/>
      <c r="T169" s="895"/>
      <c r="U169" s="109"/>
      <c r="V169" s="895"/>
      <c r="W169" s="109"/>
      <c r="X169" s="895"/>
      <c r="Y169" s="109"/>
      <c r="Z169" s="895"/>
      <c r="AA169" s="109"/>
      <c r="AB169" s="895"/>
      <c r="AC169" s="109"/>
      <c r="AD169" s="895"/>
      <c r="AE169" s="109"/>
      <c r="AF169" s="895"/>
      <c r="AG169" s="110"/>
      <c r="AH169" s="860"/>
      <c r="AI169" s="860"/>
      <c r="AJ169" s="887"/>
      <c r="AK169" s="103">
        <f t="shared" si="390"/>
        <v>0</v>
      </c>
      <c r="AL169" s="111"/>
      <c r="AM169" s="112"/>
      <c r="AN169" s="112"/>
      <c r="AO169" s="112"/>
      <c r="AP169" s="112"/>
      <c r="AQ169" s="112"/>
      <c r="AR169" s="53">
        <f t="shared" si="391"/>
        <v>0</v>
      </c>
      <c r="AS169" s="113"/>
      <c r="AT169" s="112"/>
      <c r="AU169" s="53">
        <f>SUM(AS169:AT169)</f>
        <v>0</v>
      </c>
      <c r="AV169" s="113"/>
      <c r="AW169" s="112"/>
      <c r="AX169" s="112"/>
      <c r="AY169" s="112"/>
      <c r="AZ169" s="114"/>
      <c r="BA169" s="115"/>
      <c r="BB169" s="115"/>
      <c r="BC169" s="116"/>
    </row>
    <row r="170" spans="1:55" ht="9.9499999999999993" hidden="1" customHeight="1" thickBot="1" x14ac:dyDescent="0.25">
      <c r="A170" s="962"/>
      <c r="B170" s="965"/>
      <c r="C170" s="968"/>
      <c r="D170" s="1017"/>
      <c r="E170" s="977"/>
      <c r="F170" s="974"/>
      <c r="G170" s="996"/>
      <c r="H170" s="980"/>
      <c r="I170" s="985"/>
      <c r="J170" s="986"/>
      <c r="K170" s="1011"/>
      <c r="L170" s="992"/>
      <c r="M170" s="180"/>
      <c r="N170" s="181"/>
      <c r="O170" s="182"/>
      <c r="P170" s="117"/>
      <c r="Q170" s="117"/>
      <c r="R170" s="1014"/>
      <c r="S170" s="183"/>
      <c r="T170" s="896"/>
      <c r="U170" s="184"/>
      <c r="V170" s="896"/>
      <c r="W170" s="184"/>
      <c r="X170" s="896"/>
      <c r="Y170" s="184"/>
      <c r="Z170" s="896"/>
      <c r="AA170" s="184"/>
      <c r="AB170" s="896"/>
      <c r="AC170" s="184"/>
      <c r="AD170" s="896"/>
      <c r="AE170" s="184"/>
      <c r="AF170" s="896"/>
      <c r="AG170" s="185"/>
      <c r="AH170" s="861"/>
      <c r="AI170" s="861"/>
      <c r="AJ170" s="118"/>
      <c r="AK170" s="119"/>
      <c r="AL170" s="186"/>
      <c r="AM170" s="187"/>
      <c r="AN170" s="187"/>
      <c r="AO170" s="187"/>
      <c r="AP170" s="187"/>
      <c r="AQ170" s="187"/>
      <c r="AR170" s="120"/>
      <c r="AS170" s="188"/>
      <c r="AT170" s="187"/>
      <c r="AU170" s="120"/>
      <c r="AV170" s="188"/>
      <c r="AW170" s="187"/>
      <c r="AX170" s="187"/>
      <c r="AY170" s="187"/>
      <c r="AZ170" s="189"/>
      <c r="BA170" s="190"/>
      <c r="BB170" s="190"/>
      <c r="BC170" s="191"/>
    </row>
    <row r="171" spans="1:55" ht="6" hidden="1" customHeight="1" x14ac:dyDescent="0.2">
      <c r="A171" s="156"/>
      <c r="B171" s="192"/>
      <c r="C171" s="192"/>
      <c r="D171" s="192"/>
      <c r="E171" s="192"/>
      <c r="F171" s="192"/>
      <c r="G171" s="192"/>
      <c r="H171" s="192"/>
      <c r="I171" s="993"/>
      <c r="J171" s="993"/>
      <c r="K171" s="192"/>
      <c r="L171" s="192"/>
      <c r="M171" s="192"/>
      <c r="N171" s="192"/>
      <c r="O171" s="192"/>
      <c r="P171" s="192"/>
      <c r="Q171" s="192"/>
      <c r="R171" s="192"/>
      <c r="S171" s="192"/>
      <c r="T171" s="192"/>
      <c r="U171" s="192"/>
      <c r="V171" s="192"/>
      <c r="W171" s="192"/>
      <c r="X171" s="192"/>
      <c r="Y171" s="192"/>
      <c r="Z171" s="192"/>
      <c r="AA171" s="192"/>
      <c r="AB171" s="192"/>
      <c r="AC171" s="192"/>
      <c r="AD171" s="192"/>
      <c r="AE171" s="192"/>
      <c r="AF171" s="192"/>
      <c r="AG171" s="192"/>
      <c r="AH171" s="192"/>
      <c r="AI171" s="192"/>
      <c r="AJ171" s="192"/>
      <c r="AK171" s="193"/>
      <c r="AL171" s="193"/>
      <c r="AM171" s="193"/>
      <c r="AN171" s="193"/>
      <c r="AO171" s="193"/>
      <c r="AP171" s="193"/>
      <c r="AQ171" s="194"/>
      <c r="AR171" s="193"/>
      <c r="AS171" s="193"/>
      <c r="AT171" s="193"/>
      <c r="AU171" s="193"/>
      <c r="AV171" s="193"/>
      <c r="AW171" s="193"/>
      <c r="AX171" s="193"/>
      <c r="AY171" s="193"/>
      <c r="AZ171" s="193"/>
      <c r="BA171" s="193"/>
      <c r="BB171" s="193"/>
      <c r="BC171" s="156"/>
    </row>
    <row r="172" spans="1:55" ht="72" hidden="1" customHeight="1" x14ac:dyDescent="0.2">
      <c r="A172" s="960">
        <v>17</v>
      </c>
      <c r="B172" s="161" t="s">
        <v>1705</v>
      </c>
      <c r="C172" s="162" t="s">
        <v>1706</v>
      </c>
      <c r="D172" s="163" t="s">
        <v>21</v>
      </c>
      <c r="E172" s="163" t="s">
        <v>1892</v>
      </c>
      <c r="F172" s="162" t="s">
        <v>1707</v>
      </c>
      <c r="G172" s="164" t="s">
        <v>1679</v>
      </c>
      <c r="H172" s="164" t="s">
        <v>1680</v>
      </c>
      <c r="I172" s="165" t="s">
        <v>1908</v>
      </c>
      <c r="J172" s="166">
        <f>+$N$3</f>
        <v>2019</v>
      </c>
      <c r="K172" s="164" t="s">
        <v>1925</v>
      </c>
      <c r="L172" s="165" t="s">
        <v>1926</v>
      </c>
      <c r="M172" s="162" t="s">
        <v>1708</v>
      </c>
      <c r="N172" s="162" t="s">
        <v>1709</v>
      </c>
      <c r="O172" s="162" t="s">
        <v>1710</v>
      </c>
      <c r="P172" s="162" t="s">
        <v>1711</v>
      </c>
      <c r="Q172" s="162" t="s">
        <v>1712</v>
      </c>
      <c r="R172" s="167">
        <f t="shared" ref="R172" si="393">SUM(R173:R179)</f>
        <v>0</v>
      </c>
      <c r="S172" s="168">
        <f t="shared" ref="S172" si="394">SUM(S173:S179)</f>
        <v>0</v>
      </c>
      <c r="T172" s="169">
        <f t="shared" ref="T172" si="395">SUM(T173:T179)</f>
        <v>0</v>
      </c>
      <c r="U172" s="170">
        <f t="shared" ref="U172" si="396">SUM(U173:U179)</f>
        <v>0</v>
      </c>
      <c r="V172" s="169">
        <f t="shared" ref="V172" si="397">SUM(V173:V179)</f>
        <v>0</v>
      </c>
      <c r="W172" s="170">
        <f t="shared" ref="W172" si="398">SUM(W173:W179)</f>
        <v>0</v>
      </c>
      <c r="X172" s="169">
        <f t="shared" ref="X172" si="399">SUM(X173:X179)</f>
        <v>0</v>
      </c>
      <c r="Y172" s="170">
        <f t="shared" ref="Y172" si="400">SUM(Y173:Y179)</f>
        <v>0</v>
      </c>
      <c r="Z172" s="169">
        <f t="shared" ref="Z172" si="401">SUM(Z173:Z179)</f>
        <v>0</v>
      </c>
      <c r="AA172" s="170">
        <f t="shared" ref="AA172" si="402">SUM(AA173:AA179)</f>
        <v>0</v>
      </c>
      <c r="AB172" s="169">
        <f t="shared" ref="AB172" si="403">SUM(AB173:AB179)</f>
        <v>0</v>
      </c>
      <c r="AC172" s="170">
        <f t="shared" ref="AC172" si="404">SUM(AC173:AC179)</f>
        <v>0</v>
      </c>
      <c r="AD172" s="169">
        <f t="shared" ref="AD172" si="405">SUM(AD173:AD179)</f>
        <v>0</v>
      </c>
      <c r="AE172" s="170">
        <f t="shared" ref="AE172" si="406">SUM(AE173:AE179)</f>
        <v>0</v>
      </c>
      <c r="AF172" s="169">
        <f t="shared" ref="AF172" si="407">SUM(AF173:AF179)</f>
        <v>0</v>
      </c>
      <c r="AG172" s="171">
        <f t="shared" ref="AG172" si="408">SUM(AG173:AG179)</f>
        <v>0</v>
      </c>
      <c r="AH172" s="858"/>
      <c r="AI172" s="858"/>
      <c r="AJ172" s="172">
        <f t="shared" ref="AJ172" si="409">SUM(AJ173:AJ179)</f>
        <v>0</v>
      </c>
      <c r="AK172" s="173">
        <f t="shared" ref="AK172" si="410">SUM(AK173:AK179)</f>
        <v>0</v>
      </c>
      <c r="AL172" s="41">
        <f t="shared" ref="AL172" si="411">SUM(AL173:AL179)</f>
        <v>0</v>
      </c>
      <c r="AM172" s="42">
        <f t="shared" ref="AM172" si="412">SUM(AM173:AM179)</f>
        <v>0</v>
      </c>
      <c r="AN172" s="42">
        <f t="shared" ref="AN172" si="413">SUM(AN173:AN179)</f>
        <v>0</v>
      </c>
      <c r="AO172" s="42">
        <f t="shared" ref="AO172" si="414">SUM(AO173:AO179)</f>
        <v>0</v>
      </c>
      <c r="AP172" s="42">
        <f t="shared" ref="AP172" si="415">SUM(AP173:AP179)</f>
        <v>0</v>
      </c>
      <c r="AQ172" s="42">
        <f t="shared" ref="AQ172" si="416">SUM(AQ173:AQ179)</f>
        <v>0</v>
      </c>
      <c r="AR172" s="43">
        <f t="shared" ref="AR172" si="417">SUM(AR173:AR179)</f>
        <v>0</v>
      </c>
      <c r="AS172" s="104">
        <f t="shared" ref="AS172" si="418">SUM(AS173:AS179)</f>
        <v>0</v>
      </c>
      <c r="AT172" s="42">
        <f t="shared" ref="AT172" si="419">SUM(AT173:AT179)</f>
        <v>0</v>
      </c>
      <c r="AU172" s="43">
        <f t="shared" ref="AU172" si="420">SUM(AU173:AU179)</f>
        <v>0</v>
      </c>
      <c r="AV172" s="104">
        <f t="shared" ref="AV172" si="421">SUM(AV173:AV179)</f>
        <v>0</v>
      </c>
      <c r="AW172" s="42">
        <f t="shared" ref="AW172" si="422">SUM(AW173:AW179)</f>
        <v>0</v>
      </c>
      <c r="AX172" s="42">
        <f t="shared" ref="AX172" si="423">SUM(AX173:AX179)</f>
        <v>0</v>
      </c>
      <c r="AY172" s="42">
        <f t="shared" ref="AY172" si="424">SUM(AY173:AY179)</f>
        <v>0</v>
      </c>
      <c r="AZ172" s="105">
        <f t="shared" ref="AZ172" si="425">SUM(AZ173:AZ179)</f>
        <v>0</v>
      </c>
      <c r="BA172" s="44" t="s">
        <v>1685</v>
      </c>
      <c r="BB172" s="44" t="s">
        <v>1686</v>
      </c>
      <c r="BC172" s="45" t="s">
        <v>1687</v>
      </c>
    </row>
    <row r="173" spans="1:55" ht="17.25" hidden="1" customHeight="1" x14ac:dyDescent="0.2">
      <c r="A173" s="961"/>
      <c r="B173" s="963" t="str">
        <f>VLOOKUP($D$9,'PROYECTOS REGISTRADOS'!$A$2:$D$82,4,0)</f>
        <v>Apoyo en la reducción de la tasa de hurtos Tocancipá, Cundinamarca, Centro Oriente</v>
      </c>
      <c r="C173" s="966" t="str">
        <f>VLOOKUP($D$9,'PROYECTOS REGISTRADOS'!$A$2:$D$82,3,0)</f>
        <v>2016-25817-00020</v>
      </c>
      <c r="D173" s="1015"/>
      <c r="E173" s="975" t="str">
        <f>IF(D173=0,"0-0",(VLOOKUP(D173,'CONSOLIDADO PLAN DESARROLLO'!$EL$9:$ET$304,2,0)))</f>
        <v>0-0</v>
      </c>
      <c r="F173" s="972" t="str">
        <f>IF(D173=0,"0-0",(VLOOKUP(D173,'CONSOLIDADO PLAN DESARROLLO'!$EL$9:$ET$304,3,0)))</f>
        <v>0-0</v>
      </c>
      <c r="G173" s="994" t="str">
        <f>IF(D173=0,"0-0",(VLOOKUP(D173,'CONSOLIDADO PLAN DESARROLLO'!$EL$9:$ET$304,4,0)))</f>
        <v>0-0</v>
      </c>
      <c r="H173" s="978" t="str">
        <f>IF(D173=0,"0-0",(VLOOKUP(D173,'CONSOLIDADO PLAN DESARROLLO'!$EL$9:$ET$304,5,0)))</f>
        <v>0-0</v>
      </c>
      <c r="I173" s="981" t="str">
        <f>IF(D173=0,"0-0",(VLOOKUP(D173,'CONSOLIDADO PLAN DESARROLLO'!$EL$9:$ET$304,$R$3,0)))</f>
        <v>0-0</v>
      </c>
      <c r="J173" s="982"/>
      <c r="K173" s="1009"/>
      <c r="L173" s="990"/>
      <c r="M173" s="174"/>
      <c r="N173" s="175"/>
      <c r="O173" s="176"/>
      <c r="P173" s="46"/>
      <c r="Q173" s="47"/>
      <c r="R173" s="1012"/>
      <c r="S173" s="48"/>
      <c r="T173" s="894"/>
      <c r="U173" s="49"/>
      <c r="V173" s="894"/>
      <c r="W173" s="49"/>
      <c r="X173" s="894"/>
      <c r="Y173" s="49"/>
      <c r="Z173" s="894"/>
      <c r="AA173" s="49"/>
      <c r="AB173" s="894"/>
      <c r="AC173" s="49"/>
      <c r="AD173" s="894"/>
      <c r="AE173" s="49"/>
      <c r="AF173" s="894"/>
      <c r="AG173" s="50"/>
      <c r="AH173" s="859"/>
      <c r="AI173" s="859"/>
      <c r="AJ173" s="885">
        <f>+R173+T173+V173+X173+Z173+AB173+AD173+AF173</f>
        <v>0</v>
      </c>
      <c r="AK173" s="103">
        <f t="shared" ref="AK173:AK178" si="426">AC173+AE173+AG173+S173+U173+W173+Y173+AA173</f>
        <v>0</v>
      </c>
      <c r="AL173" s="51"/>
      <c r="AM173" s="52"/>
      <c r="AN173" s="52"/>
      <c r="AO173" s="52"/>
      <c r="AP173" s="52"/>
      <c r="AQ173" s="52"/>
      <c r="AR173" s="53">
        <f t="shared" ref="AR173:AR178" si="427">SUM(AL173:AQ173)</f>
        <v>0</v>
      </c>
      <c r="AS173" s="54"/>
      <c r="AT173" s="52"/>
      <c r="AU173" s="53">
        <f t="shared" ref="AU173:AU177" si="428">SUM(AS173:AT173)</f>
        <v>0</v>
      </c>
      <c r="AV173" s="54"/>
      <c r="AW173" s="52"/>
      <c r="AX173" s="52"/>
      <c r="AY173" s="52"/>
      <c r="AZ173" s="55"/>
      <c r="BA173" s="56"/>
      <c r="BB173" s="56"/>
      <c r="BC173" s="57"/>
    </row>
    <row r="174" spans="1:55" ht="17.25" hidden="1" customHeight="1" x14ac:dyDescent="0.2">
      <c r="A174" s="961"/>
      <c r="B174" s="963"/>
      <c r="C174" s="966"/>
      <c r="D174" s="1015"/>
      <c r="E174" s="976"/>
      <c r="F174" s="972"/>
      <c r="G174" s="994"/>
      <c r="H174" s="978"/>
      <c r="I174" s="983"/>
      <c r="J174" s="984"/>
      <c r="K174" s="1009"/>
      <c r="L174" s="991"/>
      <c r="M174" s="174"/>
      <c r="N174" s="175"/>
      <c r="O174" s="176"/>
      <c r="P174" s="46"/>
      <c r="Q174" s="47"/>
      <c r="R174" s="1013"/>
      <c r="S174" s="48"/>
      <c r="T174" s="895"/>
      <c r="U174" s="49"/>
      <c r="V174" s="895"/>
      <c r="W174" s="49"/>
      <c r="X174" s="895"/>
      <c r="Y174" s="49"/>
      <c r="Z174" s="895"/>
      <c r="AA174" s="49"/>
      <c r="AB174" s="895"/>
      <c r="AC174" s="49"/>
      <c r="AD174" s="895"/>
      <c r="AE174" s="49"/>
      <c r="AF174" s="895"/>
      <c r="AG174" s="50"/>
      <c r="AH174" s="860"/>
      <c r="AI174" s="860"/>
      <c r="AJ174" s="886"/>
      <c r="AK174" s="103">
        <f t="shared" si="426"/>
        <v>0</v>
      </c>
      <c r="AL174" s="51"/>
      <c r="AM174" s="52"/>
      <c r="AN174" s="52"/>
      <c r="AO174" s="52"/>
      <c r="AP174" s="52"/>
      <c r="AQ174" s="52"/>
      <c r="AR174" s="53">
        <f t="shared" si="427"/>
        <v>0</v>
      </c>
      <c r="AS174" s="54"/>
      <c r="AT174" s="52"/>
      <c r="AU174" s="53">
        <f t="shared" si="428"/>
        <v>0</v>
      </c>
      <c r="AV174" s="54"/>
      <c r="AW174" s="52"/>
      <c r="AX174" s="52"/>
      <c r="AY174" s="52"/>
      <c r="AZ174" s="55"/>
      <c r="BA174" s="56"/>
      <c r="BB174" s="56"/>
      <c r="BC174" s="57"/>
    </row>
    <row r="175" spans="1:55" ht="17.25" hidden="1" customHeight="1" x14ac:dyDescent="0.2">
      <c r="A175" s="961"/>
      <c r="B175" s="963"/>
      <c r="C175" s="966"/>
      <c r="D175" s="1015"/>
      <c r="E175" s="976"/>
      <c r="F175" s="972"/>
      <c r="G175" s="994"/>
      <c r="H175" s="978"/>
      <c r="I175" s="983"/>
      <c r="J175" s="984"/>
      <c r="K175" s="1009"/>
      <c r="L175" s="991"/>
      <c r="M175" s="174"/>
      <c r="N175" s="175"/>
      <c r="O175" s="176"/>
      <c r="P175" s="46"/>
      <c r="Q175" s="47"/>
      <c r="R175" s="1013"/>
      <c r="S175" s="48"/>
      <c r="T175" s="895"/>
      <c r="U175" s="49"/>
      <c r="V175" s="895"/>
      <c r="W175" s="49"/>
      <c r="X175" s="895"/>
      <c r="Y175" s="49"/>
      <c r="Z175" s="895"/>
      <c r="AA175" s="49"/>
      <c r="AB175" s="895"/>
      <c r="AC175" s="49"/>
      <c r="AD175" s="895"/>
      <c r="AE175" s="49"/>
      <c r="AF175" s="895"/>
      <c r="AG175" s="50"/>
      <c r="AH175" s="860"/>
      <c r="AI175" s="860"/>
      <c r="AJ175" s="886"/>
      <c r="AK175" s="103">
        <f t="shared" si="426"/>
        <v>0</v>
      </c>
      <c r="AL175" s="51"/>
      <c r="AM175" s="52"/>
      <c r="AN175" s="52"/>
      <c r="AO175" s="52"/>
      <c r="AP175" s="52"/>
      <c r="AQ175" s="52"/>
      <c r="AR175" s="53">
        <f t="shared" si="427"/>
        <v>0</v>
      </c>
      <c r="AS175" s="54"/>
      <c r="AT175" s="52"/>
      <c r="AU175" s="53">
        <f t="shared" si="428"/>
        <v>0</v>
      </c>
      <c r="AV175" s="54"/>
      <c r="AW175" s="52"/>
      <c r="AX175" s="52"/>
      <c r="AY175" s="52"/>
      <c r="AZ175" s="55"/>
      <c r="BA175" s="56"/>
      <c r="BB175" s="56"/>
      <c r="BC175" s="57"/>
    </row>
    <row r="176" spans="1:55" ht="17.25" hidden="1" customHeight="1" x14ac:dyDescent="0.2">
      <c r="A176" s="961"/>
      <c r="B176" s="963"/>
      <c r="C176" s="966"/>
      <c r="D176" s="1015"/>
      <c r="E176" s="976"/>
      <c r="F176" s="972"/>
      <c r="G176" s="994"/>
      <c r="H176" s="978"/>
      <c r="I176" s="983"/>
      <c r="J176" s="984"/>
      <c r="K176" s="1009"/>
      <c r="L176" s="991"/>
      <c r="M176" s="174"/>
      <c r="N176" s="175"/>
      <c r="O176" s="176"/>
      <c r="P176" s="46"/>
      <c r="Q176" s="47"/>
      <c r="R176" s="1013"/>
      <c r="S176" s="48"/>
      <c r="T176" s="895"/>
      <c r="U176" s="49"/>
      <c r="V176" s="895"/>
      <c r="W176" s="49"/>
      <c r="X176" s="895"/>
      <c r="Y176" s="49"/>
      <c r="Z176" s="895"/>
      <c r="AA176" s="49"/>
      <c r="AB176" s="895"/>
      <c r="AC176" s="49"/>
      <c r="AD176" s="895"/>
      <c r="AE176" s="49"/>
      <c r="AF176" s="895"/>
      <c r="AG176" s="50"/>
      <c r="AH176" s="860"/>
      <c r="AI176" s="860"/>
      <c r="AJ176" s="886"/>
      <c r="AK176" s="103">
        <f t="shared" si="426"/>
        <v>0</v>
      </c>
      <c r="AL176" s="51"/>
      <c r="AM176" s="52"/>
      <c r="AN176" s="52"/>
      <c r="AO176" s="52"/>
      <c r="AP176" s="52"/>
      <c r="AQ176" s="52"/>
      <c r="AR176" s="53">
        <f t="shared" si="427"/>
        <v>0</v>
      </c>
      <c r="AS176" s="54"/>
      <c r="AT176" s="52"/>
      <c r="AU176" s="53">
        <f t="shared" si="428"/>
        <v>0</v>
      </c>
      <c r="AV176" s="54"/>
      <c r="AW176" s="52"/>
      <c r="AX176" s="52"/>
      <c r="AY176" s="52"/>
      <c r="AZ176" s="55"/>
      <c r="BA176" s="56"/>
      <c r="BB176" s="56"/>
      <c r="BC176" s="57"/>
    </row>
    <row r="177" spans="1:55" ht="17.25" hidden="1" customHeight="1" x14ac:dyDescent="0.2">
      <c r="A177" s="961"/>
      <c r="B177" s="963"/>
      <c r="C177" s="966"/>
      <c r="D177" s="1015"/>
      <c r="E177" s="976"/>
      <c r="F177" s="972"/>
      <c r="G177" s="994"/>
      <c r="H177" s="978"/>
      <c r="I177" s="983"/>
      <c r="J177" s="984"/>
      <c r="K177" s="1009"/>
      <c r="L177" s="991"/>
      <c r="M177" s="174"/>
      <c r="N177" s="175"/>
      <c r="O177" s="176"/>
      <c r="P177" s="46"/>
      <c r="Q177" s="47"/>
      <c r="R177" s="1013"/>
      <c r="S177" s="48"/>
      <c r="T177" s="895"/>
      <c r="U177" s="49"/>
      <c r="V177" s="895"/>
      <c r="W177" s="49"/>
      <c r="X177" s="895"/>
      <c r="Y177" s="49"/>
      <c r="Z177" s="895"/>
      <c r="AA177" s="49"/>
      <c r="AB177" s="895"/>
      <c r="AC177" s="49"/>
      <c r="AD177" s="895"/>
      <c r="AE177" s="49"/>
      <c r="AF177" s="895"/>
      <c r="AG177" s="50"/>
      <c r="AH177" s="860"/>
      <c r="AI177" s="860"/>
      <c r="AJ177" s="886"/>
      <c r="AK177" s="103">
        <f t="shared" si="426"/>
        <v>0</v>
      </c>
      <c r="AL177" s="51"/>
      <c r="AM177" s="52"/>
      <c r="AN177" s="52"/>
      <c r="AO177" s="52"/>
      <c r="AP177" s="52"/>
      <c r="AQ177" s="52"/>
      <c r="AR177" s="53">
        <f t="shared" si="427"/>
        <v>0</v>
      </c>
      <c r="AS177" s="54"/>
      <c r="AT177" s="52"/>
      <c r="AU177" s="53">
        <f t="shared" si="428"/>
        <v>0</v>
      </c>
      <c r="AV177" s="54"/>
      <c r="AW177" s="52"/>
      <c r="AX177" s="52"/>
      <c r="AY177" s="52"/>
      <c r="AZ177" s="55"/>
      <c r="BA177" s="56"/>
      <c r="BB177" s="56"/>
      <c r="BC177" s="57"/>
    </row>
    <row r="178" spans="1:55" ht="17.25" hidden="1" customHeight="1" x14ac:dyDescent="0.2">
      <c r="A178" s="961"/>
      <c r="B178" s="964"/>
      <c r="C178" s="967"/>
      <c r="D178" s="1016"/>
      <c r="E178" s="976"/>
      <c r="F178" s="973"/>
      <c r="G178" s="995"/>
      <c r="H178" s="979"/>
      <c r="I178" s="983"/>
      <c r="J178" s="984"/>
      <c r="K178" s="1010"/>
      <c r="L178" s="991"/>
      <c r="M178" s="177"/>
      <c r="N178" s="178"/>
      <c r="O178" s="179"/>
      <c r="P178" s="106"/>
      <c r="Q178" s="107"/>
      <c r="R178" s="1013"/>
      <c r="S178" s="108"/>
      <c r="T178" s="895"/>
      <c r="U178" s="109"/>
      <c r="V178" s="895"/>
      <c r="W178" s="109"/>
      <c r="X178" s="895"/>
      <c r="Y178" s="109"/>
      <c r="Z178" s="895"/>
      <c r="AA178" s="109"/>
      <c r="AB178" s="895"/>
      <c r="AC178" s="109"/>
      <c r="AD178" s="895"/>
      <c r="AE178" s="109"/>
      <c r="AF178" s="895"/>
      <c r="AG178" s="110"/>
      <c r="AH178" s="860"/>
      <c r="AI178" s="860"/>
      <c r="AJ178" s="887"/>
      <c r="AK178" s="103">
        <f t="shared" si="426"/>
        <v>0</v>
      </c>
      <c r="AL178" s="111"/>
      <c r="AM178" s="112"/>
      <c r="AN178" s="112"/>
      <c r="AO178" s="112"/>
      <c r="AP178" s="112"/>
      <c r="AQ178" s="112"/>
      <c r="AR178" s="53">
        <f t="shared" si="427"/>
        <v>0</v>
      </c>
      <c r="AS178" s="113"/>
      <c r="AT178" s="112"/>
      <c r="AU178" s="53">
        <f>SUM(AS178:AT178)</f>
        <v>0</v>
      </c>
      <c r="AV178" s="113"/>
      <c r="AW178" s="112"/>
      <c r="AX178" s="112"/>
      <c r="AY178" s="112"/>
      <c r="AZ178" s="114"/>
      <c r="BA178" s="115"/>
      <c r="BB178" s="115"/>
      <c r="BC178" s="116"/>
    </row>
    <row r="179" spans="1:55" ht="9.9499999999999993" hidden="1" customHeight="1" thickBot="1" x14ac:dyDescent="0.25">
      <c r="A179" s="962"/>
      <c r="B179" s="965"/>
      <c r="C179" s="968"/>
      <c r="D179" s="1017"/>
      <c r="E179" s="977"/>
      <c r="F179" s="974"/>
      <c r="G179" s="996"/>
      <c r="H179" s="980"/>
      <c r="I179" s="985"/>
      <c r="J179" s="986"/>
      <c r="K179" s="1011"/>
      <c r="L179" s="992"/>
      <c r="M179" s="180"/>
      <c r="N179" s="181"/>
      <c r="O179" s="182"/>
      <c r="P179" s="117"/>
      <c r="Q179" s="117"/>
      <c r="R179" s="1014"/>
      <c r="S179" s="183"/>
      <c r="T179" s="896"/>
      <c r="U179" s="184"/>
      <c r="V179" s="896"/>
      <c r="W179" s="184"/>
      <c r="X179" s="896"/>
      <c r="Y179" s="184"/>
      <c r="Z179" s="896"/>
      <c r="AA179" s="184"/>
      <c r="AB179" s="896"/>
      <c r="AC179" s="184"/>
      <c r="AD179" s="896"/>
      <c r="AE179" s="184"/>
      <c r="AF179" s="896"/>
      <c r="AG179" s="185"/>
      <c r="AH179" s="861"/>
      <c r="AI179" s="861"/>
      <c r="AJ179" s="118"/>
      <c r="AK179" s="119"/>
      <c r="AL179" s="186"/>
      <c r="AM179" s="187"/>
      <c r="AN179" s="187"/>
      <c r="AO179" s="187"/>
      <c r="AP179" s="187"/>
      <c r="AQ179" s="187"/>
      <c r="AR179" s="120"/>
      <c r="AS179" s="188"/>
      <c r="AT179" s="187"/>
      <c r="AU179" s="120"/>
      <c r="AV179" s="188"/>
      <c r="AW179" s="187"/>
      <c r="AX179" s="187"/>
      <c r="AY179" s="187"/>
      <c r="AZ179" s="189"/>
      <c r="BA179" s="190"/>
      <c r="BB179" s="190"/>
      <c r="BC179" s="191"/>
    </row>
    <row r="180" spans="1:55" ht="6" hidden="1" customHeight="1" x14ac:dyDescent="0.2">
      <c r="A180" s="156"/>
      <c r="B180" s="192"/>
      <c r="C180" s="192"/>
      <c r="D180" s="192"/>
      <c r="E180" s="192"/>
      <c r="F180" s="192"/>
      <c r="G180" s="192"/>
      <c r="H180" s="192"/>
      <c r="I180" s="993"/>
      <c r="J180" s="993"/>
      <c r="K180" s="192"/>
      <c r="L180" s="192"/>
      <c r="M180" s="192"/>
      <c r="N180" s="192"/>
      <c r="O180" s="192"/>
      <c r="P180" s="192"/>
      <c r="Q180" s="192"/>
      <c r="R180" s="192"/>
      <c r="S180" s="192"/>
      <c r="T180" s="192"/>
      <c r="U180" s="192"/>
      <c r="V180" s="192"/>
      <c r="W180" s="192"/>
      <c r="X180" s="192"/>
      <c r="Y180" s="192"/>
      <c r="Z180" s="192"/>
      <c r="AA180" s="192"/>
      <c r="AB180" s="192"/>
      <c r="AC180" s="192"/>
      <c r="AD180" s="192"/>
      <c r="AE180" s="192"/>
      <c r="AF180" s="192"/>
      <c r="AG180" s="192"/>
      <c r="AH180" s="192"/>
      <c r="AI180" s="192"/>
      <c r="AJ180" s="192"/>
      <c r="AK180" s="193"/>
      <c r="AL180" s="193"/>
      <c r="AM180" s="193"/>
      <c r="AN180" s="193"/>
      <c r="AO180" s="193"/>
      <c r="AP180" s="193"/>
      <c r="AQ180" s="194"/>
      <c r="AR180" s="193"/>
      <c r="AS180" s="193"/>
      <c r="AT180" s="193"/>
      <c r="AU180" s="193"/>
      <c r="AV180" s="193"/>
      <c r="AW180" s="193"/>
      <c r="AX180" s="193"/>
      <c r="AY180" s="193"/>
      <c r="AZ180" s="193"/>
      <c r="BA180" s="193"/>
      <c r="BB180" s="193"/>
      <c r="BC180" s="156"/>
    </row>
    <row r="181" spans="1:55" ht="72" hidden="1" customHeight="1" x14ac:dyDescent="0.2">
      <c r="A181" s="960">
        <v>18</v>
      </c>
      <c r="B181" s="161" t="s">
        <v>1705</v>
      </c>
      <c r="C181" s="162" t="s">
        <v>1706</v>
      </c>
      <c r="D181" s="163" t="s">
        <v>21</v>
      </c>
      <c r="E181" s="163" t="s">
        <v>1892</v>
      </c>
      <c r="F181" s="162" t="s">
        <v>1707</v>
      </c>
      <c r="G181" s="164" t="s">
        <v>1679</v>
      </c>
      <c r="H181" s="164" t="s">
        <v>1680</v>
      </c>
      <c r="I181" s="165" t="s">
        <v>1908</v>
      </c>
      <c r="J181" s="166">
        <f>+$N$3</f>
        <v>2019</v>
      </c>
      <c r="K181" s="164" t="s">
        <v>1925</v>
      </c>
      <c r="L181" s="165" t="s">
        <v>1926</v>
      </c>
      <c r="M181" s="162" t="s">
        <v>1708</v>
      </c>
      <c r="N181" s="162" t="s">
        <v>1709</v>
      </c>
      <c r="O181" s="162" t="s">
        <v>1710</v>
      </c>
      <c r="P181" s="162" t="s">
        <v>1711</v>
      </c>
      <c r="Q181" s="162" t="s">
        <v>1712</v>
      </c>
      <c r="R181" s="167">
        <f t="shared" ref="R181" si="429">SUM(R182:R188)</f>
        <v>0</v>
      </c>
      <c r="S181" s="168">
        <f t="shared" ref="S181" si="430">SUM(S182:S188)</f>
        <v>0</v>
      </c>
      <c r="T181" s="169">
        <f t="shared" ref="T181" si="431">SUM(T182:T188)</f>
        <v>0</v>
      </c>
      <c r="U181" s="170">
        <f t="shared" ref="U181" si="432">SUM(U182:U188)</f>
        <v>0</v>
      </c>
      <c r="V181" s="169">
        <f t="shared" ref="V181" si="433">SUM(V182:V188)</f>
        <v>0</v>
      </c>
      <c r="W181" s="170">
        <f t="shared" ref="W181" si="434">SUM(W182:W188)</f>
        <v>0</v>
      </c>
      <c r="X181" s="169">
        <f t="shared" ref="X181" si="435">SUM(X182:X188)</f>
        <v>0</v>
      </c>
      <c r="Y181" s="170">
        <f t="shared" ref="Y181" si="436">SUM(Y182:Y188)</f>
        <v>0</v>
      </c>
      <c r="Z181" s="169">
        <f t="shared" ref="Z181" si="437">SUM(Z182:Z188)</f>
        <v>0</v>
      </c>
      <c r="AA181" s="170">
        <f t="shared" ref="AA181" si="438">SUM(AA182:AA188)</f>
        <v>0</v>
      </c>
      <c r="AB181" s="169">
        <f t="shared" ref="AB181" si="439">SUM(AB182:AB188)</f>
        <v>0</v>
      </c>
      <c r="AC181" s="170">
        <f t="shared" ref="AC181" si="440">SUM(AC182:AC188)</f>
        <v>0</v>
      </c>
      <c r="AD181" s="169">
        <f t="shared" ref="AD181" si="441">SUM(AD182:AD188)</f>
        <v>0</v>
      </c>
      <c r="AE181" s="170">
        <f t="shared" ref="AE181" si="442">SUM(AE182:AE188)</f>
        <v>0</v>
      </c>
      <c r="AF181" s="169">
        <f t="shared" ref="AF181" si="443">SUM(AF182:AF188)</f>
        <v>0</v>
      </c>
      <c r="AG181" s="171">
        <f t="shared" ref="AG181" si="444">SUM(AG182:AG188)</f>
        <v>0</v>
      </c>
      <c r="AH181" s="858"/>
      <c r="AI181" s="858"/>
      <c r="AJ181" s="172">
        <f t="shared" ref="AJ181" si="445">SUM(AJ182:AJ188)</f>
        <v>0</v>
      </c>
      <c r="AK181" s="173">
        <f t="shared" ref="AK181" si="446">SUM(AK182:AK188)</f>
        <v>0</v>
      </c>
      <c r="AL181" s="41">
        <f t="shared" ref="AL181" si="447">SUM(AL182:AL188)</f>
        <v>0</v>
      </c>
      <c r="AM181" s="42">
        <f t="shared" ref="AM181" si="448">SUM(AM182:AM188)</f>
        <v>0</v>
      </c>
      <c r="AN181" s="42">
        <f t="shared" ref="AN181" si="449">SUM(AN182:AN188)</f>
        <v>0</v>
      </c>
      <c r="AO181" s="42">
        <f t="shared" ref="AO181" si="450">SUM(AO182:AO188)</f>
        <v>0</v>
      </c>
      <c r="AP181" s="42">
        <f t="shared" ref="AP181" si="451">SUM(AP182:AP188)</f>
        <v>0</v>
      </c>
      <c r="AQ181" s="42">
        <f t="shared" ref="AQ181" si="452">SUM(AQ182:AQ188)</f>
        <v>0</v>
      </c>
      <c r="AR181" s="43">
        <f t="shared" ref="AR181" si="453">SUM(AR182:AR188)</f>
        <v>0</v>
      </c>
      <c r="AS181" s="104">
        <f t="shared" ref="AS181" si="454">SUM(AS182:AS188)</f>
        <v>0</v>
      </c>
      <c r="AT181" s="42">
        <f t="shared" ref="AT181" si="455">SUM(AT182:AT188)</f>
        <v>0</v>
      </c>
      <c r="AU181" s="43">
        <f t="shared" ref="AU181" si="456">SUM(AU182:AU188)</f>
        <v>0</v>
      </c>
      <c r="AV181" s="104">
        <f t="shared" ref="AV181" si="457">SUM(AV182:AV188)</f>
        <v>0</v>
      </c>
      <c r="AW181" s="42">
        <f t="shared" ref="AW181" si="458">SUM(AW182:AW188)</f>
        <v>0</v>
      </c>
      <c r="AX181" s="42">
        <f t="shared" ref="AX181" si="459">SUM(AX182:AX188)</f>
        <v>0</v>
      </c>
      <c r="AY181" s="42">
        <f t="shared" ref="AY181" si="460">SUM(AY182:AY188)</f>
        <v>0</v>
      </c>
      <c r="AZ181" s="105">
        <f t="shared" ref="AZ181" si="461">SUM(AZ182:AZ188)</f>
        <v>0</v>
      </c>
      <c r="BA181" s="44" t="s">
        <v>1685</v>
      </c>
      <c r="BB181" s="44" t="s">
        <v>1686</v>
      </c>
      <c r="BC181" s="45" t="s">
        <v>1687</v>
      </c>
    </row>
    <row r="182" spans="1:55" ht="17.25" hidden="1" customHeight="1" x14ac:dyDescent="0.2">
      <c r="A182" s="961"/>
      <c r="B182" s="963" t="str">
        <f>VLOOKUP($D$9,'PROYECTOS REGISTRADOS'!$A$2:$D$82,4,0)</f>
        <v>Apoyo en la reducción de la tasa de hurtos Tocancipá, Cundinamarca, Centro Oriente</v>
      </c>
      <c r="C182" s="966" t="str">
        <f>VLOOKUP($D$9,'PROYECTOS REGISTRADOS'!$A$2:$D$82,3,0)</f>
        <v>2016-25817-00020</v>
      </c>
      <c r="D182" s="1015"/>
      <c r="E182" s="975" t="str">
        <f>IF(D182=0,"0-0",(VLOOKUP(D182,'CONSOLIDADO PLAN DESARROLLO'!$EL$9:$ET$304,2,0)))</f>
        <v>0-0</v>
      </c>
      <c r="F182" s="972" t="str">
        <f>IF(D182=0,"0-0",(VLOOKUP(D182,'CONSOLIDADO PLAN DESARROLLO'!$EL$9:$ET$304,3,0)))</f>
        <v>0-0</v>
      </c>
      <c r="G182" s="994" t="str">
        <f>IF(D182=0,"0-0",(VLOOKUP(D182,'CONSOLIDADO PLAN DESARROLLO'!$EL$9:$ET$304,4,0)))</f>
        <v>0-0</v>
      </c>
      <c r="H182" s="978" t="str">
        <f>IF(D182=0,"0-0",(VLOOKUP(D182,'CONSOLIDADO PLAN DESARROLLO'!$EL$9:$ET$304,5,0)))</f>
        <v>0-0</v>
      </c>
      <c r="I182" s="981" t="str">
        <f>IF(D182=0,"0-0",(VLOOKUP(D182,'CONSOLIDADO PLAN DESARROLLO'!$EL$9:$ET$304,$R$3,0)))</f>
        <v>0-0</v>
      </c>
      <c r="J182" s="982"/>
      <c r="K182" s="1009"/>
      <c r="L182" s="990"/>
      <c r="M182" s="174"/>
      <c r="N182" s="175"/>
      <c r="O182" s="176"/>
      <c r="P182" s="46"/>
      <c r="Q182" s="47"/>
      <c r="R182" s="1012"/>
      <c r="S182" s="48"/>
      <c r="T182" s="894"/>
      <c r="U182" s="49"/>
      <c r="V182" s="894"/>
      <c r="W182" s="49"/>
      <c r="X182" s="894"/>
      <c r="Y182" s="49"/>
      <c r="Z182" s="894"/>
      <c r="AA182" s="49"/>
      <c r="AB182" s="894"/>
      <c r="AC182" s="49"/>
      <c r="AD182" s="894"/>
      <c r="AE182" s="49"/>
      <c r="AF182" s="894"/>
      <c r="AG182" s="50"/>
      <c r="AH182" s="859"/>
      <c r="AI182" s="859"/>
      <c r="AJ182" s="885">
        <f>+R182+T182+V182+X182+Z182+AB182+AD182+AF182</f>
        <v>0</v>
      </c>
      <c r="AK182" s="103">
        <f t="shared" ref="AK182:AK187" si="462">AC182+AE182+AG182+S182+U182+W182+Y182+AA182</f>
        <v>0</v>
      </c>
      <c r="AL182" s="51"/>
      <c r="AM182" s="52"/>
      <c r="AN182" s="52"/>
      <c r="AO182" s="52"/>
      <c r="AP182" s="52"/>
      <c r="AQ182" s="52"/>
      <c r="AR182" s="53">
        <f t="shared" ref="AR182:AR187" si="463">SUM(AL182:AQ182)</f>
        <v>0</v>
      </c>
      <c r="AS182" s="54"/>
      <c r="AT182" s="52"/>
      <c r="AU182" s="53">
        <f t="shared" ref="AU182:AU186" si="464">SUM(AS182:AT182)</f>
        <v>0</v>
      </c>
      <c r="AV182" s="54"/>
      <c r="AW182" s="52"/>
      <c r="AX182" s="52"/>
      <c r="AY182" s="52"/>
      <c r="AZ182" s="55"/>
      <c r="BA182" s="56"/>
      <c r="BB182" s="56"/>
      <c r="BC182" s="57"/>
    </row>
    <row r="183" spans="1:55" ht="17.25" hidden="1" customHeight="1" x14ac:dyDescent="0.2">
      <c r="A183" s="961"/>
      <c r="B183" s="963"/>
      <c r="C183" s="966"/>
      <c r="D183" s="1015"/>
      <c r="E183" s="976"/>
      <c r="F183" s="972"/>
      <c r="G183" s="994"/>
      <c r="H183" s="978"/>
      <c r="I183" s="983"/>
      <c r="J183" s="984"/>
      <c r="K183" s="1009"/>
      <c r="L183" s="991"/>
      <c r="M183" s="174"/>
      <c r="N183" s="175"/>
      <c r="O183" s="176"/>
      <c r="P183" s="46"/>
      <c r="Q183" s="47"/>
      <c r="R183" s="1013"/>
      <c r="S183" s="48"/>
      <c r="T183" s="895"/>
      <c r="U183" s="49"/>
      <c r="V183" s="895"/>
      <c r="W183" s="49"/>
      <c r="X183" s="895"/>
      <c r="Y183" s="49"/>
      <c r="Z183" s="895"/>
      <c r="AA183" s="49"/>
      <c r="AB183" s="895"/>
      <c r="AC183" s="49"/>
      <c r="AD183" s="895"/>
      <c r="AE183" s="49"/>
      <c r="AF183" s="895"/>
      <c r="AG183" s="50"/>
      <c r="AH183" s="860"/>
      <c r="AI183" s="860"/>
      <c r="AJ183" s="886"/>
      <c r="AK183" s="103">
        <f t="shared" si="462"/>
        <v>0</v>
      </c>
      <c r="AL183" s="51"/>
      <c r="AM183" s="52"/>
      <c r="AN183" s="52"/>
      <c r="AO183" s="52"/>
      <c r="AP183" s="52"/>
      <c r="AQ183" s="52"/>
      <c r="AR183" s="53">
        <f t="shared" si="463"/>
        <v>0</v>
      </c>
      <c r="AS183" s="54"/>
      <c r="AT183" s="52"/>
      <c r="AU183" s="53">
        <f t="shared" si="464"/>
        <v>0</v>
      </c>
      <c r="AV183" s="54"/>
      <c r="AW183" s="52"/>
      <c r="AX183" s="52"/>
      <c r="AY183" s="52"/>
      <c r="AZ183" s="55"/>
      <c r="BA183" s="56"/>
      <c r="BB183" s="56"/>
      <c r="BC183" s="57"/>
    </row>
    <row r="184" spans="1:55" ht="17.25" hidden="1" customHeight="1" x14ac:dyDescent="0.2">
      <c r="A184" s="961"/>
      <c r="B184" s="963"/>
      <c r="C184" s="966"/>
      <c r="D184" s="1015"/>
      <c r="E184" s="976"/>
      <c r="F184" s="972"/>
      <c r="G184" s="994"/>
      <c r="H184" s="978"/>
      <c r="I184" s="983"/>
      <c r="J184" s="984"/>
      <c r="K184" s="1009"/>
      <c r="L184" s="991"/>
      <c r="M184" s="174"/>
      <c r="N184" s="175"/>
      <c r="O184" s="176"/>
      <c r="P184" s="46"/>
      <c r="Q184" s="47"/>
      <c r="R184" s="1013"/>
      <c r="S184" s="48"/>
      <c r="T184" s="895"/>
      <c r="U184" s="49"/>
      <c r="V184" s="895"/>
      <c r="W184" s="49"/>
      <c r="X184" s="895"/>
      <c r="Y184" s="49"/>
      <c r="Z184" s="895"/>
      <c r="AA184" s="49"/>
      <c r="AB184" s="895"/>
      <c r="AC184" s="49"/>
      <c r="AD184" s="895"/>
      <c r="AE184" s="49"/>
      <c r="AF184" s="895"/>
      <c r="AG184" s="50"/>
      <c r="AH184" s="860"/>
      <c r="AI184" s="860"/>
      <c r="AJ184" s="886"/>
      <c r="AK184" s="103">
        <f t="shared" si="462"/>
        <v>0</v>
      </c>
      <c r="AL184" s="51"/>
      <c r="AM184" s="52"/>
      <c r="AN184" s="52"/>
      <c r="AO184" s="52"/>
      <c r="AP184" s="52"/>
      <c r="AQ184" s="52"/>
      <c r="AR184" s="53">
        <f t="shared" si="463"/>
        <v>0</v>
      </c>
      <c r="AS184" s="54"/>
      <c r="AT184" s="52"/>
      <c r="AU184" s="53">
        <f t="shared" si="464"/>
        <v>0</v>
      </c>
      <c r="AV184" s="54"/>
      <c r="AW184" s="52"/>
      <c r="AX184" s="52"/>
      <c r="AY184" s="52"/>
      <c r="AZ184" s="55"/>
      <c r="BA184" s="56"/>
      <c r="BB184" s="56"/>
      <c r="BC184" s="57"/>
    </row>
    <row r="185" spans="1:55" ht="17.25" hidden="1" customHeight="1" x14ac:dyDescent="0.2">
      <c r="A185" s="961"/>
      <c r="B185" s="963"/>
      <c r="C185" s="966"/>
      <c r="D185" s="1015"/>
      <c r="E185" s="976"/>
      <c r="F185" s="972"/>
      <c r="G185" s="994"/>
      <c r="H185" s="978"/>
      <c r="I185" s="983"/>
      <c r="J185" s="984"/>
      <c r="K185" s="1009"/>
      <c r="L185" s="991"/>
      <c r="M185" s="174"/>
      <c r="N185" s="175"/>
      <c r="O185" s="176"/>
      <c r="P185" s="46"/>
      <c r="Q185" s="47"/>
      <c r="R185" s="1013"/>
      <c r="S185" s="48"/>
      <c r="T185" s="895"/>
      <c r="U185" s="49"/>
      <c r="V185" s="895"/>
      <c r="W185" s="49"/>
      <c r="X185" s="895"/>
      <c r="Y185" s="49"/>
      <c r="Z185" s="895"/>
      <c r="AA185" s="49"/>
      <c r="AB185" s="895"/>
      <c r="AC185" s="49"/>
      <c r="AD185" s="895"/>
      <c r="AE185" s="49"/>
      <c r="AF185" s="895"/>
      <c r="AG185" s="50"/>
      <c r="AH185" s="860"/>
      <c r="AI185" s="860"/>
      <c r="AJ185" s="886"/>
      <c r="AK185" s="103">
        <f t="shared" si="462"/>
        <v>0</v>
      </c>
      <c r="AL185" s="51"/>
      <c r="AM185" s="52"/>
      <c r="AN185" s="52"/>
      <c r="AO185" s="52"/>
      <c r="AP185" s="52"/>
      <c r="AQ185" s="52"/>
      <c r="AR185" s="53">
        <f t="shared" si="463"/>
        <v>0</v>
      </c>
      <c r="AS185" s="54"/>
      <c r="AT185" s="52"/>
      <c r="AU185" s="53">
        <f t="shared" si="464"/>
        <v>0</v>
      </c>
      <c r="AV185" s="54"/>
      <c r="AW185" s="52"/>
      <c r="AX185" s="52"/>
      <c r="AY185" s="52"/>
      <c r="AZ185" s="55"/>
      <c r="BA185" s="56"/>
      <c r="BB185" s="56"/>
      <c r="BC185" s="57"/>
    </row>
    <row r="186" spans="1:55" ht="17.25" hidden="1" customHeight="1" x14ac:dyDescent="0.2">
      <c r="A186" s="961"/>
      <c r="B186" s="963"/>
      <c r="C186" s="966"/>
      <c r="D186" s="1015"/>
      <c r="E186" s="976"/>
      <c r="F186" s="972"/>
      <c r="G186" s="994"/>
      <c r="H186" s="978"/>
      <c r="I186" s="983"/>
      <c r="J186" s="984"/>
      <c r="K186" s="1009"/>
      <c r="L186" s="991"/>
      <c r="M186" s="174"/>
      <c r="N186" s="175"/>
      <c r="O186" s="176"/>
      <c r="P186" s="46"/>
      <c r="Q186" s="47"/>
      <c r="R186" s="1013"/>
      <c r="S186" s="48"/>
      <c r="T186" s="895"/>
      <c r="U186" s="49"/>
      <c r="V186" s="895"/>
      <c r="W186" s="49"/>
      <c r="X186" s="895"/>
      <c r="Y186" s="49"/>
      <c r="Z186" s="895"/>
      <c r="AA186" s="49"/>
      <c r="AB186" s="895"/>
      <c r="AC186" s="49"/>
      <c r="AD186" s="895"/>
      <c r="AE186" s="49"/>
      <c r="AF186" s="895"/>
      <c r="AG186" s="50"/>
      <c r="AH186" s="860"/>
      <c r="AI186" s="860"/>
      <c r="AJ186" s="886"/>
      <c r="AK186" s="103">
        <f t="shared" si="462"/>
        <v>0</v>
      </c>
      <c r="AL186" s="51"/>
      <c r="AM186" s="52"/>
      <c r="AN186" s="52"/>
      <c r="AO186" s="52"/>
      <c r="AP186" s="52"/>
      <c r="AQ186" s="52"/>
      <c r="AR186" s="53">
        <f t="shared" si="463"/>
        <v>0</v>
      </c>
      <c r="AS186" s="54"/>
      <c r="AT186" s="52"/>
      <c r="AU186" s="53">
        <f t="shared" si="464"/>
        <v>0</v>
      </c>
      <c r="AV186" s="54"/>
      <c r="AW186" s="52"/>
      <c r="AX186" s="52"/>
      <c r="AY186" s="52"/>
      <c r="AZ186" s="55"/>
      <c r="BA186" s="56"/>
      <c r="BB186" s="56"/>
      <c r="BC186" s="57"/>
    </row>
    <row r="187" spans="1:55" ht="17.25" hidden="1" customHeight="1" x14ac:dyDescent="0.2">
      <c r="A187" s="961"/>
      <c r="B187" s="964"/>
      <c r="C187" s="967"/>
      <c r="D187" s="1016"/>
      <c r="E187" s="976"/>
      <c r="F187" s="973"/>
      <c r="G187" s="995"/>
      <c r="H187" s="979"/>
      <c r="I187" s="983"/>
      <c r="J187" s="984"/>
      <c r="K187" s="1010"/>
      <c r="L187" s="991"/>
      <c r="M187" s="177"/>
      <c r="N187" s="178"/>
      <c r="O187" s="179"/>
      <c r="P187" s="106"/>
      <c r="Q187" s="107"/>
      <c r="R187" s="1013"/>
      <c r="S187" s="108"/>
      <c r="T187" s="895"/>
      <c r="U187" s="109"/>
      <c r="V187" s="895"/>
      <c r="W187" s="109"/>
      <c r="X187" s="895"/>
      <c r="Y187" s="109"/>
      <c r="Z187" s="895"/>
      <c r="AA187" s="109"/>
      <c r="AB187" s="895"/>
      <c r="AC187" s="109"/>
      <c r="AD187" s="895"/>
      <c r="AE187" s="109"/>
      <c r="AF187" s="895"/>
      <c r="AG187" s="110"/>
      <c r="AH187" s="860"/>
      <c r="AI187" s="860"/>
      <c r="AJ187" s="887"/>
      <c r="AK187" s="103">
        <f t="shared" si="462"/>
        <v>0</v>
      </c>
      <c r="AL187" s="111"/>
      <c r="AM187" s="112"/>
      <c r="AN187" s="112"/>
      <c r="AO187" s="112"/>
      <c r="AP187" s="112"/>
      <c r="AQ187" s="112"/>
      <c r="AR187" s="53">
        <f t="shared" si="463"/>
        <v>0</v>
      </c>
      <c r="AS187" s="113"/>
      <c r="AT187" s="112"/>
      <c r="AU187" s="53">
        <f>SUM(AS187:AT187)</f>
        <v>0</v>
      </c>
      <c r="AV187" s="113"/>
      <c r="AW187" s="112"/>
      <c r="AX187" s="112"/>
      <c r="AY187" s="112"/>
      <c r="AZ187" s="114"/>
      <c r="BA187" s="115"/>
      <c r="BB187" s="115"/>
      <c r="BC187" s="116"/>
    </row>
    <row r="188" spans="1:55" ht="9.9499999999999993" hidden="1" customHeight="1" thickBot="1" x14ac:dyDescent="0.25">
      <c r="A188" s="962"/>
      <c r="B188" s="965"/>
      <c r="C188" s="968"/>
      <c r="D188" s="1017"/>
      <c r="E188" s="977"/>
      <c r="F188" s="974"/>
      <c r="G188" s="996"/>
      <c r="H188" s="980"/>
      <c r="I188" s="985"/>
      <c r="J188" s="986"/>
      <c r="K188" s="1011"/>
      <c r="L188" s="992"/>
      <c r="M188" s="180"/>
      <c r="N188" s="181"/>
      <c r="O188" s="182"/>
      <c r="P188" s="117"/>
      <c r="Q188" s="117"/>
      <c r="R188" s="1014"/>
      <c r="S188" s="183"/>
      <c r="T188" s="896"/>
      <c r="U188" s="184"/>
      <c r="V188" s="896"/>
      <c r="W188" s="184"/>
      <c r="X188" s="896"/>
      <c r="Y188" s="184"/>
      <c r="Z188" s="896"/>
      <c r="AA188" s="184"/>
      <c r="AB188" s="896"/>
      <c r="AC188" s="184"/>
      <c r="AD188" s="896"/>
      <c r="AE188" s="184"/>
      <c r="AF188" s="896"/>
      <c r="AG188" s="185"/>
      <c r="AH188" s="861"/>
      <c r="AI188" s="861"/>
      <c r="AJ188" s="118"/>
      <c r="AK188" s="119"/>
      <c r="AL188" s="186"/>
      <c r="AM188" s="187"/>
      <c r="AN188" s="187"/>
      <c r="AO188" s="187"/>
      <c r="AP188" s="187"/>
      <c r="AQ188" s="187"/>
      <c r="AR188" s="120"/>
      <c r="AS188" s="188"/>
      <c r="AT188" s="187"/>
      <c r="AU188" s="120"/>
      <c r="AV188" s="188"/>
      <c r="AW188" s="187"/>
      <c r="AX188" s="187"/>
      <c r="AY188" s="187"/>
      <c r="AZ188" s="189"/>
      <c r="BA188" s="190"/>
      <c r="BB188" s="190"/>
      <c r="BC188" s="191"/>
    </row>
    <row r="189" spans="1:55" ht="6" hidden="1" customHeight="1" x14ac:dyDescent="0.2">
      <c r="A189" s="156"/>
      <c r="B189" s="192"/>
      <c r="C189" s="192"/>
      <c r="D189" s="192"/>
      <c r="E189" s="192"/>
      <c r="F189" s="192"/>
      <c r="G189" s="192"/>
      <c r="H189" s="192"/>
      <c r="I189" s="993"/>
      <c r="J189" s="993"/>
      <c r="K189" s="192"/>
      <c r="L189" s="192"/>
      <c r="M189" s="192"/>
      <c r="N189" s="192"/>
      <c r="O189" s="192"/>
      <c r="P189" s="192"/>
      <c r="Q189" s="192"/>
      <c r="R189" s="192"/>
      <c r="S189" s="192"/>
      <c r="T189" s="192"/>
      <c r="U189" s="192"/>
      <c r="V189" s="192"/>
      <c r="W189" s="192"/>
      <c r="X189" s="192"/>
      <c r="Y189" s="192"/>
      <c r="Z189" s="192"/>
      <c r="AA189" s="192"/>
      <c r="AB189" s="192"/>
      <c r="AC189" s="192"/>
      <c r="AD189" s="192"/>
      <c r="AE189" s="192"/>
      <c r="AF189" s="192"/>
      <c r="AG189" s="192"/>
      <c r="AH189" s="192"/>
      <c r="AI189" s="192"/>
      <c r="AJ189" s="192"/>
      <c r="AK189" s="193"/>
      <c r="AL189" s="193"/>
      <c r="AM189" s="193"/>
      <c r="AN189" s="193"/>
      <c r="AO189" s="193"/>
      <c r="AP189" s="193"/>
      <c r="AQ189" s="194"/>
      <c r="AR189" s="193"/>
      <c r="AS189" s="193"/>
      <c r="AT189" s="193"/>
      <c r="AU189" s="193"/>
      <c r="AV189" s="193"/>
      <c r="AW189" s="193"/>
      <c r="AX189" s="193"/>
      <c r="AY189" s="193"/>
      <c r="AZ189" s="193"/>
      <c r="BA189" s="193"/>
      <c r="BB189" s="193"/>
      <c r="BC189" s="156"/>
    </row>
    <row r="190" spans="1:55" ht="72" hidden="1" customHeight="1" x14ac:dyDescent="0.2">
      <c r="A190" s="960">
        <v>19</v>
      </c>
      <c r="B190" s="161" t="s">
        <v>1705</v>
      </c>
      <c r="C190" s="162" t="s">
        <v>1706</v>
      </c>
      <c r="D190" s="163" t="s">
        <v>21</v>
      </c>
      <c r="E190" s="163" t="s">
        <v>1892</v>
      </c>
      <c r="F190" s="162" t="s">
        <v>1707</v>
      </c>
      <c r="G190" s="164" t="s">
        <v>1679</v>
      </c>
      <c r="H190" s="164" t="s">
        <v>1680</v>
      </c>
      <c r="I190" s="165" t="s">
        <v>1908</v>
      </c>
      <c r="J190" s="166">
        <f>+$N$3</f>
        <v>2019</v>
      </c>
      <c r="K190" s="164" t="s">
        <v>1925</v>
      </c>
      <c r="L190" s="165" t="s">
        <v>1926</v>
      </c>
      <c r="M190" s="162" t="s">
        <v>1708</v>
      </c>
      <c r="N190" s="162" t="s">
        <v>1709</v>
      </c>
      <c r="O190" s="162" t="s">
        <v>1710</v>
      </c>
      <c r="P190" s="162" t="s">
        <v>1711</v>
      </c>
      <c r="Q190" s="162" t="s">
        <v>1712</v>
      </c>
      <c r="R190" s="167">
        <f t="shared" ref="R190" si="465">SUM(R191:R197)</f>
        <v>0</v>
      </c>
      <c r="S190" s="168">
        <f t="shared" ref="S190" si="466">SUM(S191:S197)</f>
        <v>0</v>
      </c>
      <c r="T190" s="169">
        <f t="shared" ref="T190" si="467">SUM(T191:T197)</f>
        <v>0</v>
      </c>
      <c r="U190" s="170">
        <f t="shared" ref="U190" si="468">SUM(U191:U197)</f>
        <v>0</v>
      </c>
      <c r="V190" s="169">
        <f t="shared" ref="V190" si="469">SUM(V191:V197)</f>
        <v>0</v>
      </c>
      <c r="W190" s="170">
        <f t="shared" ref="W190" si="470">SUM(W191:W197)</f>
        <v>0</v>
      </c>
      <c r="X190" s="169">
        <f t="shared" ref="X190" si="471">SUM(X191:X197)</f>
        <v>0</v>
      </c>
      <c r="Y190" s="170">
        <f t="shared" ref="Y190" si="472">SUM(Y191:Y197)</f>
        <v>0</v>
      </c>
      <c r="Z190" s="169">
        <f t="shared" ref="Z190" si="473">SUM(Z191:Z197)</f>
        <v>0</v>
      </c>
      <c r="AA190" s="170">
        <f t="shared" ref="AA190" si="474">SUM(AA191:AA197)</f>
        <v>0</v>
      </c>
      <c r="AB190" s="169">
        <f t="shared" ref="AB190" si="475">SUM(AB191:AB197)</f>
        <v>0</v>
      </c>
      <c r="AC190" s="170">
        <f t="shared" ref="AC190" si="476">SUM(AC191:AC197)</f>
        <v>0</v>
      </c>
      <c r="AD190" s="169">
        <f t="shared" ref="AD190" si="477">SUM(AD191:AD197)</f>
        <v>0</v>
      </c>
      <c r="AE190" s="170">
        <f t="shared" ref="AE190" si="478">SUM(AE191:AE197)</f>
        <v>0</v>
      </c>
      <c r="AF190" s="169">
        <f t="shared" ref="AF190" si="479">SUM(AF191:AF197)</f>
        <v>0</v>
      </c>
      <c r="AG190" s="171">
        <f t="shared" ref="AG190" si="480">SUM(AG191:AG197)</f>
        <v>0</v>
      </c>
      <c r="AH190" s="858"/>
      <c r="AI190" s="858"/>
      <c r="AJ190" s="172">
        <f t="shared" ref="AJ190" si="481">SUM(AJ191:AJ197)</f>
        <v>0</v>
      </c>
      <c r="AK190" s="173">
        <f t="shared" ref="AK190" si="482">SUM(AK191:AK197)</f>
        <v>0</v>
      </c>
      <c r="AL190" s="41">
        <f t="shared" ref="AL190" si="483">SUM(AL191:AL197)</f>
        <v>0</v>
      </c>
      <c r="AM190" s="42">
        <f t="shared" ref="AM190" si="484">SUM(AM191:AM197)</f>
        <v>0</v>
      </c>
      <c r="AN190" s="42">
        <f t="shared" ref="AN190" si="485">SUM(AN191:AN197)</f>
        <v>0</v>
      </c>
      <c r="AO190" s="42">
        <f t="shared" ref="AO190" si="486">SUM(AO191:AO197)</f>
        <v>0</v>
      </c>
      <c r="AP190" s="42">
        <f t="shared" ref="AP190" si="487">SUM(AP191:AP197)</f>
        <v>0</v>
      </c>
      <c r="AQ190" s="42">
        <f t="shared" ref="AQ190" si="488">SUM(AQ191:AQ197)</f>
        <v>0</v>
      </c>
      <c r="AR190" s="43">
        <f t="shared" ref="AR190" si="489">SUM(AR191:AR197)</f>
        <v>0</v>
      </c>
      <c r="AS190" s="104">
        <f t="shared" ref="AS190" si="490">SUM(AS191:AS197)</f>
        <v>0</v>
      </c>
      <c r="AT190" s="42">
        <f t="shared" ref="AT190" si="491">SUM(AT191:AT197)</f>
        <v>0</v>
      </c>
      <c r="AU190" s="43">
        <f t="shared" ref="AU190" si="492">SUM(AU191:AU197)</f>
        <v>0</v>
      </c>
      <c r="AV190" s="104">
        <f t="shared" ref="AV190" si="493">SUM(AV191:AV197)</f>
        <v>0</v>
      </c>
      <c r="AW190" s="42">
        <f t="shared" ref="AW190" si="494">SUM(AW191:AW197)</f>
        <v>0</v>
      </c>
      <c r="AX190" s="42">
        <f t="shared" ref="AX190" si="495">SUM(AX191:AX197)</f>
        <v>0</v>
      </c>
      <c r="AY190" s="42">
        <f t="shared" ref="AY190" si="496">SUM(AY191:AY197)</f>
        <v>0</v>
      </c>
      <c r="AZ190" s="105">
        <f t="shared" ref="AZ190" si="497">SUM(AZ191:AZ197)</f>
        <v>0</v>
      </c>
      <c r="BA190" s="44" t="s">
        <v>1685</v>
      </c>
      <c r="BB190" s="44" t="s">
        <v>1686</v>
      </c>
      <c r="BC190" s="45" t="s">
        <v>1687</v>
      </c>
    </row>
    <row r="191" spans="1:55" ht="17.25" hidden="1" customHeight="1" x14ac:dyDescent="0.2">
      <c r="A191" s="961"/>
      <c r="B191" s="963" t="str">
        <f>VLOOKUP($D$9,'PROYECTOS REGISTRADOS'!$A$2:$D$82,4,0)</f>
        <v>Apoyo en la reducción de la tasa de hurtos Tocancipá, Cundinamarca, Centro Oriente</v>
      </c>
      <c r="C191" s="966" t="str">
        <f>VLOOKUP($D$9,'PROYECTOS REGISTRADOS'!$A$2:$D$82,3,0)</f>
        <v>2016-25817-00020</v>
      </c>
      <c r="D191" s="1015"/>
      <c r="E191" s="975" t="str">
        <f>IF(D191=0,"0-0",(VLOOKUP(D191,'CONSOLIDADO PLAN DESARROLLO'!$EL$9:$ET$304,2,0)))</f>
        <v>0-0</v>
      </c>
      <c r="F191" s="972" t="str">
        <f>IF(D191=0,"0-0",(VLOOKUP(D191,'CONSOLIDADO PLAN DESARROLLO'!$EL$9:$ET$304,3,0)))</f>
        <v>0-0</v>
      </c>
      <c r="G191" s="994" t="str">
        <f>IF(D191=0,"0-0",(VLOOKUP(D191,'CONSOLIDADO PLAN DESARROLLO'!$EL$9:$ET$304,4,0)))</f>
        <v>0-0</v>
      </c>
      <c r="H191" s="978" t="str">
        <f>IF(D191=0,"0-0",(VLOOKUP(D191,'CONSOLIDADO PLAN DESARROLLO'!$EL$9:$ET$304,5,0)))</f>
        <v>0-0</v>
      </c>
      <c r="I191" s="981" t="str">
        <f>IF(D191=0,"0-0",(VLOOKUP(D191,'CONSOLIDADO PLAN DESARROLLO'!$EL$9:$ET$304,$R$3,0)))</f>
        <v>0-0</v>
      </c>
      <c r="J191" s="982"/>
      <c r="K191" s="1009"/>
      <c r="L191" s="990"/>
      <c r="M191" s="174"/>
      <c r="N191" s="175"/>
      <c r="O191" s="176"/>
      <c r="P191" s="46"/>
      <c r="Q191" s="47"/>
      <c r="R191" s="1012"/>
      <c r="S191" s="48"/>
      <c r="T191" s="894"/>
      <c r="U191" s="49"/>
      <c r="V191" s="894"/>
      <c r="W191" s="49"/>
      <c r="X191" s="894"/>
      <c r="Y191" s="49"/>
      <c r="Z191" s="894"/>
      <c r="AA191" s="49"/>
      <c r="AB191" s="894"/>
      <c r="AC191" s="49"/>
      <c r="AD191" s="894"/>
      <c r="AE191" s="49"/>
      <c r="AF191" s="894"/>
      <c r="AG191" s="50"/>
      <c r="AH191" s="859"/>
      <c r="AI191" s="859"/>
      <c r="AJ191" s="885">
        <f>+R191+T191+V191+X191+Z191+AB191+AD191+AF191</f>
        <v>0</v>
      </c>
      <c r="AK191" s="103">
        <f t="shared" ref="AK191:AK196" si="498">AC191+AE191+AG191+S191+U191+W191+Y191+AA191</f>
        <v>0</v>
      </c>
      <c r="AL191" s="51"/>
      <c r="AM191" s="52"/>
      <c r="AN191" s="52"/>
      <c r="AO191" s="52"/>
      <c r="AP191" s="52"/>
      <c r="AQ191" s="52"/>
      <c r="AR191" s="53">
        <f t="shared" ref="AR191:AR196" si="499">SUM(AL191:AQ191)</f>
        <v>0</v>
      </c>
      <c r="AS191" s="54"/>
      <c r="AT191" s="52"/>
      <c r="AU191" s="53">
        <f t="shared" ref="AU191:AU195" si="500">SUM(AS191:AT191)</f>
        <v>0</v>
      </c>
      <c r="AV191" s="54"/>
      <c r="AW191" s="52"/>
      <c r="AX191" s="52"/>
      <c r="AY191" s="52"/>
      <c r="AZ191" s="55"/>
      <c r="BA191" s="56"/>
      <c r="BB191" s="56"/>
      <c r="BC191" s="57"/>
    </row>
    <row r="192" spans="1:55" ht="17.25" hidden="1" customHeight="1" x14ac:dyDescent="0.2">
      <c r="A192" s="961"/>
      <c r="B192" s="963"/>
      <c r="C192" s="966"/>
      <c r="D192" s="1015"/>
      <c r="E192" s="976"/>
      <c r="F192" s="972"/>
      <c r="G192" s="994"/>
      <c r="H192" s="978"/>
      <c r="I192" s="983"/>
      <c r="J192" s="984"/>
      <c r="K192" s="1009"/>
      <c r="L192" s="991"/>
      <c r="M192" s="174"/>
      <c r="N192" s="175"/>
      <c r="O192" s="176"/>
      <c r="P192" s="46"/>
      <c r="Q192" s="47"/>
      <c r="R192" s="1013"/>
      <c r="S192" s="48"/>
      <c r="T192" s="895"/>
      <c r="U192" s="49"/>
      <c r="V192" s="895"/>
      <c r="W192" s="49"/>
      <c r="X192" s="895"/>
      <c r="Y192" s="49"/>
      <c r="Z192" s="895"/>
      <c r="AA192" s="49"/>
      <c r="AB192" s="895"/>
      <c r="AC192" s="49"/>
      <c r="AD192" s="895"/>
      <c r="AE192" s="49"/>
      <c r="AF192" s="895"/>
      <c r="AG192" s="50"/>
      <c r="AH192" s="860"/>
      <c r="AI192" s="860"/>
      <c r="AJ192" s="886"/>
      <c r="AK192" s="103">
        <f t="shared" si="498"/>
        <v>0</v>
      </c>
      <c r="AL192" s="51"/>
      <c r="AM192" s="52"/>
      <c r="AN192" s="52"/>
      <c r="AO192" s="52"/>
      <c r="AP192" s="52"/>
      <c r="AQ192" s="52"/>
      <c r="AR192" s="53">
        <f t="shared" si="499"/>
        <v>0</v>
      </c>
      <c r="AS192" s="54"/>
      <c r="AT192" s="52"/>
      <c r="AU192" s="53">
        <f t="shared" si="500"/>
        <v>0</v>
      </c>
      <c r="AV192" s="54"/>
      <c r="AW192" s="52"/>
      <c r="AX192" s="52"/>
      <c r="AY192" s="52"/>
      <c r="AZ192" s="55"/>
      <c r="BA192" s="56"/>
      <c r="BB192" s="56"/>
      <c r="BC192" s="57"/>
    </row>
    <row r="193" spans="1:55" ht="17.25" hidden="1" customHeight="1" x14ac:dyDescent="0.2">
      <c r="A193" s="961"/>
      <c r="B193" s="963"/>
      <c r="C193" s="966"/>
      <c r="D193" s="1015"/>
      <c r="E193" s="976"/>
      <c r="F193" s="972"/>
      <c r="G193" s="994"/>
      <c r="H193" s="978"/>
      <c r="I193" s="983"/>
      <c r="J193" s="984"/>
      <c r="K193" s="1009"/>
      <c r="L193" s="991"/>
      <c r="M193" s="174"/>
      <c r="N193" s="175"/>
      <c r="O193" s="176"/>
      <c r="P193" s="46"/>
      <c r="Q193" s="47"/>
      <c r="R193" s="1013"/>
      <c r="S193" s="48"/>
      <c r="T193" s="895"/>
      <c r="U193" s="49"/>
      <c r="V193" s="895"/>
      <c r="W193" s="49"/>
      <c r="X193" s="895"/>
      <c r="Y193" s="49"/>
      <c r="Z193" s="895"/>
      <c r="AA193" s="49"/>
      <c r="AB193" s="895"/>
      <c r="AC193" s="49"/>
      <c r="AD193" s="895"/>
      <c r="AE193" s="49"/>
      <c r="AF193" s="895"/>
      <c r="AG193" s="50"/>
      <c r="AH193" s="860"/>
      <c r="AI193" s="860"/>
      <c r="AJ193" s="886"/>
      <c r="AK193" s="103">
        <f t="shared" si="498"/>
        <v>0</v>
      </c>
      <c r="AL193" s="51"/>
      <c r="AM193" s="52"/>
      <c r="AN193" s="52"/>
      <c r="AO193" s="52"/>
      <c r="AP193" s="52"/>
      <c r="AQ193" s="52"/>
      <c r="AR193" s="53">
        <f t="shared" si="499"/>
        <v>0</v>
      </c>
      <c r="AS193" s="54"/>
      <c r="AT193" s="52"/>
      <c r="AU193" s="53">
        <f t="shared" si="500"/>
        <v>0</v>
      </c>
      <c r="AV193" s="54"/>
      <c r="AW193" s="52"/>
      <c r="AX193" s="52"/>
      <c r="AY193" s="52"/>
      <c r="AZ193" s="55"/>
      <c r="BA193" s="56"/>
      <c r="BB193" s="56"/>
      <c r="BC193" s="57"/>
    </row>
    <row r="194" spans="1:55" ht="17.25" hidden="1" customHeight="1" x14ac:dyDescent="0.2">
      <c r="A194" s="961"/>
      <c r="B194" s="963"/>
      <c r="C194" s="966"/>
      <c r="D194" s="1015"/>
      <c r="E194" s="976"/>
      <c r="F194" s="972"/>
      <c r="G194" s="994"/>
      <c r="H194" s="978"/>
      <c r="I194" s="983"/>
      <c r="J194" s="984"/>
      <c r="K194" s="1009"/>
      <c r="L194" s="991"/>
      <c r="M194" s="174"/>
      <c r="N194" s="175"/>
      <c r="O194" s="176"/>
      <c r="P194" s="46"/>
      <c r="Q194" s="47"/>
      <c r="R194" s="1013"/>
      <c r="S194" s="48"/>
      <c r="T194" s="895"/>
      <c r="U194" s="49"/>
      <c r="V194" s="895"/>
      <c r="W194" s="49"/>
      <c r="X194" s="895"/>
      <c r="Y194" s="49"/>
      <c r="Z194" s="895"/>
      <c r="AA194" s="49"/>
      <c r="AB194" s="895"/>
      <c r="AC194" s="49"/>
      <c r="AD194" s="895"/>
      <c r="AE194" s="49"/>
      <c r="AF194" s="895"/>
      <c r="AG194" s="50"/>
      <c r="AH194" s="860"/>
      <c r="AI194" s="860"/>
      <c r="AJ194" s="886"/>
      <c r="AK194" s="103">
        <f t="shared" si="498"/>
        <v>0</v>
      </c>
      <c r="AL194" s="51"/>
      <c r="AM194" s="52"/>
      <c r="AN194" s="52"/>
      <c r="AO194" s="52"/>
      <c r="AP194" s="52"/>
      <c r="AQ194" s="52"/>
      <c r="AR194" s="53">
        <f t="shared" si="499"/>
        <v>0</v>
      </c>
      <c r="AS194" s="54"/>
      <c r="AT194" s="52"/>
      <c r="AU194" s="53">
        <f t="shared" si="500"/>
        <v>0</v>
      </c>
      <c r="AV194" s="54"/>
      <c r="AW194" s="52"/>
      <c r="AX194" s="52"/>
      <c r="AY194" s="52"/>
      <c r="AZ194" s="55"/>
      <c r="BA194" s="56"/>
      <c r="BB194" s="56"/>
      <c r="BC194" s="57"/>
    </row>
    <row r="195" spans="1:55" ht="17.25" hidden="1" customHeight="1" x14ac:dyDescent="0.2">
      <c r="A195" s="961"/>
      <c r="B195" s="963"/>
      <c r="C195" s="966"/>
      <c r="D195" s="1015"/>
      <c r="E195" s="976"/>
      <c r="F195" s="972"/>
      <c r="G195" s="994"/>
      <c r="H195" s="978"/>
      <c r="I195" s="983"/>
      <c r="J195" s="984"/>
      <c r="K195" s="1009"/>
      <c r="L195" s="991"/>
      <c r="M195" s="174"/>
      <c r="N195" s="175"/>
      <c r="O195" s="176"/>
      <c r="P195" s="46"/>
      <c r="Q195" s="47"/>
      <c r="R195" s="1013"/>
      <c r="S195" s="48"/>
      <c r="T195" s="895"/>
      <c r="U195" s="49"/>
      <c r="V195" s="895"/>
      <c r="W195" s="49"/>
      <c r="X195" s="895"/>
      <c r="Y195" s="49"/>
      <c r="Z195" s="895"/>
      <c r="AA195" s="49"/>
      <c r="AB195" s="895"/>
      <c r="AC195" s="49"/>
      <c r="AD195" s="895"/>
      <c r="AE195" s="49"/>
      <c r="AF195" s="895"/>
      <c r="AG195" s="50"/>
      <c r="AH195" s="860"/>
      <c r="AI195" s="860"/>
      <c r="AJ195" s="886"/>
      <c r="AK195" s="103">
        <f t="shared" si="498"/>
        <v>0</v>
      </c>
      <c r="AL195" s="51"/>
      <c r="AM195" s="52"/>
      <c r="AN195" s="52"/>
      <c r="AO195" s="52"/>
      <c r="AP195" s="52"/>
      <c r="AQ195" s="52"/>
      <c r="AR195" s="53">
        <f t="shared" si="499"/>
        <v>0</v>
      </c>
      <c r="AS195" s="54"/>
      <c r="AT195" s="52"/>
      <c r="AU195" s="53">
        <f t="shared" si="500"/>
        <v>0</v>
      </c>
      <c r="AV195" s="54"/>
      <c r="AW195" s="52"/>
      <c r="AX195" s="52"/>
      <c r="AY195" s="52"/>
      <c r="AZ195" s="55"/>
      <c r="BA195" s="56"/>
      <c r="BB195" s="56"/>
      <c r="BC195" s="57"/>
    </row>
    <row r="196" spans="1:55" ht="17.25" hidden="1" customHeight="1" x14ac:dyDescent="0.2">
      <c r="A196" s="961"/>
      <c r="B196" s="964"/>
      <c r="C196" s="967"/>
      <c r="D196" s="1016"/>
      <c r="E196" s="976"/>
      <c r="F196" s="973"/>
      <c r="G196" s="995"/>
      <c r="H196" s="979"/>
      <c r="I196" s="983"/>
      <c r="J196" s="984"/>
      <c r="K196" s="1010"/>
      <c r="L196" s="991"/>
      <c r="M196" s="177"/>
      <c r="N196" s="178"/>
      <c r="O196" s="179"/>
      <c r="P196" s="106"/>
      <c r="Q196" s="107"/>
      <c r="R196" s="1013"/>
      <c r="S196" s="108"/>
      <c r="T196" s="895"/>
      <c r="U196" s="109"/>
      <c r="V196" s="895"/>
      <c r="W196" s="109"/>
      <c r="X196" s="895"/>
      <c r="Y196" s="109"/>
      <c r="Z196" s="895"/>
      <c r="AA196" s="109"/>
      <c r="AB196" s="895"/>
      <c r="AC196" s="109"/>
      <c r="AD196" s="895"/>
      <c r="AE196" s="109"/>
      <c r="AF196" s="895"/>
      <c r="AG196" s="110"/>
      <c r="AH196" s="860"/>
      <c r="AI196" s="860"/>
      <c r="AJ196" s="887"/>
      <c r="AK196" s="103">
        <f t="shared" si="498"/>
        <v>0</v>
      </c>
      <c r="AL196" s="111"/>
      <c r="AM196" s="112"/>
      <c r="AN196" s="112"/>
      <c r="AO196" s="112"/>
      <c r="AP196" s="112"/>
      <c r="AQ196" s="112"/>
      <c r="AR196" s="53">
        <f t="shared" si="499"/>
        <v>0</v>
      </c>
      <c r="AS196" s="113"/>
      <c r="AT196" s="112"/>
      <c r="AU196" s="53">
        <f>SUM(AS196:AT196)</f>
        <v>0</v>
      </c>
      <c r="AV196" s="113"/>
      <c r="AW196" s="112"/>
      <c r="AX196" s="112"/>
      <c r="AY196" s="112"/>
      <c r="AZ196" s="114"/>
      <c r="BA196" s="115"/>
      <c r="BB196" s="115"/>
      <c r="BC196" s="116"/>
    </row>
    <row r="197" spans="1:55" ht="9.9499999999999993" hidden="1" customHeight="1" thickBot="1" x14ac:dyDescent="0.25">
      <c r="A197" s="962"/>
      <c r="B197" s="965"/>
      <c r="C197" s="968"/>
      <c r="D197" s="1017"/>
      <c r="E197" s="977"/>
      <c r="F197" s="974"/>
      <c r="G197" s="996"/>
      <c r="H197" s="980"/>
      <c r="I197" s="985"/>
      <c r="J197" s="986"/>
      <c r="K197" s="1011"/>
      <c r="L197" s="992"/>
      <c r="M197" s="180"/>
      <c r="N197" s="181"/>
      <c r="O197" s="182"/>
      <c r="P197" s="117"/>
      <c r="Q197" s="117"/>
      <c r="R197" s="1014"/>
      <c r="S197" s="183"/>
      <c r="T197" s="896"/>
      <c r="U197" s="184"/>
      <c r="V197" s="896"/>
      <c r="W197" s="184"/>
      <c r="X197" s="896"/>
      <c r="Y197" s="184"/>
      <c r="Z197" s="896"/>
      <c r="AA197" s="184"/>
      <c r="AB197" s="896"/>
      <c r="AC197" s="184"/>
      <c r="AD197" s="896"/>
      <c r="AE197" s="184"/>
      <c r="AF197" s="896"/>
      <c r="AG197" s="185"/>
      <c r="AH197" s="861"/>
      <c r="AI197" s="861"/>
      <c r="AJ197" s="118"/>
      <c r="AK197" s="119"/>
      <c r="AL197" s="186"/>
      <c r="AM197" s="187"/>
      <c r="AN197" s="187"/>
      <c r="AO197" s="187"/>
      <c r="AP197" s="187"/>
      <c r="AQ197" s="187"/>
      <c r="AR197" s="120"/>
      <c r="AS197" s="188"/>
      <c r="AT197" s="187"/>
      <c r="AU197" s="120"/>
      <c r="AV197" s="188"/>
      <c r="AW197" s="187"/>
      <c r="AX197" s="187"/>
      <c r="AY197" s="187"/>
      <c r="AZ197" s="189"/>
      <c r="BA197" s="190"/>
      <c r="BB197" s="190"/>
      <c r="BC197" s="191"/>
    </row>
    <row r="198" spans="1:55" ht="6" hidden="1" customHeight="1" x14ac:dyDescent="0.2">
      <c r="A198" s="156"/>
      <c r="B198" s="192"/>
      <c r="C198" s="192"/>
      <c r="D198" s="192"/>
      <c r="E198" s="192"/>
      <c r="F198" s="192"/>
      <c r="G198" s="192"/>
      <c r="H198" s="192"/>
      <c r="I198" s="993"/>
      <c r="J198" s="993"/>
      <c r="K198" s="192"/>
      <c r="L198" s="192"/>
      <c r="M198" s="192"/>
      <c r="N198" s="192"/>
      <c r="O198" s="192"/>
      <c r="P198" s="192"/>
      <c r="Q198" s="192"/>
      <c r="R198" s="192"/>
      <c r="S198" s="192"/>
      <c r="T198" s="192"/>
      <c r="U198" s="192"/>
      <c r="V198" s="192"/>
      <c r="W198" s="192"/>
      <c r="X198" s="192"/>
      <c r="Y198" s="192"/>
      <c r="Z198" s="192"/>
      <c r="AA198" s="192"/>
      <c r="AB198" s="192"/>
      <c r="AC198" s="192"/>
      <c r="AD198" s="192"/>
      <c r="AE198" s="192"/>
      <c r="AF198" s="192"/>
      <c r="AG198" s="192"/>
      <c r="AH198" s="192"/>
      <c r="AI198" s="192"/>
      <c r="AJ198" s="192"/>
      <c r="AK198" s="193"/>
      <c r="AL198" s="193"/>
      <c r="AM198" s="193"/>
      <c r="AN198" s="193"/>
      <c r="AO198" s="193"/>
      <c r="AP198" s="193"/>
      <c r="AQ198" s="194"/>
      <c r="AR198" s="193"/>
      <c r="AS198" s="193"/>
      <c r="AT198" s="193"/>
      <c r="AU198" s="193"/>
      <c r="AV198" s="193"/>
      <c r="AW198" s="193"/>
      <c r="AX198" s="193"/>
      <c r="AY198" s="193"/>
      <c r="AZ198" s="193"/>
      <c r="BA198" s="193"/>
      <c r="BB198" s="193"/>
      <c r="BC198" s="156"/>
    </row>
    <row r="199" spans="1:55" ht="72" hidden="1" customHeight="1" x14ac:dyDescent="0.2">
      <c r="A199" s="960">
        <v>20</v>
      </c>
      <c r="B199" s="161" t="s">
        <v>1705</v>
      </c>
      <c r="C199" s="162" t="s">
        <v>1706</v>
      </c>
      <c r="D199" s="163" t="s">
        <v>21</v>
      </c>
      <c r="E199" s="163" t="s">
        <v>1892</v>
      </c>
      <c r="F199" s="162" t="s">
        <v>1707</v>
      </c>
      <c r="G199" s="164" t="s">
        <v>1679</v>
      </c>
      <c r="H199" s="164" t="s">
        <v>1680</v>
      </c>
      <c r="I199" s="165" t="s">
        <v>1908</v>
      </c>
      <c r="J199" s="166">
        <f>+$N$3</f>
        <v>2019</v>
      </c>
      <c r="K199" s="164" t="s">
        <v>1925</v>
      </c>
      <c r="L199" s="165" t="s">
        <v>1926</v>
      </c>
      <c r="M199" s="162" t="s">
        <v>1708</v>
      </c>
      <c r="N199" s="162" t="s">
        <v>1709</v>
      </c>
      <c r="O199" s="162" t="s">
        <v>1710</v>
      </c>
      <c r="P199" s="162" t="s">
        <v>1711</v>
      </c>
      <c r="Q199" s="162" t="s">
        <v>1712</v>
      </c>
      <c r="R199" s="167">
        <f t="shared" ref="R199" si="501">SUM(R200:R206)</f>
        <v>0</v>
      </c>
      <c r="S199" s="168">
        <f t="shared" ref="S199" si="502">SUM(S200:S206)</f>
        <v>0</v>
      </c>
      <c r="T199" s="169">
        <f t="shared" ref="T199" si="503">SUM(T200:T206)</f>
        <v>0</v>
      </c>
      <c r="U199" s="170">
        <f t="shared" ref="U199" si="504">SUM(U200:U206)</f>
        <v>0</v>
      </c>
      <c r="V199" s="169">
        <f t="shared" ref="V199" si="505">SUM(V200:V206)</f>
        <v>0</v>
      </c>
      <c r="W199" s="170">
        <f t="shared" ref="W199" si="506">SUM(W200:W206)</f>
        <v>0</v>
      </c>
      <c r="X199" s="169">
        <f t="shared" ref="X199" si="507">SUM(X200:X206)</f>
        <v>0</v>
      </c>
      <c r="Y199" s="170">
        <f t="shared" ref="Y199" si="508">SUM(Y200:Y206)</f>
        <v>0</v>
      </c>
      <c r="Z199" s="169">
        <f t="shared" ref="Z199" si="509">SUM(Z200:Z206)</f>
        <v>0</v>
      </c>
      <c r="AA199" s="170">
        <f t="shared" ref="AA199" si="510">SUM(AA200:AA206)</f>
        <v>0</v>
      </c>
      <c r="AB199" s="169">
        <f t="shared" ref="AB199" si="511">SUM(AB200:AB206)</f>
        <v>0</v>
      </c>
      <c r="AC199" s="170">
        <f t="shared" ref="AC199" si="512">SUM(AC200:AC206)</f>
        <v>0</v>
      </c>
      <c r="AD199" s="169">
        <f t="shared" ref="AD199" si="513">SUM(AD200:AD206)</f>
        <v>0</v>
      </c>
      <c r="AE199" s="170">
        <f t="shared" ref="AE199" si="514">SUM(AE200:AE206)</f>
        <v>0</v>
      </c>
      <c r="AF199" s="169">
        <f t="shared" ref="AF199" si="515">SUM(AF200:AF206)</f>
        <v>0</v>
      </c>
      <c r="AG199" s="171">
        <f t="shared" ref="AG199" si="516">SUM(AG200:AG206)</f>
        <v>0</v>
      </c>
      <c r="AH199" s="858"/>
      <c r="AI199" s="858"/>
      <c r="AJ199" s="172">
        <f t="shared" ref="AJ199" si="517">SUM(AJ200:AJ206)</f>
        <v>0</v>
      </c>
      <c r="AK199" s="173">
        <f t="shared" ref="AK199" si="518">SUM(AK200:AK206)</f>
        <v>0</v>
      </c>
      <c r="AL199" s="41">
        <f t="shared" ref="AL199" si="519">SUM(AL200:AL206)</f>
        <v>0</v>
      </c>
      <c r="AM199" s="42">
        <f t="shared" ref="AM199" si="520">SUM(AM200:AM206)</f>
        <v>0</v>
      </c>
      <c r="AN199" s="42">
        <f t="shared" ref="AN199" si="521">SUM(AN200:AN206)</f>
        <v>0</v>
      </c>
      <c r="AO199" s="42">
        <f t="shared" ref="AO199" si="522">SUM(AO200:AO206)</f>
        <v>0</v>
      </c>
      <c r="AP199" s="42">
        <f t="shared" ref="AP199" si="523">SUM(AP200:AP206)</f>
        <v>0</v>
      </c>
      <c r="AQ199" s="42">
        <f t="shared" ref="AQ199" si="524">SUM(AQ200:AQ206)</f>
        <v>0</v>
      </c>
      <c r="AR199" s="43">
        <f t="shared" ref="AR199" si="525">SUM(AR200:AR206)</f>
        <v>0</v>
      </c>
      <c r="AS199" s="104">
        <f t="shared" ref="AS199" si="526">SUM(AS200:AS206)</f>
        <v>0</v>
      </c>
      <c r="AT199" s="42">
        <f t="shared" ref="AT199" si="527">SUM(AT200:AT206)</f>
        <v>0</v>
      </c>
      <c r="AU199" s="43">
        <f t="shared" ref="AU199" si="528">SUM(AU200:AU206)</f>
        <v>0</v>
      </c>
      <c r="AV199" s="104">
        <f t="shared" ref="AV199" si="529">SUM(AV200:AV206)</f>
        <v>0</v>
      </c>
      <c r="AW199" s="42">
        <f t="shared" ref="AW199" si="530">SUM(AW200:AW206)</f>
        <v>0</v>
      </c>
      <c r="AX199" s="42">
        <f t="shared" ref="AX199" si="531">SUM(AX200:AX206)</f>
        <v>0</v>
      </c>
      <c r="AY199" s="42">
        <f t="shared" ref="AY199" si="532">SUM(AY200:AY206)</f>
        <v>0</v>
      </c>
      <c r="AZ199" s="105">
        <f t="shared" ref="AZ199" si="533">SUM(AZ200:AZ206)</f>
        <v>0</v>
      </c>
      <c r="BA199" s="44" t="s">
        <v>1685</v>
      </c>
      <c r="BB199" s="44" t="s">
        <v>1686</v>
      </c>
      <c r="BC199" s="45" t="s">
        <v>1687</v>
      </c>
    </row>
    <row r="200" spans="1:55" ht="17.25" hidden="1" customHeight="1" x14ac:dyDescent="0.2">
      <c r="A200" s="961"/>
      <c r="B200" s="963" t="str">
        <f>VLOOKUP($D$9,'PROYECTOS REGISTRADOS'!$A$2:$D$82,4,0)</f>
        <v>Apoyo en la reducción de la tasa de hurtos Tocancipá, Cundinamarca, Centro Oriente</v>
      </c>
      <c r="C200" s="966" t="str">
        <f>VLOOKUP($D$9,'PROYECTOS REGISTRADOS'!$A$2:$D$82,3,0)</f>
        <v>2016-25817-00020</v>
      </c>
      <c r="D200" s="1015"/>
      <c r="E200" s="975" t="str">
        <f>IF(D200=0,"0-0",(VLOOKUP(D200,'CONSOLIDADO PLAN DESARROLLO'!$EL$9:$ET$304,2,0)))</f>
        <v>0-0</v>
      </c>
      <c r="F200" s="972" t="str">
        <f>IF(D200=0,"0-0",(VLOOKUP(D200,'CONSOLIDADO PLAN DESARROLLO'!$EL$9:$ET$304,3,0)))</f>
        <v>0-0</v>
      </c>
      <c r="G200" s="994" t="str">
        <f>IF(D200=0,"0-0",(VLOOKUP(D200,'CONSOLIDADO PLAN DESARROLLO'!$EL$9:$ET$304,4,0)))</f>
        <v>0-0</v>
      </c>
      <c r="H200" s="978" t="str">
        <f>IF(D200=0,"0-0",(VLOOKUP(D200,'CONSOLIDADO PLAN DESARROLLO'!$EL$9:$ET$304,5,0)))</f>
        <v>0-0</v>
      </c>
      <c r="I200" s="981" t="str">
        <f>IF(D200=0,"0-0",(VLOOKUP(D200,'CONSOLIDADO PLAN DESARROLLO'!$EL$9:$ET$304,$R$3,0)))</f>
        <v>0-0</v>
      </c>
      <c r="J200" s="982"/>
      <c r="K200" s="1009"/>
      <c r="L200" s="990"/>
      <c r="M200" s="174"/>
      <c r="N200" s="175"/>
      <c r="O200" s="176"/>
      <c r="P200" s="46"/>
      <c r="Q200" s="47"/>
      <c r="R200" s="1012"/>
      <c r="S200" s="48"/>
      <c r="T200" s="894"/>
      <c r="U200" s="49"/>
      <c r="V200" s="894"/>
      <c r="W200" s="49"/>
      <c r="X200" s="894"/>
      <c r="Y200" s="49"/>
      <c r="Z200" s="894"/>
      <c r="AA200" s="49"/>
      <c r="AB200" s="894"/>
      <c r="AC200" s="49"/>
      <c r="AD200" s="894"/>
      <c r="AE200" s="49"/>
      <c r="AF200" s="894"/>
      <c r="AG200" s="50"/>
      <c r="AH200" s="859"/>
      <c r="AI200" s="859"/>
      <c r="AJ200" s="885">
        <f>+R200+T200+V200+X200+Z200+AB200+AD200+AF200</f>
        <v>0</v>
      </c>
      <c r="AK200" s="103">
        <f t="shared" ref="AK200:AK205" si="534">AC200+AE200+AG200+S200+U200+W200+Y200+AA200</f>
        <v>0</v>
      </c>
      <c r="AL200" s="51"/>
      <c r="AM200" s="52"/>
      <c r="AN200" s="52"/>
      <c r="AO200" s="52"/>
      <c r="AP200" s="52"/>
      <c r="AQ200" s="52"/>
      <c r="AR200" s="53">
        <f t="shared" ref="AR200:AR205" si="535">SUM(AL200:AQ200)</f>
        <v>0</v>
      </c>
      <c r="AS200" s="54"/>
      <c r="AT200" s="52"/>
      <c r="AU200" s="53">
        <f t="shared" ref="AU200:AU204" si="536">SUM(AS200:AT200)</f>
        <v>0</v>
      </c>
      <c r="AV200" s="54"/>
      <c r="AW200" s="52"/>
      <c r="AX200" s="52"/>
      <c r="AY200" s="52"/>
      <c r="AZ200" s="55"/>
      <c r="BA200" s="56"/>
      <c r="BB200" s="56"/>
      <c r="BC200" s="57"/>
    </row>
    <row r="201" spans="1:55" ht="17.25" hidden="1" customHeight="1" x14ac:dyDescent="0.2">
      <c r="A201" s="961"/>
      <c r="B201" s="963"/>
      <c r="C201" s="966"/>
      <c r="D201" s="1015"/>
      <c r="E201" s="976"/>
      <c r="F201" s="972"/>
      <c r="G201" s="994"/>
      <c r="H201" s="978"/>
      <c r="I201" s="983"/>
      <c r="J201" s="984"/>
      <c r="K201" s="1009"/>
      <c r="L201" s="991"/>
      <c r="M201" s="174"/>
      <c r="N201" s="175"/>
      <c r="O201" s="176"/>
      <c r="P201" s="46"/>
      <c r="Q201" s="47"/>
      <c r="R201" s="1013"/>
      <c r="S201" s="48"/>
      <c r="T201" s="895"/>
      <c r="U201" s="49"/>
      <c r="V201" s="895"/>
      <c r="W201" s="49"/>
      <c r="X201" s="895"/>
      <c r="Y201" s="49"/>
      <c r="Z201" s="895"/>
      <c r="AA201" s="49"/>
      <c r="AB201" s="895"/>
      <c r="AC201" s="49"/>
      <c r="AD201" s="895"/>
      <c r="AE201" s="49"/>
      <c r="AF201" s="895"/>
      <c r="AG201" s="50"/>
      <c r="AH201" s="860"/>
      <c r="AI201" s="860"/>
      <c r="AJ201" s="886"/>
      <c r="AK201" s="103">
        <f t="shared" si="534"/>
        <v>0</v>
      </c>
      <c r="AL201" s="51"/>
      <c r="AM201" s="52"/>
      <c r="AN201" s="52"/>
      <c r="AO201" s="52"/>
      <c r="AP201" s="52"/>
      <c r="AQ201" s="52"/>
      <c r="AR201" s="53">
        <f t="shared" si="535"/>
        <v>0</v>
      </c>
      <c r="AS201" s="54"/>
      <c r="AT201" s="52"/>
      <c r="AU201" s="53">
        <f t="shared" si="536"/>
        <v>0</v>
      </c>
      <c r="AV201" s="54"/>
      <c r="AW201" s="52"/>
      <c r="AX201" s="52"/>
      <c r="AY201" s="52"/>
      <c r="AZ201" s="55"/>
      <c r="BA201" s="56"/>
      <c r="BB201" s="56"/>
      <c r="BC201" s="57"/>
    </row>
    <row r="202" spans="1:55" ht="17.25" hidden="1" customHeight="1" x14ac:dyDescent="0.2">
      <c r="A202" s="961"/>
      <c r="B202" s="963"/>
      <c r="C202" s="966"/>
      <c r="D202" s="1015"/>
      <c r="E202" s="976"/>
      <c r="F202" s="972"/>
      <c r="G202" s="994"/>
      <c r="H202" s="978"/>
      <c r="I202" s="983"/>
      <c r="J202" s="984"/>
      <c r="K202" s="1009"/>
      <c r="L202" s="991"/>
      <c r="M202" s="174"/>
      <c r="N202" s="175"/>
      <c r="O202" s="176"/>
      <c r="P202" s="46"/>
      <c r="Q202" s="47"/>
      <c r="R202" s="1013"/>
      <c r="S202" s="48"/>
      <c r="T202" s="895"/>
      <c r="U202" s="49"/>
      <c r="V202" s="895"/>
      <c r="W202" s="49"/>
      <c r="X202" s="895"/>
      <c r="Y202" s="49"/>
      <c r="Z202" s="895"/>
      <c r="AA202" s="49"/>
      <c r="AB202" s="895"/>
      <c r="AC202" s="49"/>
      <c r="AD202" s="895"/>
      <c r="AE202" s="49"/>
      <c r="AF202" s="895"/>
      <c r="AG202" s="50"/>
      <c r="AH202" s="860"/>
      <c r="AI202" s="860"/>
      <c r="AJ202" s="886"/>
      <c r="AK202" s="103">
        <f t="shared" si="534"/>
        <v>0</v>
      </c>
      <c r="AL202" s="51"/>
      <c r="AM202" s="52"/>
      <c r="AN202" s="52"/>
      <c r="AO202" s="52"/>
      <c r="AP202" s="52"/>
      <c r="AQ202" s="52"/>
      <c r="AR202" s="53">
        <f t="shared" si="535"/>
        <v>0</v>
      </c>
      <c r="AS202" s="54"/>
      <c r="AT202" s="52"/>
      <c r="AU202" s="53">
        <f t="shared" si="536"/>
        <v>0</v>
      </c>
      <c r="AV202" s="54"/>
      <c r="AW202" s="52"/>
      <c r="AX202" s="52"/>
      <c r="AY202" s="52"/>
      <c r="AZ202" s="55"/>
      <c r="BA202" s="56"/>
      <c r="BB202" s="56"/>
      <c r="BC202" s="57"/>
    </row>
    <row r="203" spans="1:55" ht="17.25" hidden="1" customHeight="1" x14ac:dyDescent="0.2">
      <c r="A203" s="961"/>
      <c r="B203" s="963"/>
      <c r="C203" s="966"/>
      <c r="D203" s="1015"/>
      <c r="E203" s="976"/>
      <c r="F203" s="972"/>
      <c r="G203" s="994"/>
      <c r="H203" s="978"/>
      <c r="I203" s="983"/>
      <c r="J203" s="984"/>
      <c r="K203" s="1009"/>
      <c r="L203" s="991"/>
      <c r="M203" s="174"/>
      <c r="N203" s="175"/>
      <c r="O203" s="176"/>
      <c r="P203" s="46"/>
      <c r="Q203" s="47"/>
      <c r="R203" s="1013"/>
      <c r="S203" s="48"/>
      <c r="T203" s="895"/>
      <c r="U203" s="49"/>
      <c r="V203" s="895"/>
      <c r="W203" s="49"/>
      <c r="X203" s="895"/>
      <c r="Y203" s="49"/>
      <c r="Z203" s="895"/>
      <c r="AA203" s="49"/>
      <c r="AB203" s="895"/>
      <c r="AC203" s="49"/>
      <c r="AD203" s="895"/>
      <c r="AE203" s="49"/>
      <c r="AF203" s="895"/>
      <c r="AG203" s="50"/>
      <c r="AH203" s="860"/>
      <c r="AI203" s="860"/>
      <c r="AJ203" s="886"/>
      <c r="AK203" s="103">
        <f t="shared" si="534"/>
        <v>0</v>
      </c>
      <c r="AL203" s="51"/>
      <c r="AM203" s="52"/>
      <c r="AN203" s="52"/>
      <c r="AO203" s="52"/>
      <c r="AP203" s="52"/>
      <c r="AQ203" s="52"/>
      <c r="AR203" s="53">
        <f t="shared" si="535"/>
        <v>0</v>
      </c>
      <c r="AS203" s="54"/>
      <c r="AT203" s="52"/>
      <c r="AU203" s="53">
        <f t="shared" si="536"/>
        <v>0</v>
      </c>
      <c r="AV203" s="54"/>
      <c r="AW203" s="52"/>
      <c r="AX203" s="52"/>
      <c r="AY203" s="52"/>
      <c r="AZ203" s="55"/>
      <c r="BA203" s="56"/>
      <c r="BB203" s="56"/>
      <c r="BC203" s="57"/>
    </row>
    <row r="204" spans="1:55" ht="17.25" hidden="1" customHeight="1" x14ac:dyDescent="0.2">
      <c r="A204" s="961"/>
      <c r="B204" s="963"/>
      <c r="C204" s="966"/>
      <c r="D204" s="1015"/>
      <c r="E204" s="976"/>
      <c r="F204" s="972"/>
      <c r="G204" s="994"/>
      <c r="H204" s="978"/>
      <c r="I204" s="983"/>
      <c r="J204" s="984"/>
      <c r="K204" s="1009"/>
      <c r="L204" s="991"/>
      <c r="M204" s="174"/>
      <c r="N204" s="175"/>
      <c r="O204" s="176"/>
      <c r="P204" s="46"/>
      <c r="Q204" s="47"/>
      <c r="R204" s="1013"/>
      <c r="S204" s="48"/>
      <c r="T204" s="895"/>
      <c r="U204" s="49"/>
      <c r="V204" s="895"/>
      <c r="W204" s="49"/>
      <c r="X204" s="895"/>
      <c r="Y204" s="49"/>
      <c r="Z204" s="895"/>
      <c r="AA204" s="49"/>
      <c r="AB204" s="895"/>
      <c r="AC204" s="49"/>
      <c r="AD204" s="895"/>
      <c r="AE204" s="49"/>
      <c r="AF204" s="895"/>
      <c r="AG204" s="50"/>
      <c r="AH204" s="860"/>
      <c r="AI204" s="860"/>
      <c r="AJ204" s="886"/>
      <c r="AK204" s="103">
        <f t="shared" si="534"/>
        <v>0</v>
      </c>
      <c r="AL204" s="51"/>
      <c r="AM204" s="52"/>
      <c r="AN204" s="52"/>
      <c r="AO204" s="52"/>
      <c r="AP204" s="52"/>
      <c r="AQ204" s="52"/>
      <c r="AR204" s="53">
        <f t="shared" si="535"/>
        <v>0</v>
      </c>
      <c r="AS204" s="54"/>
      <c r="AT204" s="52"/>
      <c r="AU204" s="53">
        <f t="shared" si="536"/>
        <v>0</v>
      </c>
      <c r="AV204" s="54"/>
      <c r="AW204" s="52"/>
      <c r="AX204" s="52"/>
      <c r="AY204" s="52"/>
      <c r="AZ204" s="55"/>
      <c r="BA204" s="56"/>
      <c r="BB204" s="56"/>
      <c r="BC204" s="57"/>
    </row>
    <row r="205" spans="1:55" ht="17.25" hidden="1" customHeight="1" x14ac:dyDescent="0.2">
      <c r="A205" s="961"/>
      <c r="B205" s="964"/>
      <c r="C205" s="967"/>
      <c r="D205" s="1016"/>
      <c r="E205" s="976"/>
      <c r="F205" s="973"/>
      <c r="G205" s="995"/>
      <c r="H205" s="979"/>
      <c r="I205" s="983"/>
      <c r="J205" s="984"/>
      <c r="K205" s="1010"/>
      <c r="L205" s="991"/>
      <c r="M205" s="177"/>
      <c r="N205" s="178"/>
      <c r="O205" s="179"/>
      <c r="P205" s="106"/>
      <c r="Q205" s="107"/>
      <c r="R205" s="1013"/>
      <c r="S205" s="108"/>
      <c r="T205" s="895"/>
      <c r="U205" s="109"/>
      <c r="V205" s="895"/>
      <c r="W205" s="109"/>
      <c r="X205" s="895"/>
      <c r="Y205" s="109"/>
      <c r="Z205" s="895"/>
      <c r="AA205" s="109"/>
      <c r="AB205" s="895"/>
      <c r="AC205" s="109"/>
      <c r="AD205" s="895"/>
      <c r="AE205" s="109"/>
      <c r="AF205" s="895"/>
      <c r="AG205" s="110"/>
      <c r="AH205" s="860"/>
      <c r="AI205" s="860"/>
      <c r="AJ205" s="887"/>
      <c r="AK205" s="103">
        <f t="shared" si="534"/>
        <v>0</v>
      </c>
      <c r="AL205" s="111"/>
      <c r="AM205" s="112"/>
      <c r="AN205" s="112"/>
      <c r="AO205" s="112"/>
      <c r="AP205" s="112"/>
      <c r="AQ205" s="112"/>
      <c r="AR205" s="53">
        <f t="shared" si="535"/>
        <v>0</v>
      </c>
      <c r="AS205" s="113"/>
      <c r="AT205" s="112"/>
      <c r="AU205" s="53">
        <f>SUM(AS205:AT205)</f>
        <v>0</v>
      </c>
      <c r="AV205" s="113"/>
      <c r="AW205" s="112"/>
      <c r="AX205" s="112"/>
      <c r="AY205" s="112"/>
      <c r="AZ205" s="114"/>
      <c r="BA205" s="115"/>
      <c r="BB205" s="115"/>
      <c r="BC205" s="116"/>
    </row>
    <row r="206" spans="1:55" ht="9.9499999999999993" hidden="1" customHeight="1" thickBot="1" x14ac:dyDescent="0.25">
      <c r="A206" s="962"/>
      <c r="B206" s="965"/>
      <c r="C206" s="968"/>
      <c r="D206" s="1017"/>
      <c r="E206" s="977"/>
      <c r="F206" s="974"/>
      <c r="G206" s="996"/>
      <c r="H206" s="980"/>
      <c r="I206" s="985"/>
      <c r="J206" s="986"/>
      <c r="K206" s="1011"/>
      <c r="L206" s="992"/>
      <c r="M206" s="180"/>
      <c r="N206" s="181"/>
      <c r="O206" s="182"/>
      <c r="P206" s="117"/>
      <c r="Q206" s="117"/>
      <c r="R206" s="1014"/>
      <c r="S206" s="183"/>
      <c r="T206" s="896"/>
      <c r="U206" s="184"/>
      <c r="V206" s="896"/>
      <c r="W206" s="184"/>
      <c r="X206" s="896"/>
      <c r="Y206" s="184"/>
      <c r="Z206" s="896"/>
      <c r="AA206" s="184"/>
      <c r="AB206" s="896"/>
      <c r="AC206" s="184"/>
      <c r="AD206" s="896"/>
      <c r="AE206" s="184"/>
      <c r="AF206" s="896"/>
      <c r="AG206" s="185"/>
      <c r="AH206" s="861"/>
      <c r="AI206" s="861"/>
      <c r="AJ206" s="118"/>
      <c r="AK206" s="119"/>
      <c r="AL206" s="186"/>
      <c r="AM206" s="187"/>
      <c r="AN206" s="187"/>
      <c r="AO206" s="187"/>
      <c r="AP206" s="187"/>
      <c r="AQ206" s="187"/>
      <c r="AR206" s="120"/>
      <c r="AS206" s="188"/>
      <c r="AT206" s="187"/>
      <c r="AU206" s="120"/>
      <c r="AV206" s="188"/>
      <c r="AW206" s="187"/>
      <c r="AX206" s="187"/>
      <c r="AY206" s="187"/>
      <c r="AZ206" s="189"/>
      <c r="BA206" s="190"/>
      <c r="BB206" s="190"/>
      <c r="BC206" s="191"/>
    </row>
    <row r="207" spans="1:55" ht="6" hidden="1" customHeight="1" x14ac:dyDescent="0.2">
      <c r="A207" s="156"/>
      <c r="B207" s="192"/>
      <c r="C207" s="192"/>
      <c r="D207" s="192"/>
      <c r="E207" s="192"/>
      <c r="F207" s="192"/>
      <c r="G207" s="192"/>
      <c r="H207" s="192"/>
      <c r="I207" s="993"/>
      <c r="J207" s="993"/>
      <c r="K207" s="192"/>
      <c r="L207" s="192"/>
      <c r="M207" s="192"/>
      <c r="N207" s="192"/>
      <c r="O207" s="192"/>
      <c r="P207" s="192"/>
      <c r="Q207" s="192"/>
      <c r="R207" s="192"/>
      <c r="S207" s="192"/>
      <c r="T207" s="192"/>
      <c r="U207" s="192"/>
      <c r="V207" s="192"/>
      <c r="W207" s="192"/>
      <c r="X207" s="192"/>
      <c r="Y207" s="192"/>
      <c r="Z207" s="192"/>
      <c r="AA207" s="192"/>
      <c r="AB207" s="192"/>
      <c r="AC207" s="192"/>
      <c r="AD207" s="192"/>
      <c r="AE207" s="192"/>
      <c r="AF207" s="192"/>
      <c r="AG207" s="192"/>
      <c r="AH207" s="192"/>
      <c r="AI207" s="192"/>
      <c r="AJ207" s="192"/>
      <c r="AK207" s="193"/>
      <c r="AL207" s="193"/>
      <c r="AM207" s="193"/>
      <c r="AN207" s="193"/>
      <c r="AO207" s="193"/>
      <c r="AP207" s="193"/>
      <c r="AQ207" s="194"/>
      <c r="AR207" s="193"/>
      <c r="AS207" s="193"/>
      <c r="AT207" s="193"/>
      <c r="AU207" s="193"/>
      <c r="AV207" s="193"/>
      <c r="AW207" s="193"/>
      <c r="AX207" s="193"/>
      <c r="AY207" s="193"/>
      <c r="AZ207" s="193"/>
      <c r="BA207" s="193"/>
      <c r="BB207" s="193"/>
      <c r="BC207" s="156"/>
    </row>
    <row r="208" spans="1:55" ht="72" hidden="1" customHeight="1" x14ac:dyDescent="0.2">
      <c r="A208" s="960">
        <v>21</v>
      </c>
      <c r="B208" s="161" t="s">
        <v>1705</v>
      </c>
      <c r="C208" s="162" t="s">
        <v>1706</v>
      </c>
      <c r="D208" s="163" t="s">
        <v>21</v>
      </c>
      <c r="E208" s="163" t="s">
        <v>1892</v>
      </c>
      <c r="F208" s="162" t="s">
        <v>1707</v>
      </c>
      <c r="G208" s="164" t="s">
        <v>1679</v>
      </c>
      <c r="H208" s="164" t="s">
        <v>1680</v>
      </c>
      <c r="I208" s="165" t="s">
        <v>1908</v>
      </c>
      <c r="J208" s="166">
        <f>+$N$3</f>
        <v>2019</v>
      </c>
      <c r="K208" s="164" t="s">
        <v>1925</v>
      </c>
      <c r="L208" s="165" t="s">
        <v>1926</v>
      </c>
      <c r="M208" s="162" t="s">
        <v>1708</v>
      </c>
      <c r="N208" s="162" t="s">
        <v>1709</v>
      </c>
      <c r="O208" s="162" t="s">
        <v>1710</v>
      </c>
      <c r="P208" s="162" t="s">
        <v>1711</v>
      </c>
      <c r="Q208" s="162" t="s">
        <v>1712</v>
      </c>
      <c r="R208" s="167">
        <f t="shared" ref="R208" si="537">SUM(R209:R215)</f>
        <v>0</v>
      </c>
      <c r="S208" s="168">
        <f t="shared" ref="S208" si="538">SUM(S209:S215)</f>
        <v>0</v>
      </c>
      <c r="T208" s="169">
        <f t="shared" ref="T208" si="539">SUM(T209:T215)</f>
        <v>0</v>
      </c>
      <c r="U208" s="170">
        <f t="shared" ref="U208" si="540">SUM(U209:U215)</f>
        <v>0</v>
      </c>
      <c r="V208" s="169">
        <f t="shared" ref="V208" si="541">SUM(V209:V215)</f>
        <v>0</v>
      </c>
      <c r="W208" s="170">
        <f t="shared" ref="W208" si="542">SUM(W209:W215)</f>
        <v>0</v>
      </c>
      <c r="X208" s="169">
        <f t="shared" ref="X208" si="543">SUM(X209:X215)</f>
        <v>0</v>
      </c>
      <c r="Y208" s="170">
        <f t="shared" ref="Y208" si="544">SUM(Y209:Y215)</f>
        <v>0</v>
      </c>
      <c r="Z208" s="169">
        <f t="shared" ref="Z208" si="545">SUM(Z209:Z215)</f>
        <v>0</v>
      </c>
      <c r="AA208" s="170">
        <f t="shared" ref="AA208" si="546">SUM(AA209:AA215)</f>
        <v>0</v>
      </c>
      <c r="AB208" s="169">
        <f t="shared" ref="AB208" si="547">SUM(AB209:AB215)</f>
        <v>0</v>
      </c>
      <c r="AC208" s="170">
        <f t="shared" ref="AC208" si="548">SUM(AC209:AC215)</f>
        <v>0</v>
      </c>
      <c r="AD208" s="169">
        <f t="shared" ref="AD208" si="549">SUM(AD209:AD215)</f>
        <v>0</v>
      </c>
      <c r="AE208" s="170">
        <f t="shared" ref="AE208" si="550">SUM(AE209:AE215)</f>
        <v>0</v>
      </c>
      <c r="AF208" s="169">
        <f t="shared" ref="AF208" si="551">SUM(AF209:AF215)</f>
        <v>0</v>
      </c>
      <c r="AG208" s="171">
        <f t="shared" ref="AG208" si="552">SUM(AG209:AG215)</f>
        <v>0</v>
      </c>
      <c r="AH208" s="858"/>
      <c r="AI208" s="858"/>
      <c r="AJ208" s="172">
        <f t="shared" ref="AJ208" si="553">SUM(AJ209:AJ215)</f>
        <v>0</v>
      </c>
      <c r="AK208" s="173">
        <f t="shared" ref="AK208" si="554">SUM(AK209:AK215)</f>
        <v>0</v>
      </c>
      <c r="AL208" s="41">
        <f t="shared" ref="AL208" si="555">SUM(AL209:AL215)</f>
        <v>0</v>
      </c>
      <c r="AM208" s="42">
        <f t="shared" ref="AM208" si="556">SUM(AM209:AM215)</f>
        <v>0</v>
      </c>
      <c r="AN208" s="42">
        <f t="shared" ref="AN208" si="557">SUM(AN209:AN215)</f>
        <v>0</v>
      </c>
      <c r="AO208" s="42">
        <f t="shared" ref="AO208" si="558">SUM(AO209:AO215)</f>
        <v>0</v>
      </c>
      <c r="AP208" s="42">
        <f t="shared" ref="AP208" si="559">SUM(AP209:AP215)</f>
        <v>0</v>
      </c>
      <c r="AQ208" s="42">
        <f t="shared" ref="AQ208" si="560">SUM(AQ209:AQ215)</f>
        <v>0</v>
      </c>
      <c r="AR208" s="43">
        <f t="shared" ref="AR208" si="561">SUM(AR209:AR215)</f>
        <v>0</v>
      </c>
      <c r="AS208" s="104">
        <f t="shared" ref="AS208" si="562">SUM(AS209:AS215)</f>
        <v>0</v>
      </c>
      <c r="AT208" s="42">
        <f t="shared" ref="AT208" si="563">SUM(AT209:AT215)</f>
        <v>0</v>
      </c>
      <c r="AU208" s="43">
        <f t="shared" ref="AU208" si="564">SUM(AU209:AU215)</f>
        <v>0</v>
      </c>
      <c r="AV208" s="104">
        <f t="shared" ref="AV208" si="565">SUM(AV209:AV215)</f>
        <v>0</v>
      </c>
      <c r="AW208" s="42">
        <f t="shared" ref="AW208" si="566">SUM(AW209:AW215)</f>
        <v>0</v>
      </c>
      <c r="AX208" s="42">
        <f t="shared" ref="AX208" si="567">SUM(AX209:AX215)</f>
        <v>0</v>
      </c>
      <c r="AY208" s="42">
        <f t="shared" ref="AY208" si="568">SUM(AY209:AY215)</f>
        <v>0</v>
      </c>
      <c r="AZ208" s="105">
        <f t="shared" ref="AZ208" si="569">SUM(AZ209:AZ215)</f>
        <v>0</v>
      </c>
      <c r="BA208" s="44" t="s">
        <v>1685</v>
      </c>
      <c r="BB208" s="44" t="s">
        <v>1686</v>
      </c>
      <c r="BC208" s="45" t="s">
        <v>1687</v>
      </c>
    </row>
    <row r="209" spans="1:55" ht="17.25" hidden="1" customHeight="1" x14ac:dyDescent="0.2">
      <c r="A209" s="961"/>
      <c r="B209" s="963" t="str">
        <f>VLOOKUP($D$9,'PROYECTOS REGISTRADOS'!$A$2:$D$82,4,0)</f>
        <v>Apoyo en la reducción de la tasa de hurtos Tocancipá, Cundinamarca, Centro Oriente</v>
      </c>
      <c r="C209" s="966" t="str">
        <f>VLOOKUP($D$9,'PROYECTOS REGISTRADOS'!$A$2:$D$82,3,0)</f>
        <v>2016-25817-00020</v>
      </c>
      <c r="D209" s="1015"/>
      <c r="E209" s="975" t="str">
        <f>IF(D209=0,"0-0",(VLOOKUP(D209,'CONSOLIDADO PLAN DESARROLLO'!$EL$9:$ET$304,2,0)))</f>
        <v>0-0</v>
      </c>
      <c r="F209" s="972" t="str">
        <f>IF(D209=0,"0-0",(VLOOKUP(D209,'CONSOLIDADO PLAN DESARROLLO'!$EL$9:$ET$304,3,0)))</f>
        <v>0-0</v>
      </c>
      <c r="G209" s="994" t="str">
        <f>IF(D209=0,"0-0",(VLOOKUP(D209,'CONSOLIDADO PLAN DESARROLLO'!$EL$9:$ET$304,4,0)))</f>
        <v>0-0</v>
      </c>
      <c r="H209" s="978" t="str">
        <f>IF(D209=0,"0-0",(VLOOKUP(D209,'CONSOLIDADO PLAN DESARROLLO'!$EL$9:$ET$304,5,0)))</f>
        <v>0-0</v>
      </c>
      <c r="I209" s="981" t="str">
        <f>IF(D209=0,"0-0",(VLOOKUP(D209,'CONSOLIDADO PLAN DESARROLLO'!$EL$9:$ET$304,$R$3,0)))</f>
        <v>0-0</v>
      </c>
      <c r="J209" s="982"/>
      <c r="K209" s="1009"/>
      <c r="L209" s="990"/>
      <c r="M209" s="174"/>
      <c r="N209" s="175"/>
      <c r="O209" s="176"/>
      <c r="P209" s="46"/>
      <c r="Q209" s="47"/>
      <c r="R209" s="1012"/>
      <c r="S209" s="48"/>
      <c r="T209" s="894"/>
      <c r="U209" s="49"/>
      <c r="V209" s="894"/>
      <c r="W209" s="49"/>
      <c r="X209" s="894"/>
      <c r="Y209" s="49"/>
      <c r="Z209" s="894"/>
      <c r="AA209" s="49"/>
      <c r="AB209" s="894"/>
      <c r="AC209" s="49"/>
      <c r="AD209" s="894"/>
      <c r="AE209" s="49"/>
      <c r="AF209" s="894"/>
      <c r="AG209" s="50"/>
      <c r="AH209" s="859"/>
      <c r="AI209" s="859"/>
      <c r="AJ209" s="885">
        <f>+R209+T209+V209+X209+Z209+AB209+AD209+AF209</f>
        <v>0</v>
      </c>
      <c r="AK209" s="103">
        <f t="shared" ref="AK209:AK214" si="570">AC209+AE209+AG209+S209+U209+W209+Y209+AA209</f>
        <v>0</v>
      </c>
      <c r="AL209" s="51"/>
      <c r="AM209" s="52"/>
      <c r="AN209" s="52"/>
      <c r="AO209" s="52"/>
      <c r="AP209" s="52"/>
      <c r="AQ209" s="52"/>
      <c r="AR209" s="53">
        <f t="shared" ref="AR209:AR214" si="571">SUM(AL209:AQ209)</f>
        <v>0</v>
      </c>
      <c r="AS209" s="54"/>
      <c r="AT209" s="52"/>
      <c r="AU209" s="53">
        <f t="shared" ref="AU209:AU213" si="572">SUM(AS209:AT209)</f>
        <v>0</v>
      </c>
      <c r="AV209" s="54"/>
      <c r="AW209" s="52"/>
      <c r="AX209" s="52"/>
      <c r="AY209" s="52"/>
      <c r="AZ209" s="55"/>
      <c r="BA209" s="56"/>
      <c r="BB209" s="56"/>
      <c r="BC209" s="57"/>
    </row>
    <row r="210" spans="1:55" ht="17.25" hidden="1" customHeight="1" x14ac:dyDescent="0.2">
      <c r="A210" s="961"/>
      <c r="B210" s="963"/>
      <c r="C210" s="966"/>
      <c r="D210" s="1015"/>
      <c r="E210" s="976"/>
      <c r="F210" s="972"/>
      <c r="G210" s="994"/>
      <c r="H210" s="978"/>
      <c r="I210" s="983"/>
      <c r="J210" s="984"/>
      <c r="K210" s="1009"/>
      <c r="L210" s="991"/>
      <c r="M210" s="174"/>
      <c r="N210" s="175"/>
      <c r="O210" s="176"/>
      <c r="P210" s="46"/>
      <c r="Q210" s="47"/>
      <c r="R210" s="1013"/>
      <c r="S210" s="48"/>
      <c r="T210" s="895"/>
      <c r="U210" s="49"/>
      <c r="V210" s="895"/>
      <c r="W210" s="49"/>
      <c r="X210" s="895"/>
      <c r="Y210" s="49"/>
      <c r="Z210" s="895"/>
      <c r="AA210" s="49"/>
      <c r="AB210" s="895"/>
      <c r="AC210" s="49"/>
      <c r="AD210" s="895"/>
      <c r="AE210" s="49"/>
      <c r="AF210" s="895"/>
      <c r="AG210" s="50"/>
      <c r="AH210" s="860"/>
      <c r="AI210" s="860"/>
      <c r="AJ210" s="886"/>
      <c r="AK210" s="103">
        <f t="shared" si="570"/>
        <v>0</v>
      </c>
      <c r="AL210" s="51"/>
      <c r="AM210" s="52"/>
      <c r="AN210" s="52"/>
      <c r="AO210" s="52"/>
      <c r="AP210" s="52"/>
      <c r="AQ210" s="52"/>
      <c r="AR210" s="53">
        <f t="shared" si="571"/>
        <v>0</v>
      </c>
      <c r="AS210" s="54"/>
      <c r="AT210" s="52"/>
      <c r="AU210" s="53">
        <f t="shared" si="572"/>
        <v>0</v>
      </c>
      <c r="AV210" s="54"/>
      <c r="AW210" s="52"/>
      <c r="AX210" s="52"/>
      <c r="AY210" s="52"/>
      <c r="AZ210" s="55"/>
      <c r="BA210" s="56"/>
      <c r="BB210" s="56"/>
      <c r="BC210" s="57"/>
    </row>
    <row r="211" spans="1:55" ht="17.25" hidden="1" customHeight="1" x14ac:dyDescent="0.2">
      <c r="A211" s="961"/>
      <c r="B211" s="963"/>
      <c r="C211" s="966"/>
      <c r="D211" s="1015"/>
      <c r="E211" s="976"/>
      <c r="F211" s="972"/>
      <c r="G211" s="994"/>
      <c r="H211" s="978"/>
      <c r="I211" s="983"/>
      <c r="J211" s="984"/>
      <c r="K211" s="1009"/>
      <c r="L211" s="991"/>
      <c r="M211" s="174"/>
      <c r="N211" s="175"/>
      <c r="O211" s="176"/>
      <c r="P211" s="46"/>
      <c r="Q211" s="47"/>
      <c r="R211" s="1013"/>
      <c r="S211" s="48"/>
      <c r="T211" s="895"/>
      <c r="U211" s="49"/>
      <c r="V211" s="895"/>
      <c r="W211" s="49"/>
      <c r="X211" s="895"/>
      <c r="Y211" s="49"/>
      <c r="Z211" s="895"/>
      <c r="AA211" s="49"/>
      <c r="AB211" s="895"/>
      <c r="AC211" s="49"/>
      <c r="AD211" s="895"/>
      <c r="AE211" s="49"/>
      <c r="AF211" s="895"/>
      <c r="AG211" s="50"/>
      <c r="AH211" s="860"/>
      <c r="AI211" s="860"/>
      <c r="AJ211" s="886"/>
      <c r="AK211" s="103">
        <f t="shared" si="570"/>
        <v>0</v>
      </c>
      <c r="AL211" s="51"/>
      <c r="AM211" s="52"/>
      <c r="AN211" s="52"/>
      <c r="AO211" s="52"/>
      <c r="AP211" s="52"/>
      <c r="AQ211" s="52"/>
      <c r="AR211" s="53">
        <f t="shared" si="571"/>
        <v>0</v>
      </c>
      <c r="AS211" s="54"/>
      <c r="AT211" s="52"/>
      <c r="AU211" s="53">
        <f t="shared" si="572"/>
        <v>0</v>
      </c>
      <c r="AV211" s="54"/>
      <c r="AW211" s="52"/>
      <c r="AX211" s="52"/>
      <c r="AY211" s="52"/>
      <c r="AZ211" s="55"/>
      <c r="BA211" s="56"/>
      <c r="BB211" s="56"/>
      <c r="BC211" s="57"/>
    </row>
    <row r="212" spans="1:55" ht="17.25" hidden="1" customHeight="1" x14ac:dyDescent="0.2">
      <c r="A212" s="961"/>
      <c r="B212" s="963"/>
      <c r="C212" s="966"/>
      <c r="D212" s="1015"/>
      <c r="E212" s="976"/>
      <c r="F212" s="972"/>
      <c r="G212" s="994"/>
      <c r="H212" s="978"/>
      <c r="I212" s="983"/>
      <c r="J212" s="984"/>
      <c r="K212" s="1009"/>
      <c r="L212" s="991"/>
      <c r="M212" s="174"/>
      <c r="N212" s="175"/>
      <c r="O212" s="176"/>
      <c r="P212" s="46"/>
      <c r="Q212" s="47"/>
      <c r="R212" s="1013"/>
      <c r="S212" s="48"/>
      <c r="T212" s="895"/>
      <c r="U212" s="49"/>
      <c r="V212" s="895"/>
      <c r="W212" s="49"/>
      <c r="X212" s="895"/>
      <c r="Y212" s="49"/>
      <c r="Z212" s="895"/>
      <c r="AA212" s="49"/>
      <c r="AB212" s="895"/>
      <c r="AC212" s="49"/>
      <c r="AD212" s="895"/>
      <c r="AE212" s="49"/>
      <c r="AF212" s="895"/>
      <c r="AG212" s="50"/>
      <c r="AH212" s="860"/>
      <c r="AI212" s="860"/>
      <c r="AJ212" s="886"/>
      <c r="AK212" s="103">
        <f t="shared" si="570"/>
        <v>0</v>
      </c>
      <c r="AL212" s="51"/>
      <c r="AM212" s="52"/>
      <c r="AN212" s="52"/>
      <c r="AO212" s="52"/>
      <c r="AP212" s="52"/>
      <c r="AQ212" s="52"/>
      <c r="AR212" s="53">
        <f t="shared" si="571"/>
        <v>0</v>
      </c>
      <c r="AS212" s="54"/>
      <c r="AT212" s="52"/>
      <c r="AU212" s="53">
        <f t="shared" si="572"/>
        <v>0</v>
      </c>
      <c r="AV212" s="54"/>
      <c r="AW212" s="52"/>
      <c r="AX212" s="52"/>
      <c r="AY212" s="52"/>
      <c r="AZ212" s="55"/>
      <c r="BA212" s="56"/>
      <c r="BB212" s="56"/>
      <c r="BC212" s="57"/>
    </row>
    <row r="213" spans="1:55" ht="17.25" hidden="1" customHeight="1" x14ac:dyDescent="0.2">
      <c r="A213" s="961"/>
      <c r="B213" s="963"/>
      <c r="C213" s="966"/>
      <c r="D213" s="1015"/>
      <c r="E213" s="976"/>
      <c r="F213" s="972"/>
      <c r="G213" s="994"/>
      <c r="H213" s="978"/>
      <c r="I213" s="983"/>
      <c r="J213" s="984"/>
      <c r="K213" s="1009"/>
      <c r="L213" s="991"/>
      <c r="M213" s="174"/>
      <c r="N213" s="175"/>
      <c r="O213" s="176"/>
      <c r="P213" s="46"/>
      <c r="Q213" s="47"/>
      <c r="R213" s="1013"/>
      <c r="S213" s="48"/>
      <c r="T213" s="895"/>
      <c r="U213" s="49"/>
      <c r="V213" s="895"/>
      <c r="W213" s="49"/>
      <c r="X213" s="895"/>
      <c r="Y213" s="49"/>
      <c r="Z213" s="895"/>
      <c r="AA213" s="49"/>
      <c r="AB213" s="895"/>
      <c r="AC213" s="49"/>
      <c r="AD213" s="895"/>
      <c r="AE213" s="49"/>
      <c r="AF213" s="895"/>
      <c r="AG213" s="50"/>
      <c r="AH213" s="860"/>
      <c r="AI213" s="860"/>
      <c r="AJ213" s="886"/>
      <c r="AK213" s="103">
        <f t="shared" si="570"/>
        <v>0</v>
      </c>
      <c r="AL213" s="51"/>
      <c r="AM213" s="52"/>
      <c r="AN213" s="52"/>
      <c r="AO213" s="52"/>
      <c r="AP213" s="52"/>
      <c r="AQ213" s="52"/>
      <c r="AR213" s="53">
        <f t="shared" si="571"/>
        <v>0</v>
      </c>
      <c r="AS213" s="54"/>
      <c r="AT213" s="52"/>
      <c r="AU213" s="53">
        <f t="shared" si="572"/>
        <v>0</v>
      </c>
      <c r="AV213" s="54"/>
      <c r="AW213" s="52"/>
      <c r="AX213" s="52"/>
      <c r="AY213" s="52"/>
      <c r="AZ213" s="55"/>
      <c r="BA213" s="56"/>
      <c r="BB213" s="56"/>
      <c r="BC213" s="57"/>
    </row>
    <row r="214" spans="1:55" ht="17.25" hidden="1" customHeight="1" x14ac:dyDescent="0.2">
      <c r="A214" s="961"/>
      <c r="B214" s="964"/>
      <c r="C214" s="967"/>
      <c r="D214" s="1016"/>
      <c r="E214" s="976"/>
      <c r="F214" s="973"/>
      <c r="G214" s="995"/>
      <c r="H214" s="979"/>
      <c r="I214" s="983"/>
      <c r="J214" s="984"/>
      <c r="K214" s="1010"/>
      <c r="L214" s="991"/>
      <c r="M214" s="177"/>
      <c r="N214" s="178"/>
      <c r="O214" s="179"/>
      <c r="P214" s="106"/>
      <c r="Q214" s="107"/>
      <c r="R214" s="1013"/>
      <c r="S214" s="108"/>
      <c r="T214" s="895"/>
      <c r="U214" s="109"/>
      <c r="V214" s="895"/>
      <c r="W214" s="109"/>
      <c r="X214" s="895"/>
      <c r="Y214" s="109"/>
      <c r="Z214" s="895"/>
      <c r="AA214" s="109"/>
      <c r="AB214" s="895"/>
      <c r="AC214" s="109"/>
      <c r="AD214" s="895"/>
      <c r="AE214" s="109"/>
      <c r="AF214" s="895"/>
      <c r="AG214" s="110"/>
      <c r="AH214" s="860"/>
      <c r="AI214" s="860"/>
      <c r="AJ214" s="887"/>
      <c r="AK214" s="103">
        <f t="shared" si="570"/>
        <v>0</v>
      </c>
      <c r="AL214" s="111"/>
      <c r="AM214" s="112"/>
      <c r="AN214" s="112"/>
      <c r="AO214" s="112"/>
      <c r="AP214" s="112"/>
      <c r="AQ214" s="112"/>
      <c r="AR214" s="53">
        <f t="shared" si="571"/>
        <v>0</v>
      </c>
      <c r="AS214" s="113"/>
      <c r="AT214" s="112"/>
      <c r="AU214" s="53">
        <f>SUM(AS214:AT214)</f>
        <v>0</v>
      </c>
      <c r="AV214" s="113"/>
      <c r="AW214" s="112"/>
      <c r="AX214" s="112"/>
      <c r="AY214" s="112"/>
      <c r="AZ214" s="114"/>
      <c r="BA214" s="115"/>
      <c r="BB214" s="115"/>
      <c r="BC214" s="116"/>
    </row>
    <row r="215" spans="1:55" ht="9.9499999999999993" hidden="1" customHeight="1" thickBot="1" x14ac:dyDescent="0.25">
      <c r="A215" s="962"/>
      <c r="B215" s="965"/>
      <c r="C215" s="968"/>
      <c r="D215" s="1017"/>
      <c r="E215" s="977"/>
      <c r="F215" s="974"/>
      <c r="G215" s="996"/>
      <c r="H215" s="980"/>
      <c r="I215" s="985"/>
      <c r="J215" s="986"/>
      <c r="K215" s="1011"/>
      <c r="L215" s="992"/>
      <c r="M215" s="180"/>
      <c r="N215" s="181"/>
      <c r="O215" s="182"/>
      <c r="P215" s="117"/>
      <c r="Q215" s="117"/>
      <c r="R215" s="1014"/>
      <c r="S215" s="183"/>
      <c r="T215" s="896"/>
      <c r="U215" s="184"/>
      <c r="V215" s="896"/>
      <c r="W215" s="184"/>
      <c r="X215" s="896"/>
      <c r="Y215" s="184"/>
      <c r="Z215" s="896"/>
      <c r="AA215" s="184"/>
      <c r="AB215" s="896"/>
      <c r="AC215" s="184"/>
      <c r="AD215" s="896"/>
      <c r="AE215" s="184"/>
      <c r="AF215" s="896"/>
      <c r="AG215" s="185"/>
      <c r="AH215" s="861"/>
      <c r="AI215" s="861"/>
      <c r="AJ215" s="118"/>
      <c r="AK215" s="119"/>
      <c r="AL215" s="186"/>
      <c r="AM215" s="187"/>
      <c r="AN215" s="187"/>
      <c r="AO215" s="187"/>
      <c r="AP215" s="187"/>
      <c r="AQ215" s="187"/>
      <c r="AR215" s="120"/>
      <c r="AS215" s="188"/>
      <c r="AT215" s="187"/>
      <c r="AU215" s="120"/>
      <c r="AV215" s="188"/>
      <c r="AW215" s="187"/>
      <c r="AX215" s="187"/>
      <c r="AY215" s="187"/>
      <c r="AZ215" s="189"/>
      <c r="BA215" s="190"/>
      <c r="BB215" s="190"/>
      <c r="BC215" s="191"/>
    </row>
    <row r="216" spans="1:55" ht="6" customHeight="1" x14ac:dyDescent="0.2">
      <c r="A216" s="156"/>
      <c r="B216" s="192"/>
      <c r="C216" s="192"/>
      <c r="D216" s="192"/>
      <c r="E216" s="192"/>
      <c r="F216" s="192"/>
      <c r="G216" s="192"/>
      <c r="H216" s="192"/>
      <c r="I216" s="993"/>
      <c r="J216" s="993"/>
      <c r="K216" s="192"/>
      <c r="L216" s="192"/>
      <c r="M216" s="192"/>
      <c r="N216" s="192"/>
      <c r="O216" s="192"/>
      <c r="P216" s="192"/>
      <c r="Q216" s="192"/>
      <c r="R216" s="192"/>
      <c r="S216" s="192"/>
      <c r="T216" s="192"/>
      <c r="U216" s="192"/>
      <c r="V216" s="192"/>
      <c r="W216" s="192"/>
      <c r="X216" s="192"/>
      <c r="Y216" s="192"/>
      <c r="Z216" s="192"/>
      <c r="AA216" s="192"/>
      <c r="AB216" s="192"/>
      <c r="AC216" s="192"/>
      <c r="AD216" s="192"/>
      <c r="AE216" s="192"/>
      <c r="AF216" s="192"/>
      <c r="AG216" s="192"/>
      <c r="AH216" s="192"/>
      <c r="AI216" s="192"/>
      <c r="AJ216" s="192"/>
      <c r="AK216" s="193"/>
      <c r="AL216" s="193"/>
      <c r="AM216" s="193"/>
      <c r="AN216" s="193"/>
      <c r="AO216" s="193"/>
      <c r="AP216" s="193"/>
      <c r="AQ216" s="194"/>
      <c r="AR216" s="193"/>
      <c r="AS216" s="193"/>
      <c r="AT216" s="193"/>
      <c r="AU216" s="193"/>
      <c r="AV216" s="193"/>
      <c r="AW216" s="193"/>
      <c r="AX216" s="193"/>
      <c r="AY216" s="193"/>
      <c r="AZ216" s="193"/>
      <c r="BA216" s="193"/>
      <c r="BB216" s="193"/>
      <c r="BC216" s="156"/>
    </row>
    <row r="218" spans="1:55" x14ac:dyDescent="0.2">
      <c r="B218" s="915"/>
      <c r="C218" s="917" t="s">
        <v>1669</v>
      </c>
      <c r="D218" s="918"/>
      <c r="E218" s="918"/>
      <c r="F218" s="918"/>
      <c r="G218" s="918"/>
      <c r="H218" s="918"/>
      <c r="I218" s="918"/>
      <c r="J218" s="918"/>
    </row>
    <row r="219" spans="1:55" x14ac:dyDescent="0.2">
      <c r="B219" s="916"/>
      <c r="C219" s="917"/>
      <c r="D219" s="918"/>
      <c r="E219" s="918"/>
      <c r="F219" s="918"/>
      <c r="G219" s="918"/>
      <c r="H219" s="918"/>
      <c r="I219" s="918"/>
      <c r="J219" s="918"/>
    </row>
    <row r="325" spans="14:15" x14ac:dyDescent="0.2">
      <c r="N325" s="121" t="s">
        <v>1906</v>
      </c>
      <c r="O325" s="121" t="s">
        <v>1907</v>
      </c>
    </row>
    <row r="326" spans="14:15" x14ac:dyDescent="0.2">
      <c r="N326" s="121">
        <v>2016</v>
      </c>
      <c r="O326" s="121">
        <v>6</v>
      </c>
    </row>
    <row r="327" spans="14:15" x14ac:dyDescent="0.2">
      <c r="N327" s="121">
        <v>2017</v>
      </c>
      <c r="O327" s="121">
        <v>7</v>
      </c>
    </row>
    <row r="328" spans="14:15" x14ac:dyDescent="0.2">
      <c r="N328" s="121">
        <v>2018</v>
      </c>
      <c r="O328" s="121">
        <v>8</v>
      </c>
    </row>
    <row r="329" spans="14:15" x14ac:dyDescent="0.2">
      <c r="N329" s="121">
        <v>2019</v>
      </c>
      <c r="O329" s="121">
        <v>9</v>
      </c>
    </row>
    <row r="330" spans="14:15" x14ac:dyDescent="0.2">
      <c r="N330" s="121">
        <v>2020</v>
      </c>
      <c r="O330" s="121">
        <v>10</v>
      </c>
    </row>
  </sheetData>
  <sheetProtection algorithmName="SHA-512" hashValue="pD3uvhuM44LD4ot8NSdV9aMs1UqVZCBVzyyDoQ45EiYuOjqCHAeggx2P6tTxGRT6yp35DuW7usLLnXysz/jQtg==" saltValue="NizwGYbITza6MrFYGG+tXw==" spinCount="100000" sheet="1" objects="1" scenarios="1"/>
  <mergeCells count="496">
    <mergeCell ref="AH22:AH28"/>
    <mergeCell ref="AH31:AH37"/>
    <mergeCell ref="AH40:AH46"/>
    <mergeCell ref="AH49:AH55"/>
    <mergeCell ref="AH58:AH64"/>
    <mergeCell ref="AH67:AH89"/>
    <mergeCell ref="A199:A206"/>
    <mergeCell ref="B200:B206"/>
    <mergeCell ref="C200:C206"/>
    <mergeCell ref="D200:D206"/>
    <mergeCell ref="E200:E206"/>
    <mergeCell ref="F200:F206"/>
    <mergeCell ref="G200:G206"/>
    <mergeCell ref="H200:H206"/>
    <mergeCell ref="I200:J206"/>
    <mergeCell ref="AF182:AF188"/>
    <mergeCell ref="A163:A170"/>
    <mergeCell ref="B164:B170"/>
    <mergeCell ref="C164:C170"/>
    <mergeCell ref="D164:D170"/>
    <mergeCell ref="F182:F188"/>
    <mergeCell ref="G182:G188"/>
    <mergeCell ref="H182:H188"/>
    <mergeCell ref="I182:J188"/>
    <mergeCell ref="A208:A215"/>
    <mergeCell ref="B209:B215"/>
    <mergeCell ref="C209:C215"/>
    <mergeCell ref="D209:D215"/>
    <mergeCell ref="E209:E215"/>
    <mergeCell ref="F209:F215"/>
    <mergeCell ref="G209:G215"/>
    <mergeCell ref="H209:H215"/>
    <mergeCell ref="I209:J215"/>
    <mergeCell ref="AJ182:AJ187"/>
    <mergeCell ref="A190:A197"/>
    <mergeCell ref="B191:B197"/>
    <mergeCell ref="C191:C197"/>
    <mergeCell ref="D191:D197"/>
    <mergeCell ref="E191:E197"/>
    <mergeCell ref="F191:F197"/>
    <mergeCell ref="G191:G197"/>
    <mergeCell ref="H191:H197"/>
    <mergeCell ref="I191:J197"/>
    <mergeCell ref="K182:K188"/>
    <mergeCell ref="L182:L188"/>
    <mergeCell ref="R182:R188"/>
    <mergeCell ref="T182:T188"/>
    <mergeCell ref="V182:V188"/>
    <mergeCell ref="X182:X188"/>
    <mergeCell ref="Z182:Z188"/>
    <mergeCell ref="AB182:AB188"/>
    <mergeCell ref="AD182:AD188"/>
    <mergeCell ref="A181:A188"/>
    <mergeCell ref="B182:B188"/>
    <mergeCell ref="C182:C188"/>
    <mergeCell ref="D182:D188"/>
    <mergeCell ref="E182:E188"/>
    <mergeCell ref="A172:A179"/>
    <mergeCell ref="B173:B179"/>
    <mergeCell ref="C173:C179"/>
    <mergeCell ref="D173:D179"/>
    <mergeCell ref="E173:E179"/>
    <mergeCell ref="F173:F179"/>
    <mergeCell ref="G173:G179"/>
    <mergeCell ref="H173:H179"/>
    <mergeCell ref="I173:J179"/>
    <mergeCell ref="E164:E170"/>
    <mergeCell ref="F164:F170"/>
    <mergeCell ref="G164:G170"/>
    <mergeCell ref="H164:H170"/>
    <mergeCell ref="I164:J170"/>
    <mergeCell ref="AF146:AF152"/>
    <mergeCell ref="AJ146:AJ151"/>
    <mergeCell ref="A154:A161"/>
    <mergeCell ref="B155:B161"/>
    <mergeCell ref="C155:C161"/>
    <mergeCell ref="D155:D161"/>
    <mergeCell ref="E155:E161"/>
    <mergeCell ref="F155:F161"/>
    <mergeCell ref="G155:G161"/>
    <mergeCell ref="H155:H161"/>
    <mergeCell ref="I155:J161"/>
    <mergeCell ref="K146:K152"/>
    <mergeCell ref="L146:L152"/>
    <mergeCell ref="R146:R152"/>
    <mergeCell ref="T146:T152"/>
    <mergeCell ref="V146:V152"/>
    <mergeCell ref="X146:X152"/>
    <mergeCell ref="Z146:Z152"/>
    <mergeCell ref="AB146:AB152"/>
    <mergeCell ref="A127:A134"/>
    <mergeCell ref="B128:B134"/>
    <mergeCell ref="C128:C134"/>
    <mergeCell ref="D128:D134"/>
    <mergeCell ref="AD146:AD152"/>
    <mergeCell ref="A145:A152"/>
    <mergeCell ref="B146:B152"/>
    <mergeCell ref="C146:C152"/>
    <mergeCell ref="D146:D152"/>
    <mergeCell ref="E146:E152"/>
    <mergeCell ref="F146:F152"/>
    <mergeCell ref="G146:G152"/>
    <mergeCell ref="H146:H152"/>
    <mergeCell ref="I146:J152"/>
    <mergeCell ref="A136:A143"/>
    <mergeCell ref="B137:B143"/>
    <mergeCell ref="C137:C143"/>
    <mergeCell ref="D137:D143"/>
    <mergeCell ref="E137:E143"/>
    <mergeCell ref="F137:F143"/>
    <mergeCell ref="G137:G143"/>
    <mergeCell ref="H137:H143"/>
    <mergeCell ref="I137:J143"/>
    <mergeCell ref="E128:E134"/>
    <mergeCell ref="F128:F134"/>
    <mergeCell ref="G128:G134"/>
    <mergeCell ref="H128:H134"/>
    <mergeCell ref="I128:J134"/>
    <mergeCell ref="AF110:AF116"/>
    <mergeCell ref="AJ110:AJ115"/>
    <mergeCell ref="A118:A125"/>
    <mergeCell ref="B119:B125"/>
    <mergeCell ref="C119:C125"/>
    <mergeCell ref="D119:D125"/>
    <mergeCell ref="E119:E125"/>
    <mergeCell ref="F119:F125"/>
    <mergeCell ref="G119:G125"/>
    <mergeCell ref="H119:H125"/>
    <mergeCell ref="I119:J125"/>
    <mergeCell ref="K110:K116"/>
    <mergeCell ref="L110:L116"/>
    <mergeCell ref="R110:R116"/>
    <mergeCell ref="T110:T116"/>
    <mergeCell ref="V110:V116"/>
    <mergeCell ref="X110:X116"/>
    <mergeCell ref="Z110:Z116"/>
    <mergeCell ref="AB110:AB116"/>
    <mergeCell ref="A109:A116"/>
    <mergeCell ref="B110:B116"/>
    <mergeCell ref="C110:C116"/>
    <mergeCell ref="D110:D116"/>
    <mergeCell ref="E110:E116"/>
    <mergeCell ref="F110:F116"/>
    <mergeCell ref="G110:G116"/>
    <mergeCell ref="H110:H116"/>
    <mergeCell ref="I110:J116"/>
    <mergeCell ref="AF92:AF98"/>
    <mergeCell ref="AD110:AD116"/>
    <mergeCell ref="AJ92:AJ97"/>
    <mergeCell ref="A100:A107"/>
    <mergeCell ref="B101:B107"/>
    <mergeCell ref="C101:C107"/>
    <mergeCell ref="D101:D107"/>
    <mergeCell ref="E101:E107"/>
    <mergeCell ref="F101:F107"/>
    <mergeCell ref="G101:G107"/>
    <mergeCell ref="H101:H107"/>
    <mergeCell ref="I101:J107"/>
    <mergeCell ref="I99:J99"/>
    <mergeCell ref="AF101:AF107"/>
    <mergeCell ref="AJ101:AJ106"/>
    <mergeCell ref="K101:K107"/>
    <mergeCell ref="L101:L107"/>
    <mergeCell ref="R101:R107"/>
    <mergeCell ref="T101:T107"/>
    <mergeCell ref="V101:V107"/>
    <mergeCell ref="X101:X107"/>
    <mergeCell ref="Z101:Z107"/>
    <mergeCell ref="AB101:AB107"/>
    <mergeCell ref="AD101:AD107"/>
    <mergeCell ref="AD67:AD89"/>
    <mergeCell ref="A91:A98"/>
    <mergeCell ref="B92:B98"/>
    <mergeCell ref="C92:C98"/>
    <mergeCell ref="D92:D98"/>
    <mergeCell ref="E92:E98"/>
    <mergeCell ref="F92:F98"/>
    <mergeCell ref="G92:G98"/>
    <mergeCell ref="H92:H98"/>
    <mergeCell ref="I92:J98"/>
    <mergeCell ref="K92:K98"/>
    <mergeCell ref="L92:L98"/>
    <mergeCell ref="R92:R98"/>
    <mergeCell ref="T92:T98"/>
    <mergeCell ref="V92:V98"/>
    <mergeCell ref="X92:X98"/>
    <mergeCell ref="Z92:Z98"/>
    <mergeCell ref="AB92:AB98"/>
    <mergeCell ref="AD92:AD98"/>
    <mergeCell ref="F67:F89"/>
    <mergeCell ref="G67:G89"/>
    <mergeCell ref="K67:K89"/>
    <mergeCell ref="L67:L89"/>
    <mergeCell ref="T67:T89"/>
    <mergeCell ref="V67:V89"/>
    <mergeCell ref="AF209:AF215"/>
    <mergeCell ref="AJ209:AJ214"/>
    <mergeCell ref="AD191:AD197"/>
    <mergeCell ref="AF200:AF206"/>
    <mergeCell ref="AJ200:AJ205"/>
    <mergeCell ref="K200:K206"/>
    <mergeCell ref="L200:L206"/>
    <mergeCell ref="R200:R206"/>
    <mergeCell ref="T200:T206"/>
    <mergeCell ref="V200:V206"/>
    <mergeCell ref="X200:X206"/>
    <mergeCell ref="Z200:Z206"/>
    <mergeCell ref="AB200:AB206"/>
    <mergeCell ref="AD200:AD206"/>
    <mergeCell ref="AF173:AF179"/>
    <mergeCell ref="AJ173:AJ178"/>
    <mergeCell ref="K173:K179"/>
    <mergeCell ref="X67:X89"/>
    <mergeCell ref="Z67:Z89"/>
    <mergeCell ref="L173:L179"/>
    <mergeCell ref="R173:R179"/>
    <mergeCell ref="AB67:AB89"/>
    <mergeCell ref="T173:T179"/>
    <mergeCell ref="I56:J56"/>
    <mergeCell ref="A39:A46"/>
    <mergeCell ref="B40:B46"/>
    <mergeCell ref="C40:C46"/>
    <mergeCell ref="D40:D46"/>
    <mergeCell ref="E40:E46"/>
    <mergeCell ref="F40:F46"/>
    <mergeCell ref="H67:H89"/>
    <mergeCell ref="I67:J89"/>
    <mergeCell ref="A48:A55"/>
    <mergeCell ref="B49:B55"/>
    <mergeCell ref="C49:C55"/>
    <mergeCell ref="D49:D55"/>
    <mergeCell ref="E49:E55"/>
    <mergeCell ref="F49:F55"/>
    <mergeCell ref="R22:R28"/>
    <mergeCell ref="T22:T28"/>
    <mergeCell ref="V22:V28"/>
    <mergeCell ref="X22:X28"/>
    <mergeCell ref="Z22:Z28"/>
    <mergeCell ref="AB22:AB28"/>
    <mergeCell ref="AD22:AD28"/>
    <mergeCell ref="I216:J216"/>
    <mergeCell ref="A21:A28"/>
    <mergeCell ref="B22:B28"/>
    <mergeCell ref="C22:C28"/>
    <mergeCell ref="D22:D28"/>
    <mergeCell ref="E22:E28"/>
    <mergeCell ref="F22:F28"/>
    <mergeCell ref="G22:G28"/>
    <mergeCell ref="H22:H28"/>
    <mergeCell ref="I22:J28"/>
    <mergeCell ref="I189:J189"/>
    <mergeCell ref="I180:J180"/>
    <mergeCell ref="I153:J153"/>
    <mergeCell ref="I135:J135"/>
    <mergeCell ref="I117:J117"/>
    <mergeCell ref="I108:J108"/>
    <mergeCell ref="I38:J38"/>
    <mergeCell ref="AF22:AF28"/>
    <mergeCell ref="AJ22:AJ27"/>
    <mergeCell ref="I29:J29"/>
    <mergeCell ref="K209:K215"/>
    <mergeCell ref="L209:L215"/>
    <mergeCell ref="R209:R215"/>
    <mergeCell ref="T209:T215"/>
    <mergeCell ref="V209:V215"/>
    <mergeCell ref="X209:X215"/>
    <mergeCell ref="Z209:Z215"/>
    <mergeCell ref="AB209:AB215"/>
    <mergeCell ref="AD209:AD215"/>
    <mergeCell ref="I207:J207"/>
    <mergeCell ref="AF191:AF197"/>
    <mergeCell ref="AJ191:AJ196"/>
    <mergeCell ref="I198:J198"/>
    <mergeCell ref="K191:K197"/>
    <mergeCell ref="L191:L197"/>
    <mergeCell ref="R191:R197"/>
    <mergeCell ref="T191:T197"/>
    <mergeCell ref="V191:V197"/>
    <mergeCell ref="X191:X197"/>
    <mergeCell ref="Z191:Z197"/>
    <mergeCell ref="AB191:AB197"/>
    <mergeCell ref="V173:V179"/>
    <mergeCell ref="X173:X179"/>
    <mergeCell ref="Z173:Z179"/>
    <mergeCell ref="AB173:AB179"/>
    <mergeCell ref="AD173:AD179"/>
    <mergeCell ref="I171:J171"/>
    <mergeCell ref="AJ155:AJ160"/>
    <mergeCell ref="I162:J162"/>
    <mergeCell ref="K155:K161"/>
    <mergeCell ref="L155:L161"/>
    <mergeCell ref="R155:R161"/>
    <mergeCell ref="T155:T161"/>
    <mergeCell ref="V155:V161"/>
    <mergeCell ref="X155:X161"/>
    <mergeCell ref="Z155:Z161"/>
    <mergeCell ref="AB155:AB161"/>
    <mergeCell ref="AD155:AD161"/>
    <mergeCell ref="AF164:AF170"/>
    <mergeCell ref="AJ164:AJ169"/>
    <mergeCell ref="K164:K170"/>
    <mergeCell ref="L164:L170"/>
    <mergeCell ref="R164:R170"/>
    <mergeCell ref="T164:T170"/>
    <mergeCell ref="V164:V170"/>
    <mergeCell ref="X164:X170"/>
    <mergeCell ref="Z164:Z170"/>
    <mergeCell ref="AB164:AB170"/>
    <mergeCell ref="AD164:AD170"/>
    <mergeCell ref="AF137:AF143"/>
    <mergeCell ref="AJ137:AJ142"/>
    <mergeCell ref="I144:J144"/>
    <mergeCell ref="K137:K143"/>
    <mergeCell ref="L137:L143"/>
    <mergeCell ref="R137:R143"/>
    <mergeCell ref="T137:T143"/>
    <mergeCell ref="V137:V143"/>
    <mergeCell ref="X137:X143"/>
    <mergeCell ref="Z137:Z143"/>
    <mergeCell ref="AB137:AB143"/>
    <mergeCell ref="AD137:AD143"/>
    <mergeCell ref="AF155:AF161"/>
    <mergeCell ref="AF119:AF125"/>
    <mergeCell ref="AJ119:AJ124"/>
    <mergeCell ref="I126:J126"/>
    <mergeCell ref="K119:K125"/>
    <mergeCell ref="L119:L125"/>
    <mergeCell ref="R119:R125"/>
    <mergeCell ref="T119:T125"/>
    <mergeCell ref="V119:V125"/>
    <mergeCell ref="X119:X125"/>
    <mergeCell ref="Z119:Z125"/>
    <mergeCell ref="AB119:AB125"/>
    <mergeCell ref="AD119:AD125"/>
    <mergeCell ref="AF128:AF134"/>
    <mergeCell ref="AJ128:AJ133"/>
    <mergeCell ref="K128:K134"/>
    <mergeCell ref="L128:L134"/>
    <mergeCell ref="R128:R134"/>
    <mergeCell ref="T128:T134"/>
    <mergeCell ref="V128:V134"/>
    <mergeCell ref="X128:X134"/>
    <mergeCell ref="Z128:Z134"/>
    <mergeCell ref="AB128:AB134"/>
    <mergeCell ref="AD128:AD134"/>
    <mergeCell ref="AF67:AF89"/>
    <mergeCell ref="I90:J90"/>
    <mergeCell ref="A66:A89"/>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89"/>
    <mergeCell ref="C67:C89"/>
    <mergeCell ref="D67:D89"/>
    <mergeCell ref="E67:E89"/>
    <mergeCell ref="R67:R89"/>
    <mergeCell ref="Z40:Z46"/>
    <mergeCell ref="AB40:AB46"/>
    <mergeCell ref="AD40:AD46"/>
    <mergeCell ref="AF40:AF46"/>
    <mergeCell ref="AJ40:AJ45"/>
    <mergeCell ref="R49:R55"/>
    <mergeCell ref="T49:T55"/>
    <mergeCell ref="V49:V55"/>
    <mergeCell ref="X49:X55"/>
    <mergeCell ref="Z49:Z55"/>
    <mergeCell ref="AB49:AB55"/>
    <mergeCell ref="AD49:AD55"/>
    <mergeCell ref="AF49:AF55"/>
    <mergeCell ref="AJ49:AJ54"/>
    <mergeCell ref="B218:B219"/>
    <mergeCell ref="C218:J219"/>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H7:AI7"/>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J67:AJ88"/>
    <mergeCell ref="AJ13:AJ18"/>
    <mergeCell ref="R13:R19"/>
    <mergeCell ref="T13:T19"/>
    <mergeCell ref="V13:V19"/>
    <mergeCell ref="X13:X19"/>
    <mergeCell ref="Z13:Z19"/>
    <mergeCell ref="AB13:AB19"/>
    <mergeCell ref="AD13:AD19"/>
    <mergeCell ref="AF13:AF19"/>
    <mergeCell ref="AH13:AH19"/>
    <mergeCell ref="R31:R37"/>
    <mergeCell ref="T31:T37"/>
    <mergeCell ref="V31:V37"/>
    <mergeCell ref="X31:X37"/>
    <mergeCell ref="Z31:Z37"/>
    <mergeCell ref="AB31:AB37"/>
    <mergeCell ref="AD31:AD37"/>
    <mergeCell ref="AF31:AF37"/>
    <mergeCell ref="AJ31:AJ36"/>
    <mergeCell ref="R40:R46"/>
    <mergeCell ref="T40:T46"/>
    <mergeCell ref="V40:V46"/>
    <mergeCell ref="X40:X46"/>
  </mergeCells>
  <dataValidations count="4">
    <dataValidation type="list" allowBlank="1" showInputMessage="1" showErrorMessage="1" sqref="WVM983174 WLQ983174 WBU983174 VRY983174 VIC983174 UYG983174 UOK983174 UEO983174 TUS983174 TKW983174 TBA983174 SRE983174 SHI983174 RXM983174 RNQ983174 RDU983174 QTY983174 QKC983174 QAG983174 PQK983174 PGO983174 OWS983174 OMW983174 ODA983174 NTE983174 NJI983174 MZM983174 MPQ983174 MFU983174 LVY983174 LMC983174 LCG983174 KSK983174 KIO983174 JYS983174 JOW983174 JFA983174 IVE983174 ILI983174 IBM983174 HRQ983174 HHU983174 GXY983174 GOC983174 GEG983174 FUK983174 FKO983174 FAS983174 EQW983174 EHA983174 DXE983174 DNI983174 DDM983174 CTQ983174 CJU983174 BZY983174 BQC983174 BGG983174 AWK983174 AMO983174 ACS983174 SW983174 JA983174 B983174 WVM917638 WLQ917638 WBU917638 VRY917638 VIC917638 UYG917638 UOK917638 UEO917638 TUS917638 TKW917638 TBA917638 SRE917638 SHI917638 RXM917638 RNQ917638 RDU917638 QTY917638 QKC917638 QAG917638 PQK917638 PGO917638 OWS917638 OMW917638 ODA917638 NTE917638 NJI917638 MZM917638 MPQ917638 MFU917638 LVY917638 LMC917638 LCG917638 KSK917638 KIO917638 JYS917638 JOW917638 JFA917638 IVE917638 ILI917638 IBM917638 HRQ917638 HHU917638 GXY917638 GOC917638 GEG917638 FUK917638 FKO917638 FAS917638 EQW917638 EHA917638 DXE917638 DNI917638 DDM917638 CTQ917638 CJU917638 BZY917638 BQC917638 BGG917638 AWK917638 AMO917638 ACS917638 SW917638 JA917638 B917638 WVM852102 WLQ852102 WBU852102 VRY852102 VIC852102 UYG852102 UOK852102 UEO852102 TUS852102 TKW852102 TBA852102 SRE852102 SHI852102 RXM852102 RNQ852102 RDU852102 QTY852102 QKC852102 QAG852102 PQK852102 PGO852102 OWS852102 OMW852102 ODA852102 NTE852102 NJI852102 MZM852102 MPQ852102 MFU852102 LVY852102 LMC852102 LCG852102 KSK852102 KIO852102 JYS852102 JOW852102 JFA852102 IVE852102 ILI852102 IBM852102 HRQ852102 HHU852102 GXY852102 GOC852102 GEG852102 FUK852102 FKO852102 FAS852102 EQW852102 EHA852102 DXE852102 DNI852102 DDM852102 CTQ852102 CJU852102 BZY852102 BQC852102 BGG852102 AWK852102 AMO852102 ACS852102 SW852102 JA852102 B852102 WVM786566 WLQ786566 WBU786566 VRY786566 VIC786566 UYG786566 UOK786566 UEO786566 TUS786566 TKW786566 TBA786566 SRE786566 SHI786566 RXM786566 RNQ786566 RDU786566 QTY786566 QKC786566 QAG786566 PQK786566 PGO786566 OWS786566 OMW786566 ODA786566 NTE786566 NJI786566 MZM786566 MPQ786566 MFU786566 LVY786566 LMC786566 LCG786566 KSK786566 KIO786566 JYS786566 JOW786566 JFA786566 IVE786566 ILI786566 IBM786566 HRQ786566 HHU786566 GXY786566 GOC786566 GEG786566 FUK786566 FKO786566 FAS786566 EQW786566 EHA786566 DXE786566 DNI786566 DDM786566 CTQ786566 CJU786566 BZY786566 BQC786566 BGG786566 AWK786566 AMO786566 ACS786566 SW786566 JA786566 B786566 WVM721030 WLQ721030 WBU721030 VRY721030 VIC721030 UYG721030 UOK721030 UEO721030 TUS721030 TKW721030 TBA721030 SRE721030 SHI721030 RXM721030 RNQ721030 RDU721030 QTY721030 QKC721030 QAG721030 PQK721030 PGO721030 OWS721030 OMW721030 ODA721030 NTE721030 NJI721030 MZM721030 MPQ721030 MFU721030 LVY721030 LMC721030 LCG721030 KSK721030 KIO721030 JYS721030 JOW721030 JFA721030 IVE721030 ILI721030 IBM721030 HRQ721030 HHU721030 GXY721030 GOC721030 GEG721030 FUK721030 FKO721030 FAS721030 EQW721030 EHA721030 DXE721030 DNI721030 DDM721030 CTQ721030 CJU721030 BZY721030 BQC721030 BGG721030 AWK721030 AMO721030 ACS721030 SW721030 JA721030 B721030 WVM655494 WLQ655494 WBU655494 VRY655494 VIC655494 UYG655494 UOK655494 UEO655494 TUS655494 TKW655494 TBA655494 SRE655494 SHI655494 RXM655494 RNQ655494 RDU655494 QTY655494 QKC655494 QAG655494 PQK655494 PGO655494 OWS655494 OMW655494 ODA655494 NTE655494 NJI655494 MZM655494 MPQ655494 MFU655494 LVY655494 LMC655494 LCG655494 KSK655494 KIO655494 JYS655494 JOW655494 JFA655494 IVE655494 ILI655494 IBM655494 HRQ655494 HHU655494 GXY655494 GOC655494 GEG655494 FUK655494 FKO655494 FAS655494 EQW655494 EHA655494 DXE655494 DNI655494 DDM655494 CTQ655494 CJU655494 BZY655494 BQC655494 BGG655494 AWK655494 AMO655494 ACS655494 SW655494 JA655494 B655494 WVM589958 WLQ589958 WBU589958 VRY589958 VIC589958 UYG589958 UOK589958 UEO589958 TUS589958 TKW589958 TBA589958 SRE589958 SHI589958 RXM589958 RNQ589958 RDU589958 QTY589958 QKC589958 QAG589958 PQK589958 PGO589958 OWS589958 OMW589958 ODA589958 NTE589958 NJI589958 MZM589958 MPQ589958 MFU589958 LVY589958 LMC589958 LCG589958 KSK589958 KIO589958 JYS589958 JOW589958 JFA589958 IVE589958 ILI589958 IBM589958 HRQ589958 HHU589958 GXY589958 GOC589958 GEG589958 FUK589958 FKO589958 FAS589958 EQW589958 EHA589958 DXE589958 DNI589958 DDM589958 CTQ589958 CJU589958 BZY589958 BQC589958 BGG589958 AWK589958 AMO589958 ACS589958 SW589958 JA589958 B589958 WVM524422 WLQ524422 WBU524422 VRY524422 VIC524422 UYG524422 UOK524422 UEO524422 TUS524422 TKW524422 TBA524422 SRE524422 SHI524422 RXM524422 RNQ524422 RDU524422 QTY524422 QKC524422 QAG524422 PQK524422 PGO524422 OWS524422 OMW524422 ODA524422 NTE524422 NJI524422 MZM524422 MPQ524422 MFU524422 LVY524422 LMC524422 LCG524422 KSK524422 KIO524422 JYS524422 JOW524422 JFA524422 IVE524422 ILI524422 IBM524422 HRQ524422 HHU524422 GXY524422 GOC524422 GEG524422 FUK524422 FKO524422 FAS524422 EQW524422 EHA524422 DXE524422 DNI524422 DDM524422 CTQ524422 CJU524422 BZY524422 BQC524422 BGG524422 AWK524422 AMO524422 ACS524422 SW524422 JA524422 B524422 WVM458886 WLQ458886 WBU458886 VRY458886 VIC458886 UYG458886 UOK458886 UEO458886 TUS458886 TKW458886 TBA458886 SRE458886 SHI458886 RXM458886 RNQ458886 RDU458886 QTY458886 QKC458886 QAG458886 PQK458886 PGO458886 OWS458886 OMW458886 ODA458886 NTE458886 NJI458886 MZM458886 MPQ458886 MFU458886 LVY458886 LMC458886 LCG458886 KSK458886 KIO458886 JYS458886 JOW458886 JFA458886 IVE458886 ILI458886 IBM458886 HRQ458886 HHU458886 GXY458886 GOC458886 GEG458886 FUK458886 FKO458886 FAS458886 EQW458886 EHA458886 DXE458886 DNI458886 DDM458886 CTQ458886 CJU458886 BZY458886 BQC458886 BGG458886 AWK458886 AMO458886 ACS458886 SW458886 JA458886 B458886 WVM393350 WLQ393350 WBU393350 VRY393350 VIC393350 UYG393350 UOK393350 UEO393350 TUS393350 TKW393350 TBA393350 SRE393350 SHI393350 RXM393350 RNQ393350 RDU393350 QTY393350 QKC393350 QAG393350 PQK393350 PGO393350 OWS393350 OMW393350 ODA393350 NTE393350 NJI393350 MZM393350 MPQ393350 MFU393350 LVY393350 LMC393350 LCG393350 KSK393350 KIO393350 JYS393350 JOW393350 JFA393350 IVE393350 ILI393350 IBM393350 HRQ393350 HHU393350 GXY393350 GOC393350 GEG393350 FUK393350 FKO393350 FAS393350 EQW393350 EHA393350 DXE393350 DNI393350 DDM393350 CTQ393350 CJU393350 BZY393350 BQC393350 BGG393350 AWK393350 AMO393350 ACS393350 SW393350 JA393350 B393350 WVM327814 WLQ327814 WBU327814 VRY327814 VIC327814 UYG327814 UOK327814 UEO327814 TUS327814 TKW327814 TBA327814 SRE327814 SHI327814 RXM327814 RNQ327814 RDU327814 QTY327814 QKC327814 QAG327814 PQK327814 PGO327814 OWS327814 OMW327814 ODA327814 NTE327814 NJI327814 MZM327814 MPQ327814 MFU327814 LVY327814 LMC327814 LCG327814 KSK327814 KIO327814 JYS327814 JOW327814 JFA327814 IVE327814 ILI327814 IBM327814 HRQ327814 HHU327814 GXY327814 GOC327814 GEG327814 FUK327814 FKO327814 FAS327814 EQW327814 EHA327814 DXE327814 DNI327814 DDM327814 CTQ327814 CJU327814 BZY327814 BQC327814 BGG327814 AWK327814 AMO327814 ACS327814 SW327814 JA327814 B327814 WVM262278 WLQ262278 WBU262278 VRY262278 VIC262278 UYG262278 UOK262278 UEO262278 TUS262278 TKW262278 TBA262278 SRE262278 SHI262278 RXM262278 RNQ262278 RDU262278 QTY262278 QKC262278 QAG262278 PQK262278 PGO262278 OWS262278 OMW262278 ODA262278 NTE262278 NJI262278 MZM262278 MPQ262278 MFU262278 LVY262278 LMC262278 LCG262278 KSK262278 KIO262278 JYS262278 JOW262278 JFA262278 IVE262278 ILI262278 IBM262278 HRQ262278 HHU262278 GXY262278 GOC262278 GEG262278 FUK262278 FKO262278 FAS262278 EQW262278 EHA262278 DXE262278 DNI262278 DDM262278 CTQ262278 CJU262278 BZY262278 BQC262278 BGG262278 AWK262278 AMO262278 ACS262278 SW262278 JA262278 B262278 WVM196742 WLQ196742 WBU196742 VRY196742 VIC196742 UYG196742 UOK196742 UEO196742 TUS196742 TKW196742 TBA196742 SRE196742 SHI196742 RXM196742 RNQ196742 RDU196742 QTY196742 QKC196742 QAG196742 PQK196742 PGO196742 OWS196742 OMW196742 ODA196742 NTE196742 NJI196742 MZM196742 MPQ196742 MFU196742 LVY196742 LMC196742 LCG196742 KSK196742 KIO196742 JYS196742 JOW196742 JFA196742 IVE196742 ILI196742 IBM196742 HRQ196742 HHU196742 GXY196742 GOC196742 GEG196742 FUK196742 FKO196742 FAS196742 EQW196742 EHA196742 DXE196742 DNI196742 DDM196742 CTQ196742 CJU196742 BZY196742 BQC196742 BGG196742 AWK196742 AMO196742 ACS196742 SW196742 JA196742 B196742 WVM131206 WLQ131206 WBU131206 VRY131206 VIC131206 UYG131206 UOK131206 UEO131206 TUS131206 TKW131206 TBA131206 SRE131206 SHI131206 RXM131206 RNQ131206 RDU131206 QTY131206 QKC131206 QAG131206 PQK131206 PGO131206 OWS131206 OMW131206 ODA131206 NTE131206 NJI131206 MZM131206 MPQ131206 MFU131206 LVY131206 LMC131206 LCG131206 KSK131206 KIO131206 JYS131206 JOW131206 JFA131206 IVE131206 ILI131206 IBM131206 HRQ131206 HHU131206 GXY131206 GOC131206 GEG131206 FUK131206 FKO131206 FAS131206 EQW131206 EHA131206 DXE131206 DNI131206 DDM131206 CTQ131206 CJU131206 BZY131206 BQC131206 BGG131206 AWK131206 AMO131206 ACS131206 SW131206 JA131206 B131206 WVM65670 WLQ65670 WBU65670 VRY65670 VIC65670 UYG65670 UOK65670 UEO65670 TUS65670 TKW65670 TBA65670 SRE65670 SHI65670 RXM65670 RNQ65670 RDU65670 QTY65670 QKC65670 QAG65670 PQK65670 PGO65670 OWS65670 OMW65670 ODA65670 NTE65670 NJI65670 MZM65670 MPQ65670 MFU65670 LVY65670 LMC65670 LCG65670 KSK65670 KIO65670 JYS65670 JOW65670 JFA65670 IVE65670 ILI65670 IBM65670 HRQ65670 HHU65670 GXY65670 GOC65670 GEG65670 FUK65670 FKO65670 FAS65670 EQW65670 EHA65670 DXE65670 DNI65670 DDM65670 CTQ65670 CJU65670 BZY65670 BQC65670 BGG65670 AWK65670 AMO65670 ACS65670 SW65670 JA65670 B65670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31:D37 D22:D28 D40:D46 D49:D55 D58:D64 D209:D215 D92:D98 D101:D107 D110:D116 D119:D125 D128:D134 D137:D143 D146:D152 D155:D161 D164:D170 D173:D179 D182:D188 D191:D197 D200:D206 D67:D89" xr:uid="{00000000-0002-0000-0000-000002000000}">
      <formula1>INDIRECT($D$9)</formula1>
    </dataValidation>
    <dataValidation type="list" allowBlank="1" showInputMessage="1" showErrorMessage="1" sqref="N3:P3" xr:uid="{00000000-0002-0000-0000-000003000000}">
      <formula1>$N$326:$N$330</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WVX983168:WVZ983168 WMB983168:WMD983168 WCF983168:WCH983168 VSJ983168:VSL983168 VIN983168:VIP983168 UYR983168:UYT983168 UOV983168:UOX983168 UEZ983168:UFB983168 TVD983168:TVF983168 TLH983168:TLJ983168 TBL983168:TBN983168 SRP983168:SRR983168 SHT983168:SHV983168 RXX983168:RXZ983168 ROB983168:ROD983168 REF983168:REH983168 QUJ983168:QUL983168 QKN983168:QKP983168 QAR983168:QAT983168 PQV983168:PQX983168 PGZ983168:PHB983168 OXD983168:OXF983168 ONH983168:ONJ983168 ODL983168:ODN983168 NTP983168:NTR983168 NJT983168:NJV983168 MZX983168:MZZ983168 MQB983168:MQD983168 MGF983168:MGH983168 LWJ983168:LWL983168 LMN983168:LMP983168 LCR983168:LCT983168 KSV983168:KSX983168 KIZ983168:KJB983168 JZD983168:JZF983168 JPH983168:JPJ983168 JFL983168:JFN983168 IVP983168:IVR983168 ILT983168:ILV983168 IBX983168:IBZ983168 HSB983168:HSD983168 HIF983168:HIH983168 GYJ983168:GYL983168 GON983168:GOP983168 GER983168:GET983168 FUV983168:FUX983168 FKZ983168:FLB983168 FBD983168:FBF983168 ERH983168:ERJ983168 EHL983168:EHN983168 DXP983168:DXR983168 DNT983168:DNV983168 DDX983168:DDZ983168 CUB983168:CUD983168 CKF983168:CKH983168 CAJ983168:CAL983168 BQN983168:BQP983168 BGR983168:BGT983168 AWV983168:AWX983168 AMZ983168:ANB983168 ADD983168:ADF983168 TH983168:TJ983168 JL983168:JN983168 N983168:P983168 WVX917632:WVZ917632 WMB917632:WMD917632 WCF917632:WCH917632 VSJ917632:VSL917632 VIN917632:VIP917632 UYR917632:UYT917632 UOV917632:UOX917632 UEZ917632:UFB917632 TVD917632:TVF917632 TLH917632:TLJ917632 TBL917632:TBN917632 SRP917632:SRR917632 SHT917632:SHV917632 RXX917632:RXZ917632 ROB917632:ROD917632 REF917632:REH917632 QUJ917632:QUL917632 QKN917632:QKP917632 QAR917632:QAT917632 PQV917632:PQX917632 PGZ917632:PHB917632 OXD917632:OXF917632 ONH917632:ONJ917632 ODL917632:ODN917632 NTP917632:NTR917632 NJT917632:NJV917632 MZX917632:MZZ917632 MQB917632:MQD917632 MGF917632:MGH917632 LWJ917632:LWL917632 LMN917632:LMP917632 LCR917632:LCT917632 KSV917632:KSX917632 KIZ917632:KJB917632 JZD917632:JZF917632 JPH917632:JPJ917632 JFL917632:JFN917632 IVP917632:IVR917632 ILT917632:ILV917632 IBX917632:IBZ917632 HSB917632:HSD917632 HIF917632:HIH917632 GYJ917632:GYL917632 GON917632:GOP917632 GER917632:GET917632 FUV917632:FUX917632 FKZ917632:FLB917632 FBD917632:FBF917632 ERH917632:ERJ917632 EHL917632:EHN917632 DXP917632:DXR917632 DNT917632:DNV917632 DDX917632:DDZ917632 CUB917632:CUD917632 CKF917632:CKH917632 CAJ917632:CAL917632 BQN917632:BQP917632 BGR917632:BGT917632 AWV917632:AWX917632 AMZ917632:ANB917632 ADD917632:ADF917632 TH917632:TJ917632 JL917632:JN917632 N917632:P917632 WVX852096:WVZ852096 WMB852096:WMD852096 WCF852096:WCH852096 VSJ852096:VSL852096 VIN852096:VIP852096 UYR852096:UYT852096 UOV852096:UOX852096 UEZ852096:UFB852096 TVD852096:TVF852096 TLH852096:TLJ852096 TBL852096:TBN852096 SRP852096:SRR852096 SHT852096:SHV852096 RXX852096:RXZ852096 ROB852096:ROD852096 REF852096:REH852096 QUJ852096:QUL852096 QKN852096:QKP852096 QAR852096:QAT852096 PQV852096:PQX852096 PGZ852096:PHB852096 OXD852096:OXF852096 ONH852096:ONJ852096 ODL852096:ODN852096 NTP852096:NTR852096 NJT852096:NJV852096 MZX852096:MZZ852096 MQB852096:MQD852096 MGF852096:MGH852096 LWJ852096:LWL852096 LMN852096:LMP852096 LCR852096:LCT852096 KSV852096:KSX852096 KIZ852096:KJB852096 JZD852096:JZF852096 JPH852096:JPJ852096 JFL852096:JFN852096 IVP852096:IVR852096 ILT852096:ILV852096 IBX852096:IBZ852096 HSB852096:HSD852096 HIF852096:HIH852096 GYJ852096:GYL852096 GON852096:GOP852096 GER852096:GET852096 FUV852096:FUX852096 FKZ852096:FLB852096 FBD852096:FBF852096 ERH852096:ERJ852096 EHL852096:EHN852096 DXP852096:DXR852096 DNT852096:DNV852096 DDX852096:DDZ852096 CUB852096:CUD852096 CKF852096:CKH852096 CAJ852096:CAL852096 BQN852096:BQP852096 BGR852096:BGT852096 AWV852096:AWX852096 AMZ852096:ANB852096 ADD852096:ADF852096 TH852096:TJ852096 JL852096:JN852096 N852096:P852096 WVX786560:WVZ786560 WMB786560:WMD786560 WCF786560:WCH786560 VSJ786560:VSL786560 VIN786560:VIP786560 UYR786560:UYT786560 UOV786560:UOX786560 UEZ786560:UFB786560 TVD786560:TVF786560 TLH786560:TLJ786560 TBL786560:TBN786560 SRP786560:SRR786560 SHT786560:SHV786560 RXX786560:RXZ786560 ROB786560:ROD786560 REF786560:REH786560 QUJ786560:QUL786560 QKN786560:QKP786560 QAR786560:QAT786560 PQV786560:PQX786560 PGZ786560:PHB786560 OXD786560:OXF786560 ONH786560:ONJ786560 ODL786560:ODN786560 NTP786560:NTR786560 NJT786560:NJV786560 MZX786560:MZZ786560 MQB786560:MQD786560 MGF786560:MGH786560 LWJ786560:LWL786560 LMN786560:LMP786560 LCR786560:LCT786560 KSV786560:KSX786560 KIZ786560:KJB786560 JZD786560:JZF786560 JPH786560:JPJ786560 JFL786560:JFN786560 IVP786560:IVR786560 ILT786560:ILV786560 IBX786560:IBZ786560 HSB786560:HSD786560 HIF786560:HIH786560 GYJ786560:GYL786560 GON786560:GOP786560 GER786560:GET786560 FUV786560:FUX786560 FKZ786560:FLB786560 FBD786560:FBF786560 ERH786560:ERJ786560 EHL786560:EHN786560 DXP786560:DXR786560 DNT786560:DNV786560 DDX786560:DDZ786560 CUB786560:CUD786560 CKF786560:CKH786560 CAJ786560:CAL786560 BQN786560:BQP786560 BGR786560:BGT786560 AWV786560:AWX786560 AMZ786560:ANB786560 ADD786560:ADF786560 TH786560:TJ786560 JL786560:JN786560 N786560:P786560 WVX721024:WVZ721024 WMB721024:WMD721024 WCF721024:WCH721024 VSJ721024:VSL721024 VIN721024:VIP721024 UYR721024:UYT721024 UOV721024:UOX721024 UEZ721024:UFB721024 TVD721024:TVF721024 TLH721024:TLJ721024 TBL721024:TBN721024 SRP721024:SRR721024 SHT721024:SHV721024 RXX721024:RXZ721024 ROB721024:ROD721024 REF721024:REH721024 QUJ721024:QUL721024 QKN721024:QKP721024 QAR721024:QAT721024 PQV721024:PQX721024 PGZ721024:PHB721024 OXD721024:OXF721024 ONH721024:ONJ721024 ODL721024:ODN721024 NTP721024:NTR721024 NJT721024:NJV721024 MZX721024:MZZ721024 MQB721024:MQD721024 MGF721024:MGH721024 LWJ721024:LWL721024 LMN721024:LMP721024 LCR721024:LCT721024 KSV721024:KSX721024 KIZ721024:KJB721024 JZD721024:JZF721024 JPH721024:JPJ721024 JFL721024:JFN721024 IVP721024:IVR721024 ILT721024:ILV721024 IBX721024:IBZ721024 HSB721024:HSD721024 HIF721024:HIH721024 GYJ721024:GYL721024 GON721024:GOP721024 GER721024:GET721024 FUV721024:FUX721024 FKZ721024:FLB721024 FBD721024:FBF721024 ERH721024:ERJ721024 EHL721024:EHN721024 DXP721024:DXR721024 DNT721024:DNV721024 DDX721024:DDZ721024 CUB721024:CUD721024 CKF721024:CKH721024 CAJ721024:CAL721024 BQN721024:BQP721024 BGR721024:BGT721024 AWV721024:AWX721024 AMZ721024:ANB721024 ADD721024:ADF721024 TH721024:TJ721024 JL721024:JN721024 N721024:P721024 WVX655488:WVZ655488 WMB655488:WMD655488 WCF655488:WCH655488 VSJ655488:VSL655488 VIN655488:VIP655488 UYR655488:UYT655488 UOV655488:UOX655488 UEZ655488:UFB655488 TVD655488:TVF655488 TLH655488:TLJ655488 TBL655488:TBN655488 SRP655488:SRR655488 SHT655488:SHV655488 RXX655488:RXZ655488 ROB655488:ROD655488 REF655488:REH655488 QUJ655488:QUL655488 QKN655488:QKP655488 QAR655488:QAT655488 PQV655488:PQX655488 PGZ655488:PHB655488 OXD655488:OXF655488 ONH655488:ONJ655488 ODL655488:ODN655488 NTP655488:NTR655488 NJT655488:NJV655488 MZX655488:MZZ655488 MQB655488:MQD655488 MGF655488:MGH655488 LWJ655488:LWL655488 LMN655488:LMP655488 LCR655488:LCT655488 KSV655488:KSX655488 KIZ655488:KJB655488 JZD655488:JZF655488 JPH655488:JPJ655488 JFL655488:JFN655488 IVP655488:IVR655488 ILT655488:ILV655488 IBX655488:IBZ655488 HSB655488:HSD655488 HIF655488:HIH655488 GYJ655488:GYL655488 GON655488:GOP655488 GER655488:GET655488 FUV655488:FUX655488 FKZ655488:FLB655488 FBD655488:FBF655488 ERH655488:ERJ655488 EHL655488:EHN655488 DXP655488:DXR655488 DNT655488:DNV655488 DDX655488:DDZ655488 CUB655488:CUD655488 CKF655488:CKH655488 CAJ655488:CAL655488 BQN655488:BQP655488 BGR655488:BGT655488 AWV655488:AWX655488 AMZ655488:ANB655488 ADD655488:ADF655488 TH655488:TJ655488 JL655488:JN655488 N655488:P655488 WVX589952:WVZ589952 WMB589952:WMD589952 WCF589952:WCH589952 VSJ589952:VSL589952 VIN589952:VIP589952 UYR589952:UYT589952 UOV589952:UOX589952 UEZ589952:UFB589952 TVD589952:TVF589952 TLH589952:TLJ589952 TBL589952:TBN589952 SRP589952:SRR589952 SHT589952:SHV589952 RXX589952:RXZ589952 ROB589952:ROD589952 REF589952:REH589952 QUJ589952:QUL589952 QKN589952:QKP589952 QAR589952:QAT589952 PQV589952:PQX589952 PGZ589952:PHB589952 OXD589952:OXF589952 ONH589952:ONJ589952 ODL589952:ODN589952 NTP589952:NTR589952 NJT589952:NJV589952 MZX589952:MZZ589952 MQB589952:MQD589952 MGF589952:MGH589952 LWJ589952:LWL589952 LMN589952:LMP589952 LCR589952:LCT589952 KSV589952:KSX589952 KIZ589952:KJB589952 JZD589952:JZF589952 JPH589952:JPJ589952 JFL589952:JFN589952 IVP589952:IVR589952 ILT589952:ILV589952 IBX589952:IBZ589952 HSB589952:HSD589952 HIF589952:HIH589952 GYJ589952:GYL589952 GON589952:GOP589952 GER589952:GET589952 FUV589952:FUX589952 FKZ589952:FLB589952 FBD589952:FBF589952 ERH589952:ERJ589952 EHL589952:EHN589952 DXP589952:DXR589952 DNT589952:DNV589952 DDX589952:DDZ589952 CUB589952:CUD589952 CKF589952:CKH589952 CAJ589952:CAL589952 BQN589952:BQP589952 BGR589952:BGT589952 AWV589952:AWX589952 AMZ589952:ANB589952 ADD589952:ADF589952 TH589952:TJ589952 JL589952:JN589952 N589952:P589952 WVX524416:WVZ524416 WMB524416:WMD524416 WCF524416:WCH524416 VSJ524416:VSL524416 VIN524416:VIP524416 UYR524416:UYT524416 UOV524416:UOX524416 UEZ524416:UFB524416 TVD524416:TVF524416 TLH524416:TLJ524416 TBL524416:TBN524416 SRP524416:SRR524416 SHT524416:SHV524416 RXX524416:RXZ524416 ROB524416:ROD524416 REF524416:REH524416 QUJ524416:QUL524416 QKN524416:QKP524416 QAR524416:QAT524416 PQV524416:PQX524416 PGZ524416:PHB524416 OXD524416:OXF524416 ONH524416:ONJ524416 ODL524416:ODN524416 NTP524416:NTR524416 NJT524416:NJV524416 MZX524416:MZZ524416 MQB524416:MQD524416 MGF524416:MGH524416 LWJ524416:LWL524416 LMN524416:LMP524416 LCR524416:LCT524416 KSV524416:KSX524416 KIZ524416:KJB524416 JZD524416:JZF524416 JPH524416:JPJ524416 JFL524416:JFN524416 IVP524416:IVR524416 ILT524416:ILV524416 IBX524416:IBZ524416 HSB524416:HSD524416 HIF524416:HIH524416 GYJ524416:GYL524416 GON524416:GOP524416 GER524416:GET524416 FUV524416:FUX524416 FKZ524416:FLB524416 FBD524416:FBF524416 ERH524416:ERJ524416 EHL524416:EHN524416 DXP524416:DXR524416 DNT524416:DNV524416 DDX524416:DDZ524416 CUB524416:CUD524416 CKF524416:CKH524416 CAJ524416:CAL524416 BQN524416:BQP524416 BGR524416:BGT524416 AWV524416:AWX524416 AMZ524416:ANB524416 ADD524416:ADF524416 TH524416:TJ524416 JL524416:JN524416 N524416:P524416 WVX458880:WVZ458880 WMB458880:WMD458880 WCF458880:WCH458880 VSJ458880:VSL458880 VIN458880:VIP458880 UYR458880:UYT458880 UOV458880:UOX458880 UEZ458880:UFB458880 TVD458880:TVF458880 TLH458880:TLJ458880 TBL458880:TBN458880 SRP458880:SRR458880 SHT458880:SHV458880 RXX458880:RXZ458880 ROB458880:ROD458880 REF458880:REH458880 QUJ458880:QUL458880 QKN458880:QKP458880 QAR458880:QAT458880 PQV458880:PQX458880 PGZ458880:PHB458880 OXD458880:OXF458880 ONH458880:ONJ458880 ODL458880:ODN458880 NTP458880:NTR458880 NJT458880:NJV458880 MZX458880:MZZ458880 MQB458880:MQD458880 MGF458880:MGH458880 LWJ458880:LWL458880 LMN458880:LMP458880 LCR458880:LCT458880 KSV458880:KSX458880 KIZ458880:KJB458880 JZD458880:JZF458880 JPH458880:JPJ458880 JFL458880:JFN458880 IVP458880:IVR458880 ILT458880:ILV458880 IBX458880:IBZ458880 HSB458880:HSD458880 HIF458880:HIH458880 GYJ458880:GYL458880 GON458880:GOP458880 GER458880:GET458880 FUV458880:FUX458880 FKZ458880:FLB458880 FBD458880:FBF458880 ERH458880:ERJ458880 EHL458880:EHN458880 DXP458880:DXR458880 DNT458880:DNV458880 DDX458880:DDZ458880 CUB458880:CUD458880 CKF458880:CKH458880 CAJ458880:CAL458880 BQN458880:BQP458880 BGR458880:BGT458880 AWV458880:AWX458880 AMZ458880:ANB458880 ADD458880:ADF458880 TH458880:TJ458880 JL458880:JN458880 N458880:P458880 WVX393344:WVZ393344 WMB393344:WMD393344 WCF393344:WCH393344 VSJ393344:VSL393344 VIN393344:VIP393344 UYR393344:UYT393344 UOV393344:UOX393344 UEZ393344:UFB393344 TVD393344:TVF393344 TLH393344:TLJ393344 TBL393344:TBN393344 SRP393344:SRR393344 SHT393344:SHV393344 RXX393344:RXZ393344 ROB393344:ROD393344 REF393344:REH393344 QUJ393344:QUL393344 QKN393344:QKP393344 QAR393344:QAT393344 PQV393344:PQX393344 PGZ393344:PHB393344 OXD393344:OXF393344 ONH393344:ONJ393344 ODL393344:ODN393344 NTP393344:NTR393344 NJT393344:NJV393344 MZX393344:MZZ393344 MQB393344:MQD393344 MGF393344:MGH393344 LWJ393344:LWL393344 LMN393344:LMP393344 LCR393344:LCT393344 KSV393344:KSX393344 KIZ393344:KJB393344 JZD393344:JZF393344 JPH393344:JPJ393344 JFL393344:JFN393344 IVP393344:IVR393344 ILT393344:ILV393344 IBX393344:IBZ393344 HSB393344:HSD393344 HIF393344:HIH393344 GYJ393344:GYL393344 GON393344:GOP393344 GER393344:GET393344 FUV393344:FUX393344 FKZ393344:FLB393344 FBD393344:FBF393344 ERH393344:ERJ393344 EHL393344:EHN393344 DXP393344:DXR393344 DNT393344:DNV393344 DDX393344:DDZ393344 CUB393344:CUD393344 CKF393344:CKH393344 CAJ393344:CAL393344 BQN393344:BQP393344 BGR393344:BGT393344 AWV393344:AWX393344 AMZ393344:ANB393344 ADD393344:ADF393344 TH393344:TJ393344 JL393344:JN393344 N393344:P393344 WVX327808:WVZ327808 WMB327808:WMD327808 WCF327808:WCH327808 VSJ327808:VSL327808 VIN327808:VIP327808 UYR327808:UYT327808 UOV327808:UOX327808 UEZ327808:UFB327808 TVD327808:TVF327808 TLH327808:TLJ327808 TBL327808:TBN327808 SRP327808:SRR327808 SHT327808:SHV327808 RXX327808:RXZ327808 ROB327808:ROD327808 REF327808:REH327808 QUJ327808:QUL327808 QKN327808:QKP327808 QAR327808:QAT327808 PQV327808:PQX327808 PGZ327808:PHB327808 OXD327808:OXF327808 ONH327808:ONJ327808 ODL327808:ODN327808 NTP327808:NTR327808 NJT327808:NJV327808 MZX327808:MZZ327808 MQB327808:MQD327808 MGF327808:MGH327808 LWJ327808:LWL327808 LMN327808:LMP327808 LCR327808:LCT327808 KSV327808:KSX327808 KIZ327808:KJB327808 JZD327808:JZF327808 JPH327808:JPJ327808 JFL327808:JFN327808 IVP327808:IVR327808 ILT327808:ILV327808 IBX327808:IBZ327808 HSB327808:HSD327808 HIF327808:HIH327808 GYJ327808:GYL327808 GON327808:GOP327808 GER327808:GET327808 FUV327808:FUX327808 FKZ327808:FLB327808 FBD327808:FBF327808 ERH327808:ERJ327808 EHL327808:EHN327808 DXP327808:DXR327808 DNT327808:DNV327808 DDX327808:DDZ327808 CUB327808:CUD327808 CKF327808:CKH327808 CAJ327808:CAL327808 BQN327808:BQP327808 BGR327808:BGT327808 AWV327808:AWX327808 AMZ327808:ANB327808 ADD327808:ADF327808 TH327808:TJ327808 JL327808:JN327808 N327808:P327808 WVX262272:WVZ262272 WMB262272:WMD262272 WCF262272:WCH262272 VSJ262272:VSL262272 VIN262272:VIP262272 UYR262272:UYT262272 UOV262272:UOX262272 UEZ262272:UFB262272 TVD262272:TVF262272 TLH262272:TLJ262272 TBL262272:TBN262272 SRP262272:SRR262272 SHT262272:SHV262272 RXX262272:RXZ262272 ROB262272:ROD262272 REF262272:REH262272 QUJ262272:QUL262272 QKN262272:QKP262272 QAR262272:QAT262272 PQV262272:PQX262272 PGZ262272:PHB262272 OXD262272:OXF262272 ONH262272:ONJ262272 ODL262272:ODN262272 NTP262272:NTR262272 NJT262272:NJV262272 MZX262272:MZZ262272 MQB262272:MQD262272 MGF262272:MGH262272 LWJ262272:LWL262272 LMN262272:LMP262272 LCR262272:LCT262272 KSV262272:KSX262272 KIZ262272:KJB262272 JZD262272:JZF262272 JPH262272:JPJ262272 JFL262272:JFN262272 IVP262272:IVR262272 ILT262272:ILV262272 IBX262272:IBZ262272 HSB262272:HSD262272 HIF262272:HIH262272 GYJ262272:GYL262272 GON262272:GOP262272 GER262272:GET262272 FUV262272:FUX262272 FKZ262272:FLB262272 FBD262272:FBF262272 ERH262272:ERJ262272 EHL262272:EHN262272 DXP262272:DXR262272 DNT262272:DNV262272 DDX262272:DDZ262272 CUB262272:CUD262272 CKF262272:CKH262272 CAJ262272:CAL262272 BQN262272:BQP262272 BGR262272:BGT262272 AWV262272:AWX262272 AMZ262272:ANB262272 ADD262272:ADF262272 TH262272:TJ262272 JL262272:JN262272 N262272:P262272 WVX196736:WVZ196736 WMB196736:WMD196736 WCF196736:WCH196736 VSJ196736:VSL196736 VIN196736:VIP196736 UYR196736:UYT196736 UOV196736:UOX196736 UEZ196736:UFB196736 TVD196736:TVF196736 TLH196736:TLJ196736 TBL196736:TBN196736 SRP196736:SRR196736 SHT196736:SHV196736 RXX196736:RXZ196736 ROB196736:ROD196736 REF196736:REH196736 QUJ196736:QUL196736 QKN196736:QKP196736 QAR196736:QAT196736 PQV196736:PQX196736 PGZ196736:PHB196736 OXD196736:OXF196736 ONH196736:ONJ196736 ODL196736:ODN196736 NTP196736:NTR196736 NJT196736:NJV196736 MZX196736:MZZ196736 MQB196736:MQD196736 MGF196736:MGH196736 LWJ196736:LWL196736 LMN196736:LMP196736 LCR196736:LCT196736 KSV196736:KSX196736 KIZ196736:KJB196736 JZD196736:JZF196736 JPH196736:JPJ196736 JFL196736:JFN196736 IVP196736:IVR196736 ILT196736:ILV196736 IBX196736:IBZ196736 HSB196736:HSD196736 HIF196736:HIH196736 GYJ196736:GYL196736 GON196736:GOP196736 GER196736:GET196736 FUV196736:FUX196736 FKZ196736:FLB196736 FBD196736:FBF196736 ERH196736:ERJ196736 EHL196736:EHN196736 DXP196736:DXR196736 DNT196736:DNV196736 DDX196736:DDZ196736 CUB196736:CUD196736 CKF196736:CKH196736 CAJ196736:CAL196736 BQN196736:BQP196736 BGR196736:BGT196736 AWV196736:AWX196736 AMZ196736:ANB196736 ADD196736:ADF196736 TH196736:TJ196736 JL196736:JN196736 N196736:P196736 WVX131200:WVZ131200 WMB131200:WMD131200 WCF131200:WCH131200 VSJ131200:VSL131200 VIN131200:VIP131200 UYR131200:UYT131200 UOV131200:UOX131200 UEZ131200:UFB131200 TVD131200:TVF131200 TLH131200:TLJ131200 TBL131200:TBN131200 SRP131200:SRR131200 SHT131200:SHV131200 RXX131200:RXZ131200 ROB131200:ROD131200 REF131200:REH131200 QUJ131200:QUL131200 QKN131200:QKP131200 QAR131200:QAT131200 PQV131200:PQX131200 PGZ131200:PHB131200 OXD131200:OXF131200 ONH131200:ONJ131200 ODL131200:ODN131200 NTP131200:NTR131200 NJT131200:NJV131200 MZX131200:MZZ131200 MQB131200:MQD131200 MGF131200:MGH131200 LWJ131200:LWL131200 LMN131200:LMP131200 LCR131200:LCT131200 KSV131200:KSX131200 KIZ131200:KJB131200 JZD131200:JZF131200 JPH131200:JPJ131200 JFL131200:JFN131200 IVP131200:IVR131200 ILT131200:ILV131200 IBX131200:IBZ131200 HSB131200:HSD131200 HIF131200:HIH131200 GYJ131200:GYL131200 GON131200:GOP131200 GER131200:GET131200 FUV131200:FUX131200 FKZ131200:FLB131200 FBD131200:FBF131200 ERH131200:ERJ131200 EHL131200:EHN131200 DXP131200:DXR131200 DNT131200:DNV131200 DDX131200:DDZ131200 CUB131200:CUD131200 CKF131200:CKH131200 CAJ131200:CAL131200 BQN131200:BQP131200 BGR131200:BGT131200 AWV131200:AWX131200 AMZ131200:ANB131200 ADD131200:ADF131200 TH131200:TJ131200 JL131200:JN131200 N131200:P131200 WVX65664:WVZ65664 WMB65664:WMD65664 WCF65664:WCH65664 VSJ65664:VSL65664 VIN65664:VIP65664 UYR65664:UYT65664 UOV65664:UOX65664 UEZ65664:UFB65664 TVD65664:TVF65664 TLH65664:TLJ65664 TBL65664:TBN65664 SRP65664:SRR65664 SHT65664:SHV65664 RXX65664:RXZ65664 ROB65664:ROD65664 REF65664:REH65664 QUJ65664:QUL65664 QKN65664:QKP65664 QAR65664:QAT65664 PQV65664:PQX65664 PGZ65664:PHB65664 OXD65664:OXF65664 ONH65664:ONJ65664 ODL65664:ODN65664 NTP65664:NTR65664 NJT65664:NJV65664 MZX65664:MZZ65664 MQB65664:MQD65664 MGF65664:MGH65664 LWJ65664:LWL65664 LMN65664:LMP65664 LCR65664:LCT65664 KSV65664:KSX65664 KIZ65664:KJB65664 JZD65664:JZF65664 JPH65664:JPJ65664 JFL65664:JFN65664 IVP65664:IVR65664 ILT65664:ILV65664 IBX65664:IBZ65664 HSB65664:HSD65664 HIF65664:HIH65664 GYJ65664:GYL65664 GON65664:GOP65664 GER65664:GET65664 FUV65664:FUX65664 FKZ65664:FLB65664 FBD65664:FBF65664 ERH65664:ERJ65664 EHL65664:EHN65664 DXP65664:DXR65664 DNT65664:DNV65664 DDX65664:DDZ65664 CUB65664:CUD65664 CKF65664:CKH65664 CAJ65664:CAL65664 BQN65664:BQP65664 BGR65664:BGT65664 AWV65664:AWX65664 AMZ65664:ANB65664 ADD65664:ADF65664 TH65664:TJ65664 JL65664:JN65664 N65664:P65664 WVX983169 WMB983169 WCF983169 VSJ983169 VIN983169 UYR983169 UOV983169 UEZ983169 TVD983169 TLH983169 TBL983169 SRP983169 SHT983169 RXX983169 ROB983169 REF983169 QUJ983169 QKN983169 QAR983169 PQV983169 PGZ983169 OXD983169 ONH983169 ODL983169 NTP983169 NJT983169 MZX983169 MQB983169 MGF983169 LWJ983169 LMN983169 LCR983169 KSV983169 KIZ983169 JZD983169 JPH983169 JFL983169 IVP983169 ILT983169 IBX983169 HSB983169 HIF983169 GYJ983169 GON983169 GER983169 FUV983169 FKZ983169 FBD983169 ERH983169 EHL983169 DXP983169 DNT983169 DDX983169 CUB983169 CKF983169 CAJ983169 BQN983169 BGR983169 AWV983169 AMZ983169 ADD983169 TH983169 JL983169 N983169 WVX917633 WMB917633 WCF917633 VSJ917633 VIN917633 UYR917633 UOV917633 UEZ917633 TVD917633 TLH917633 TBL917633 SRP917633 SHT917633 RXX917633 ROB917633 REF917633 QUJ917633 QKN917633 QAR917633 PQV917633 PGZ917633 OXD917633 ONH917633 ODL917633 NTP917633 NJT917633 MZX917633 MQB917633 MGF917633 LWJ917633 LMN917633 LCR917633 KSV917633 KIZ917633 JZD917633 JPH917633 JFL917633 IVP917633 ILT917633 IBX917633 HSB917633 HIF917633 GYJ917633 GON917633 GER917633 FUV917633 FKZ917633 FBD917633 ERH917633 EHL917633 DXP917633 DNT917633 DDX917633 CUB917633 CKF917633 CAJ917633 BQN917633 BGR917633 AWV917633 AMZ917633 ADD917633 TH917633 JL917633 N917633 WVX852097 WMB852097 WCF852097 VSJ852097 VIN852097 UYR852097 UOV852097 UEZ852097 TVD852097 TLH852097 TBL852097 SRP852097 SHT852097 RXX852097 ROB852097 REF852097 QUJ852097 QKN852097 QAR852097 PQV852097 PGZ852097 OXD852097 ONH852097 ODL852097 NTP852097 NJT852097 MZX852097 MQB852097 MGF852097 LWJ852097 LMN852097 LCR852097 KSV852097 KIZ852097 JZD852097 JPH852097 JFL852097 IVP852097 ILT852097 IBX852097 HSB852097 HIF852097 GYJ852097 GON852097 GER852097 FUV852097 FKZ852097 FBD852097 ERH852097 EHL852097 DXP852097 DNT852097 DDX852097 CUB852097 CKF852097 CAJ852097 BQN852097 BGR852097 AWV852097 AMZ852097 ADD852097 TH852097 JL852097 N852097 WVX786561 WMB786561 WCF786561 VSJ786561 VIN786561 UYR786561 UOV786561 UEZ786561 TVD786561 TLH786561 TBL786561 SRP786561 SHT786561 RXX786561 ROB786561 REF786561 QUJ786561 QKN786561 QAR786561 PQV786561 PGZ786561 OXD786561 ONH786561 ODL786561 NTP786561 NJT786561 MZX786561 MQB786561 MGF786561 LWJ786561 LMN786561 LCR786561 KSV786561 KIZ786561 JZD786561 JPH786561 JFL786561 IVP786561 ILT786561 IBX786561 HSB786561 HIF786561 GYJ786561 GON786561 GER786561 FUV786561 FKZ786561 FBD786561 ERH786561 EHL786561 DXP786561 DNT786561 DDX786561 CUB786561 CKF786561 CAJ786561 BQN786561 BGR786561 AWV786561 AMZ786561 ADD786561 TH786561 JL786561 N786561 WVX721025 WMB721025 WCF721025 VSJ721025 VIN721025 UYR721025 UOV721025 UEZ721025 TVD721025 TLH721025 TBL721025 SRP721025 SHT721025 RXX721025 ROB721025 REF721025 QUJ721025 QKN721025 QAR721025 PQV721025 PGZ721025 OXD721025 ONH721025 ODL721025 NTP721025 NJT721025 MZX721025 MQB721025 MGF721025 LWJ721025 LMN721025 LCR721025 KSV721025 KIZ721025 JZD721025 JPH721025 JFL721025 IVP721025 ILT721025 IBX721025 HSB721025 HIF721025 GYJ721025 GON721025 GER721025 FUV721025 FKZ721025 FBD721025 ERH721025 EHL721025 DXP721025 DNT721025 DDX721025 CUB721025 CKF721025 CAJ721025 BQN721025 BGR721025 AWV721025 AMZ721025 ADD721025 TH721025 JL721025 N721025 WVX655489 WMB655489 WCF655489 VSJ655489 VIN655489 UYR655489 UOV655489 UEZ655489 TVD655489 TLH655489 TBL655489 SRP655489 SHT655489 RXX655489 ROB655489 REF655489 QUJ655489 QKN655489 QAR655489 PQV655489 PGZ655489 OXD655489 ONH655489 ODL655489 NTP655489 NJT655489 MZX655489 MQB655489 MGF655489 LWJ655489 LMN655489 LCR655489 KSV655489 KIZ655489 JZD655489 JPH655489 JFL655489 IVP655489 ILT655489 IBX655489 HSB655489 HIF655489 GYJ655489 GON655489 GER655489 FUV655489 FKZ655489 FBD655489 ERH655489 EHL655489 DXP655489 DNT655489 DDX655489 CUB655489 CKF655489 CAJ655489 BQN655489 BGR655489 AWV655489 AMZ655489 ADD655489 TH655489 JL655489 N655489 WVX589953 WMB589953 WCF589953 VSJ589953 VIN589953 UYR589953 UOV589953 UEZ589953 TVD589953 TLH589953 TBL589953 SRP589953 SHT589953 RXX589953 ROB589953 REF589953 QUJ589953 QKN589953 QAR589953 PQV589953 PGZ589953 OXD589953 ONH589953 ODL589953 NTP589953 NJT589953 MZX589953 MQB589953 MGF589953 LWJ589953 LMN589953 LCR589953 KSV589953 KIZ589953 JZD589953 JPH589953 JFL589953 IVP589953 ILT589953 IBX589953 HSB589953 HIF589953 GYJ589953 GON589953 GER589953 FUV589953 FKZ589953 FBD589953 ERH589953 EHL589953 DXP589953 DNT589953 DDX589953 CUB589953 CKF589953 CAJ589953 BQN589953 BGR589953 AWV589953 AMZ589953 ADD589953 TH589953 JL589953 N589953 WVX524417 WMB524417 WCF524417 VSJ524417 VIN524417 UYR524417 UOV524417 UEZ524417 TVD524417 TLH524417 TBL524417 SRP524417 SHT524417 RXX524417 ROB524417 REF524417 QUJ524417 QKN524417 QAR524417 PQV524417 PGZ524417 OXD524417 ONH524417 ODL524417 NTP524417 NJT524417 MZX524417 MQB524417 MGF524417 LWJ524417 LMN524417 LCR524417 KSV524417 KIZ524417 JZD524417 JPH524417 JFL524417 IVP524417 ILT524417 IBX524417 HSB524417 HIF524417 GYJ524417 GON524417 GER524417 FUV524417 FKZ524417 FBD524417 ERH524417 EHL524417 DXP524417 DNT524417 DDX524417 CUB524417 CKF524417 CAJ524417 BQN524417 BGR524417 AWV524417 AMZ524417 ADD524417 TH524417 JL524417 N524417 WVX458881 WMB458881 WCF458881 VSJ458881 VIN458881 UYR458881 UOV458881 UEZ458881 TVD458881 TLH458881 TBL458881 SRP458881 SHT458881 RXX458881 ROB458881 REF458881 QUJ458881 QKN458881 QAR458881 PQV458881 PGZ458881 OXD458881 ONH458881 ODL458881 NTP458881 NJT458881 MZX458881 MQB458881 MGF458881 LWJ458881 LMN458881 LCR458881 KSV458881 KIZ458881 JZD458881 JPH458881 JFL458881 IVP458881 ILT458881 IBX458881 HSB458881 HIF458881 GYJ458881 GON458881 GER458881 FUV458881 FKZ458881 FBD458881 ERH458881 EHL458881 DXP458881 DNT458881 DDX458881 CUB458881 CKF458881 CAJ458881 BQN458881 BGR458881 AWV458881 AMZ458881 ADD458881 TH458881 JL458881 N458881 WVX393345 WMB393345 WCF393345 VSJ393345 VIN393345 UYR393345 UOV393345 UEZ393345 TVD393345 TLH393345 TBL393345 SRP393345 SHT393345 RXX393345 ROB393345 REF393345 QUJ393345 QKN393345 QAR393345 PQV393345 PGZ393345 OXD393345 ONH393345 ODL393345 NTP393345 NJT393345 MZX393345 MQB393345 MGF393345 LWJ393345 LMN393345 LCR393345 KSV393345 KIZ393345 JZD393345 JPH393345 JFL393345 IVP393345 ILT393345 IBX393345 HSB393345 HIF393345 GYJ393345 GON393345 GER393345 FUV393345 FKZ393345 FBD393345 ERH393345 EHL393345 DXP393345 DNT393345 DDX393345 CUB393345 CKF393345 CAJ393345 BQN393345 BGR393345 AWV393345 AMZ393345 ADD393345 TH393345 JL393345 N393345 WVX327809 WMB327809 WCF327809 VSJ327809 VIN327809 UYR327809 UOV327809 UEZ327809 TVD327809 TLH327809 TBL327809 SRP327809 SHT327809 RXX327809 ROB327809 REF327809 QUJ327809 QKN327809 QAR327809 PQV327809 PGZ327809 OXD327809 ONH327809 ODL327809 NTP327809 NJT327809 MZX327809 MQB327809 MGF327809 LWJ327809 LMN327809 LCR327809 KSV327809 KIZ327809 JZD327809 JPH327809 JFL327809 IVP327809 ILT327809 IBX327809 HSB327809 HIF327809 GYJ327809 GON327809 GER327809 FUV327809 FKZ327809 FBD327809 ERH327809 EHL327809 DXP327809 DNT327809 DDX327809 CUB327809 CKF327809 CAJ327809 BQN327809 BGR327809 AWV327809 AMZ327809 ADD327809 TH327809 JL327809 N327809 WVX262273 WMB262273 WCF262273 VSJ262273 VIN262273 UYR262273 UOV262273 UEZ262273 TVD262273 TLH262273 TBL262273 SRP262273 SHT262273 RXX262273 ROB262273 REF262273 QUJ262273 QKN262273 QAR262273 PQV262273 PGZ262273 OXD262273 ONH262273 ODL262273 NTP262273 NJT262273 MZX262273 MQB262273 MGF262273 LWJ262273 LMN262273 LCR262273 KSV262273 KIZ262273 JZD262273 JPH262273 JFL262273 IVP262273 ILT262273 IBX262273 HSB262273 HIF262273 GYJ262273 GON262273 GER262273 FUV262273 FKZ262273 FBD262273 ERH262273 EHL262273 DXP262273 DNT262273 DDX262273 CUB262273 CKF262273 CAJ262273 BQN262273 BGR262273 AWV262273 AMZ262273 ADD262273 TH262273 JL262273 N262273 WVX196737 WMB196737 WCF196737 VSJ196737 VIN196737 UYR196737 UOV196737 UEZ196737 TVD196737 TLH196737 TBL196737 SRP196737 SHT196737 RXX196737 ROB196737 REF196737 QUJ196737 QKN196737 QAR196737 PQV196737 PGZ196737 OXD196737 ONH196737 ODL196737 NTP196737 NJT196737 MZX196737 MQB196737 MGF196737 LWJ196737 LMN196737 LCR196737 KSV196737 KIZ196737 JZD196737 JPH196737 JFL196737 IVP196737 ILT196737 IBX196737 HSB196737 HIF196737 GYJ196737 GON196737 GER196737 FUV196737 FKZ196737 FBD196737 ERH196737 EHL196737 DXP196737 DNT196737 DDX196737 CUB196737 CKF196737 CAJ196737 BQN196737 BGR196737 AWV196737 AMZ196737 ADD196737 TH196737 JL196737 N196737 WVX131201 WMB131201 WCF131201 VSJ131201 VIN131201 UYR131201 UOV131201 UEZ131201 TVD131201 TLH131201 TBL131201 SRP131201 SHT131201 RXX131201 ROB131201 REF131201 QUJ131201 QKN131201 QAR131201 PQV131201 PGZ131201 OXD131201 ONH131201 ODL131201 NTP131201 NJT131201 MZX131201 MQB131201 MGF131201 LWJ131201 LMN131201 LCR131201 KSV131201 KIZ131201 JZD131201 JPH131201 JFL131201 IVP131201 ILT131201 IBX131201 HSB131201 HIF131201 GYJ131201 GON131201 GER131201 FUV131201 FKZ131201 FBD131201 ERH131201 EHL131201 DXP131201 DNT131201 DDX131201 CUB131201 CKF131201 CAJ131201 BQN131201 BGR131201 AWV131201 AMZ131201 ADD131201 TH131201 JL131201 N131201 WVX65665 WMB65665 WCF65665 VSJ65665 VIN65665 UYR65665 UOV65665 UEZ65665 TVD65665 TLH65665 TBL65665 SRP65665 SHT65665 RXX65665 ROB65665 REF65665 QUJ65665 QKN65665 QAR65665 PQV65665 PGZ65665 OXD65665 ONH65665 ODL65665 NTP65665 NJT65665 MZX65665 MQB65665 MGF65665 LWJ65665 LMN65665 LCR65665 KSV65665 KIZ65665 JZD65665 JPH65665 JFL65665 IVP65665 ILT65665 IBX65665 HSB65665 HIF65665 GYJ65665 GON65665 GER65665 FUV65665 FKZ65665 FBD65665 ERH65665 EHL65665 DXP65665 DNT65665 DDX65665 CUB65665 CKF65665 CAJ65665 BQN65665 BGR65665 AWV65665 AMZ65665 ADD65665 TH65665 JL65665 N65665 WVN983174:WVN983175 WLR983174:WLR983175 WBV983174:WBV983175 VRZ983174:VRZ983175 VID983174:VID983175 UYH983174:UYH983175 UOL983174:UOL983175 UEP983174:UEP983175 TUT983174:TUT983175 TKX983174:TKX983175 TBB983174:TBB983175 SRF983174:SRF983175 SHJ983174:SHJ983175 RXN983174:RXN983175 RNR983174:RNR983175 RDV983174:RDV983175 QTZ983174:QTZ983175 QKD983174:QKD983175 QAH983174:QAH983175 PQL983174:PQL983175 PGP983174:PGP983175 OWT983174:OWT983175 OMX983174:OMX983175 ODB983174:ODB983175 NTF983174:NTF983175 NJJ983174:NJJ983175 MZN983174:MZN983175 MPR983174:MPR983175 MFV983174:MFV983175 LVZ983174:LVZ983175 LMD983174:LMD983175 LCH983174:LCH983175 KSL983174:KSL983175 KIP983174:KIP983175 JYT983174:JYT983175 JOX983174:JOX983175 JFB983174:JFB983175 IVF983174:IVF983175 ILJ983174:ILJ983175 IBN983174:IBN983175 HRR983174:HRR983175 HHV983174:HHV983175 GXZ983174:GXZ983175 GOD983174:GOD983175 GEH983174:GEH983175 FUL983174:FUL983175 FKP983174:FKP983175 FAT983174:FAT983175 EQX983174:EQX983175 EHB983174:EHB983175 DXF983174:DXF983175 DNJ983174:DNJ983175 DDN983174:DDN983175 CTR983174:CTR983175 CJV983174:CJV983175 BZZ983174:BZZ983175 BQD983174:BQD983175 BGH983174:BGH983175 AWL983174:AWL983175 AMP983174:AMP983175 ACT983174:ACT983175 SX983174:SX983175 JB983174:JB983175 C983174:C983175 WVN917638:WVN917639 WLR917638:WLR917639 WBV917638:WBV917639 VRZ917638:VRZ917639 VID917638:VID917639 UYH917638:UYH917639 UOL917638:UOL917639 UEP917638:UEP917639 TUT917638:TUT917639 TKX917638:TKX917639 TBB917638:TBB917639 SRF917638:SRF917639 SHJ917638:SHJ917639 RXN917638:RXN917639 RNR917638:RNR917639 RDV917638:RDV917639 QTZ917638:QTZ917639 QKD917638:QKD917639 QAH917638:QAH917639 PQL917638:PQL917639 PGP917638:PGP917639 OWT917638:OWT917639 OMX917638:OMX917639 ODB917638:ODB917639 NTF917638:NTF917639 NJJ917638:NJJ917639 MZN917638:MZN917639 MPR917638:MPR917639 MFV917638:MFV917639 LVZ917638:LVZ917639 LMD917638:LMD917639 LCH917638:LCH917639 KSL917638:KSL917639 KIP917638:KIP917639 JYT917638:JYT917639 JOX917638:JOX917639 JFB917638:JFB917639 IVF917638:IVF917639 ILJ917638:ILJ917639 IBN917638:IBN917639 HRR917638:HRR917639 HHV917638:HHV917639 GXZ917638:GXZ917639 GOD917638:GOD917639 GEH917638:GEH917639 FUL917638:FUL917639 FKP917638:FKP917639 FAT917638:FAT917639 EQX917638:EQX917639 EHB917638:EHB917639 DXF917638:DXF917639 DNJ917638:DNJ917639 DDN917638:DDN917639 CTR917638:CTR917639 CJV917638:CJV917639 BZZ917638:BZZ917639 BQD917638:BQD917639 BGH917638:BGH917639 AWL917638:AWL917639 AMP917638:AMP917639 ACT917638:ACT917639 SX917638:SX917639 JB917638:JB917639 C917638:C917639 WVN852102:WVN852103 WLR852102:WLR852103 WBV852102:WBV852103 VRZ852102:VRZ852103 VID852102:VID852103 UYH852102:UYH852103 UOL852102:UOL852103 UEP852102:UEP852103 TUT852102:TUT852103 TKX852102:TKX852103 TBB852102:TBB852103 SRF852102:SRF852103 SHJ852102:SHJ852103 RXN852102:RXN852103 RNR852102:RNR852103 RDV852102:RDV852103 QTZ852102:QTZ852103 QKD852102:QKD852103 QAH852102:QAH852103 PQL852102:PQL852103 PGP852102:PGP852103 OWT852102:OWT852103 OMX852102:OMX852103 ODB852102:ODB852103 NTF852102:NTF852103 NJJ852102:NJJ852103 MZN852102:MZN852103 MPR852102:MPR852103 MFV852102:MFV852103 LVZ852102:LVZ852103 LMD852102:LMD852103 LCH852102:LCH852103 KSL852102:KSL852103 KIP852102:KIP852103 JYT852102:JYT852103 JOX852102:JOX852103 JFB852102:JFB852103 IVF852102:IVF852103 ILJ852102:ILJ852103 IBN852102:IBN852103 HRR852102:HRR852103 HHV852102:HHV852103 GXZ852102:GXZ852103 GOD852102:GOD852103 GEH852102:GEH852103 FUL852102:FUL852103 FKP852102:FKP852103 FAT852102:FAT852103 EQX852102:EQX852103 EHB852102:EHB852103 DXF852102:DXF852103 DNJ852102:DNJ852103 DDN852102:DDN852103 CTR852102:CTR852103 CJV852102:CJV852103 BZZ852102:BZZ852103 BQD852102:BQD852103 BGH852102:BGH852103 AWL852102:AWL852103 AMP852102:AMP852103 ACT852102:ACT852103 SX852102:SX852103 JB852102:JB852103 C852102:C852103 WVN786566:WVN786567 WLR786566:WLR786567 WBV786566:WBV786567 VRZ786566:VRZ786567 VID786566:VID786567 UYH786566:UYH786567 UOL786566:UOL786567 UEP786566:UEP786567 TUT786566:TUT786567 TKX786566:TKX786567 TBB786566:TBB786567 SRF786566:SRF786567 SHJ786566:SHJ786567 RXN786566:RXN786567 RNR786566:RNR786567 RDV786566:RDV786567 QTZ786566:QTZ786567 QKD786566:QKD786567 QAH786566:QAH786567 PQL786566:PQL786567 PGP786566:PGP786567 OWT786566:OWT786567 OMX786566:OMX786567 ODB786566:ODB786567 NTF786566:NTF786567 NJJ786566:NJJ786567 MZN786566:MZN786567 MPR786566:MPR786567 MFV786566:MFV786567 LVZ786566:LVZ786567 LMD786566:LMD786567 LCH786566:LCH786567 KSL786566:KSL786567 KIP786566:KIP786567 JYT786566:JYT786567 JOX786566:JOX786567 JFB786566:JFB786567 IVF786566:IVF786567 ILJ786566:ILJ786567 IBN786566:IBN786567 HRR786566:HRR786567 HHV786566:HHV786567 GXZ786566:GXZ786567 GOD786566:GOD786567 GEH786566:GEH786567 FUL786566:FUL786567 FKP786566:FKP786567 FAT786566:FAT786567 EQX786566:EQX786567 EHB786566:EHB786567 DXF786566:DXF786567 DNJ786566:DNJ786567 DDN786566:DDN786567 CTR786566:CTR786567 CJV786566:CJV786567 BZZ786566:BZZ786567 BQD786566:BQD786567 BGH786566:BGH786567 AWL786566:AWL786567 AMP786566:AMP786567 ACT786566:ACT786567 SX786566:SX786567 JB786566:JB786567 C786566:C786567 WVN721030:WVN721031 WLR721030:WLR721031 WBV721030:WBV721031 VRZ721030:VRZ721031 VID721030:VID721031 UYH721030:UYH721031 UOL721030:UOL721031 UEP721030:UEP721031 TUT721030:TUT721031 TKX721030:TKX721031 TBB721030:TBB721031 SRF721030:SRF721031 SHJ721030:SHJ721031 RXN721030:RXN721031 RNR721030:RNR721031 RDV721030:RDV721031 QTZ721030:QTZ721031 QKD721030:QKD721031 QAH721030:QAH721031 PQL721030:PQL721031 PGP721030:PGP721031 OWT721030:OWT721031 OMX721030:OMX721031 ODB721030:ODB721031 NTF721030:NTF721031 NJJ721030:NJJ721031 MZN721030:MZN721031 MPR721030:MPR721031 MFV721030:MFV721031 LVZ721030:LVZ721031 LMD721030:LMD721031 LCH721030:LCH721031 KSL721030:KSL721031 KIP721030:KIP721031 JYT721030:JYT721031 JOX721030:JOX721031 JFB721030:JFB721031 IVF721030:IVF721031 ILJ721030:ILJ721031 IBN721030:IBN721031 HRR721030:HRR721031 HHV721030:HHV721031 GXZ721030:GXZ721031 GOD721030:GOD721031 GEH721030:GEH721031 FUL721030:FUL721031 FKP721030:FKP721031 FAT721030:FAT721031 EQX721030:EQX721031 EHB721030:EHB721031 DXF721030:DXF721031 DNJ721030:DNJ721031 DDN721030:DDN721031 CTR721030:CTR721031 CJV721030:CJV721031 BZZ721030:BZZ721031 BQD721030:BQD721031 BGH721030:BGH721031 AWL721030:AWL721031 AMP721030:AMP721031 ACT721030:ACT721031 SX721030:SX721031 JB721030:JB721031 C721030:C721031 WVN655494:WVN655495 WLR655494:WLR655495 WBV655494:WBV655495 VRZ655494:VRZ655495 VID655494:VID655495 UYH655494:UYH655495 UOL655494:UOL655495 UEP655494:UEP655495 TUT655494:TUT655495 TKX655494:TKX655495 TBB655494:TBB655495 SRF655494:SRF655495 SHJ655494:SHJ655495 RXN655494:RXN655495 RNR655494:RNR655495 RDV655494:RDV655495 QTZ655494:QTZ655495 QKD655494:QKD655495 QAH655494:QAH655495 PQL655494:PQL655495 PGP655494:PGP655495 OWT655494:OWT655495 OMX655494:OMX655495 ODB655494:ODB655495 NTF655494:NTF655495 NJJ655494:NJJ655495 MZN655494:MZN655495 MPR655494:MPR655495 MFV655494:MFV655495 LVZ655494:LVZ655495 LMD655494:LMD655495 LCH655494:LCH655495 KSL655494:KSL655495 KIP655494:KIP655495 JYT655494:JYT655495 JOX655494:JOX655495 JFB655494:JFB655495 IVF655494:IVF655495 ILJ655494:ILJ655495 IBN655494:IBN655495 HRR655494:HRR655495 HHV655494:HHV655495 GXZ655494:GXZ655495 GOD655494:GOD655495 GEH655494:GEH655495 FUL655494:FUL655495 FKP655494:FKP655495 FAT655494:FAT655495 EQX655494:EQX655495 EHB655494:EHB655495 DXF655494:DXF655495 DNJ655494:DNJ655495 DDN655494:DDN655495 CTR655494:CTR655495 CJV655494:CJV655495 BZZ655494:BZZ655495 BQD655494:BQD655495 BGH655494:BGH655495 AWL655494:AWL655495 AMP655494:AMP655495 ACT655494:ACT655495 SX655494:SX655495 JB655494:JB655495 C655494:C655495 WVN589958:WVN589959 WLR589958:WLR589959 WBV589958:WBV589959 VRZ589958:VRZ589959 VID589958:VID589959 UYH589958:UYH589959 UOL589958:UOL589959 UEP589958:UEP589959 TUT589958:TUT589959 TKX589958:TKX589959 TBB589958:TBB589959 SRF589958:SRF589959 SHJ589958:SHJ589959 RXN589958:RXN589959 RNR589958:RNR589959 RDV589958:RDV589959 QTZ589958:QTZ589959 QKD589958:QKD589959 QAH589958:QAH589959 PQL589958:PQL589959 PGP589958:PGP589959 OWT589958:OWT589959 OMX589958:OMX589959 ODB589958:ODB589959 NTF589958:NTF589959 NJJ589958:NJJ589959 MZN589958:MZN589959 MPR589958:MPR589959 MFV589958:MFV589959 LVZ589958:LVZ589959 LMD589958:LMD589959 LCH589958:LCH589959 KSL589958:KSL589959 KIP589958:KIP589959 JYT589958:JYT589959 JOX589958:JOX589959 JFB589958:JFB589959 IVF589958:IVF589959 ILJ589958:ILJ589959 IBN589958:IBN589959 HRR589958:HRR589959 HHV589958:HHV589959 GXZ589958:GXZ589959 GOD589958:GOD589959 GEH589958:GEH589959 FUL589958:FUL589959 FKP589958:FKP589959 FAT589958:FAT589959 EQX589958:EQX589959 EHB589958:EHB589959 DXF589958:DXF589959 DNJ589958:DNJ589959 DDN589958:DDN589959 CTR589958:CTR589959 CJV589958:CJV589959 BZZ589958:BZZ589959 BQD589958:BQD589959 BGH589958:BGH589959 AWL589958:AWL589959 AMP589958:AMP589959 ACT589958:ACT589959 SX589958:SX589959 JB589958:JB589959 C589958:C589959 WVN524422:WVN524423 WLR524422:WLR524423 WBV524422:WBV524423 VRZ524422:VRZ524423 VID524422:VID524423 UYH524422:UYH524423 UOL524422:UOL524423 UEP524422:UEP524423 TUT524422:TUT524423 TKX524422:TKX524423 TBB524422:TBB524423 SRF524422:SRF524423 SHJ524422:SHJ524423 RXN524422:RXN524423 RNR524422:RNR524423 RDV524422:RDV524423 QTZ524422:QTZ524423 QKD524422:QKD524423 QAH524422:QAH524423 PQL524422:PQL524423 PGP524422:PGP524423 OWT524422:OWT524423 OMX524422:OMX524423 ODB524422:ODB524423 NTF524422:NTF524423 NJJ524422:NJJ524423 MZN524422:MZN524423 MPR524422:MPR524423 MFV524422:MFV524423 LVZ524422:LVZ524423 LMD524422:LMD524423 LCH524422:LCH524423 KSL524422:KSL524423 KIP524422:KIP524423 JYT524422:JYT524423 JOX524422:JOX524423 JFB524422:JFB524423 IVF524422:IVF524423 ILJ524422:ILJ524423 IBN524422:IBN524423 HRR524422:HRR524423 HHV524422:HHV524423 GXZ524422:GXZ524423 GOD524422:GOD524423 GEH524422:GEH524423 FUL524422:FUL524423 FKP524422:FKP524423 FAT524422:FAT524423 EQX524422:EQX524423 EHB524422:EHB524423 DXF524422:DXF524423 DNJ524422:DNJ524423 DDN524422:DDN524423 CTR524422:CTR524423 CJV524422:CJV524423 BZZ524422:BZZ524423 BQD524422:BQD524423 BGH524422:BGH524423 AWL524422:AWL524423 AMP524422:AMP524423 ACT524422:ACT524423 SX524422:SX524423 JB524422:JB524423 C524422:C524423 WVN458886:WVN458887 WLR458886:WLR458887 WBV458886:WBV458887 VRZ458886:VRZ458887 VID458886:VID458887 UYH458886:UYH458887 UOL458886:UOL458887 UEP458886:UEP458887 TUT458886:TUT458887 TKX458886:TKX458887 TBB458886:TBB458887 SRF458886:SRF458887 SHJ458886:SHJ458887 RXN458886:RXN458887 RNR458886:RNR458887 RDV458886:RDV458887 QTZ458886:QTZ458887 QKD458886:QKD458887 QAH458886:QAH458887 PQL458886:PQL458887 PGP458886:PGP458887 OWT458886:OWT458887 OMX458886:OMX458887 ODB458886:ODB458887 NTF458886:NTF458887 NJJ458886:NJJ458887 MZN458886:MZN458887 MPR458886:MPR458887 MFV458886:MFV458887 LVZ458886:LVZ458887 LMD458886:LMD458887 LCH458886:LCH458887 KSL458886:KSL458887 KIP458886:KIP458887 JYT458886:JYT458887 JOX458886:JOX458887 JFB458886:JFB458887 IVF458886:IVF458887 ILJ458886:ILJ458887 IBN458886:IBN458887 HRR458886:HRR458887 HHV458886:HHV458887 GXZ458886:GXZ458887 GOD458886:GOD458887 GEH458886:GEH458887 FUL458886:FUL458887 FKP458886:FKP458887 FAT458886:FAT458887 EQX458886:EQX458887 EHB458886:EHB458887 DXF458886:DXF458887 DNJ458886:DNJ458887 DDN458886:DDN458887 CTR458886:CTR458887 CJV458886:CJV458887 BZZ458886:BZZ458887 BQD458886:BQD458887 BGH458886:BGH458887 AWL458886:AWL458887 AMP458886:AMP458887 ACT458886:ACT458887 SX458886:SX458887 JB458886:JB458887 C458886:C458887 WVN393350:WVN393351 WLR393350:WLR393351 WBV393350:WBV393351 VRZ393350:VRZ393351 VID393350:VID393351 UYH393350:UYH393351 UOL393350:UOL393351 UEP393350:UEP393351 TUT393350:TUT393351 TKX393350:TKX393351 TBB393350:TBB393351 SRF393350:SRF393351 SHJ393350:SHJ393351 RXN393350:RXN393351 RNR393350:RNR393351 RDV393350:RDV393351 QTZ393350:QTZ393351 QKD393350:QKD393351 QAH393350:QAH393351 PQL393350:PQL393351 PGP393350:PGP393351 OWT393350:OWT393351 OMX393350:OMX393351 ODB393350:ODB393351 NTF393350:NTF393351 NJJ393350:NJJ393351 MZN393350:MZN393351 MPR393350:MPR393351 MFV393350:MFV393351 LVZ393350:LVZ393351 LMD393350:LMD393351 LCH393350:LCH393351 KSL393350:KSL393351 KIP393350:KIP393351 JYT393350:JYT393351 JOX393350:JOX393351 JFB393350:JFB393351 IVF393350:IVF393351 ILJ393350:ILJ393351 IBN393350:IBN393351 HRR393350:HRR393351 HHV393350:HHV393351 GXZ393350:GXZ393351 GOD393350:GOD393351 GEH393350:GEH393351 FUL393350:FUL393351 FKP393350:FKP393351 FAT393350:FAT393351 EQX393350:EQX393351 EHB393350:EHB393351 DXF393350:DXF393351 DNJ393350:DNJ393351 DDN393350:DDN393351 CTR393350:CTR393351 CJV393350:CJV393351 BZZ393350:BZZ393351 BQD393350:BQD393351 BGH393350:BGH393351 AWL393350:AWL393351 AMP393350:AMP393351 ACT393350:ACT393351 SX393350:SX393351 JB393350:JB393351 C393350:C393351 WVN327814:WVN327815 WLR327814:WLR327815 WBV327814:WBV327815 VRZ327814:VRZ327815 VID327814:VID327815 UYH327814:UYH327815 UOL327814:UOL327815 UEP327814:UEP327815 TUT327814:TUT327815 TKX327814:TKX327815 TBB327814:TBB327815 SRF327814:SRF327815 SHJ327814:SHJ327815 RXN327814:RXN327815 RNR327814:RNR327815 RDV327814:RDV327815 QTZ327814:QTZ327815 QKD327814:QKD327815 QAH327814:QAH327815 PQL327814:PQL327815 PGP327814:PGP327815 OWT327814:OWT327815 OMX327814:OMX327815 ODB327814:ODB327815 NTF327814:NTF327815 NJJ327814:NJJ327815 MZN327814:MZN327815 MPR327814:MPR327815 MFV327814:MFV327815 LVZ327814:LVZ327815 LMD327814:LMD327815 LCH327814:LCH327815 KSL327814:KSL327815 KIP327814:KIP327815 JYT327814:JYT327815 JOX327814:JOX327815 JFB327814:JFB327815 IVF327814:IVF327815 ILJ327814:ILJ327815 IBN327814:IBN327815 HRR327814:HRR327815 HHV327814:HHV327815 GXZ327814:GXZ327815 GOD327814:GOD327815 GEH327814:GEH327815 FUL327814:FUL327815 FKP327814:FKP327815 FAT327814:FAT327815 EQX327814:EQX327815 EHB327814:EHB327815 DXF327814:DXF327815 DNJ327814:DNJ327815 DDN327814:DDN327815 CTR327814:CTR327815 CJV327814:CJV327815 BZZ327814:BZZ327815 BQD327814:BQD327815 BGH327814:BGH327815 AWL327814:AWL327815 AMP327814:AMP327815 ACT327814:ACT327815 SX327814:SX327815 JB327814:JB327815 C327814:C327815 WVN262278:WVN262279 WLR262278:WLR262279 WBV262278:WBV262279 VRZ262278:VRZ262279 VID262278:VID262279 UYH262278:UYH262279 UOL262278:UOL262279 UEP262278:UEP262279 TUT262278:TUT262279 TKX262278:TKX262279 TBB262278:TBB262279 SRF262278:SRF262279 SHJ262278:SHJ262279 RXN262278:RXN262279 RNR262278:RNR262279 RDV262278:RDV262279 QTZ262278:QTZ262279 QKD262278:QKD262279 QAH262278:QAH262279 PQL262278:PQL262279 PGP262278:PGP262279 OWT262278:OWT262279 OMX262278:OMX262279 ODB262278:ODB262279 NTF262278:NTF262279 NJJ262278:NJJ262279 MZN262278:MZN262279 MPR262278:MPR262279 MFV262278:MFV262279 LVZ262278:LVZ262279 LMD262278:LMD262279 LCH262278:LCH262279 KSL262278:KSL262279 KIP262278:KIP262279 JYT262278:JYT262279 JOX262278:JOX262279 JFB262278:JFB262279 IVF262278:IVF262279 ILJ262278:ILJ262279 IBN262278:IBN262279 HRR262278:HRR262279 HHV262278:HHV262279 GXZ262278:GXZ262279 GOD262278:GOD262279 GEH262278:GEH262279 FUL262278:FUL262279 FKP262278:FKP262279 FAT262278:FAT262279 EQX262278:EQX262279 EHB262278:EHB262279 DXF262278:DXF262279 DNJ262278:DNJ262279 DDN262278:DDN262279 CTR262278:CTR262279 CJV262278:CJV262279 BZZ262278:BZZ262279 BQD262278:BQD262279 BGH262278:BGH262279 AWL262278:AWL262279 AMP262278:AMP262279 ACT262278:ACT262279 SX262278:SX262279 JB262278:JB262279 C262278:C262279 WVN196742:WVN196743 WLR196742:WLR196743 WBV196742:WBV196743 VRZ196742:VRZ196743 VID196742:VID196743 UYH196742:UYH196743 UOL196742:UOL196743 UEP196742:UEP196743 TUT196742:TUT196743 TKX196742:TKX196743 TBB196742:TBB196743 SRF196742:SRF196743 SHJ196742:SHJ196743 RXN196742:RXN196743 RNR196742:RNR196743 RDV196742:RDV196743 QTZ196742:QTZ196743 QKD196742:QKD196743 QAH196742:QAH196743 PQL196742:PQL196743 PGP196742:PGP196743 OWT196742:OWT196743 OMX196742:OMX196743 ODB196742:ODB196743 NTF196742:NTF196743 NJJ196742:NJJ196743 MZN196742:MZN196743 MPR196742:MPR196743 MFV196742:MFV196743 LVZ196742:LVZ196743 LMD196742:LMD196743 LCH196742:LCH196743 KSL196742:KSL196743 KIP196742:KIP196743 JYT196742:JYT196743 JOX196742:JOX196743 JFB196742:JFB196743 IVF196742:IVF196743 ILJ196742:ILJ196743 IBN196742:IBN196743 HRR196742:HRR196743 HHV196742:HHV196743 GXZ196742:GXZ196743 GOD196742:GOD196743 GEH196742:GEH196743 FUL196742:FUL196743 FKP196742:FKP196743 FAT196742:FAT196743 EQX196742:EQX196743 EHB196742:EHB196743 DXF196742:DXF196743 DNJ196742:DNJ196743 DDN196742:DDN196743 CTR196742:CTR196743 CJV196742:CJV196743 BZZ196742:BZZ196743 BQD196742:BQD196743 BGH196742:BGH196743 AWL196742:AWL196743 AMP196742:AMP196743 ACT196742:ACT196743 SX196742:SX196743 JB196742:JB196743 C196742:C196743 WVN131206:WVN131207 WLR131206:WLR131207 WBV131206:WBV131207 VRZ131206:VRZ131207 VID131206:VID131207 UYH131206:UYH131207 UOL131206:UOL131207 UEP131206:UEP131207 TUT131206:TUT131207 TKX131206:TKX131207 TBB131206:TBB131207 SRF131206:SRF131207 SHJ131206:SHJ131207 RXN131206:RXN131207 RNR131206:RNR131207 RDV131206:RDV131207 QTZ131206:QTZ131207 QKD131206:QKD131207 QAH131206:QAH131207 PQL131206:PQL131207 PGP131206:PGP131207 OWT131206:OWT131207 OMX131206:OMX131207 ODB131206:ODB131207 NTF131206:NTF131207 NJJ131206:NJJ131207 MZN131206:MZN131207 MPR131206:MPR131207 MFV131206:MFV131207 LVZ131206:LVZ131207 LMD131206:LMD131207 LCH131206:LCH131207 KSL131206:KSL131207 KIP131206:KIP131207 JYT131206:JYT131207 JOX131206:JOX131207 JFB131206:JFB131207 IVF131206:IVF131207 ILJ131206:ILJ131207 IBN131206:IBN131207 HRR131206:HRR131207 HHV131206:HHV131207 GXZ131206:GXZ131207 GOD131206:GOD131207 GEH131206:GEH131207 FUL131206:FUL131207 FKP131206:FKP131207 FAT131206:FAT131207 EQX131206:EQX131207 EHB131206:EHB131207 DXF131206:DXF131207 DNJ131206:DNJ131207 DDN131206:DDN131207 CTR131206:CTR131207 CJV131206:CJV131207 BZZ131206:BZZ131207 BQD131206:BQD131207 BGH131206:BGH131207 AWL131206:AWL131207 AMP131206:AMP131207 ACT131206:ACT131207 SX131206:SX131207 JB131206:JB131207 C131206:C131207 WVN65670:WVN65671 WLR65670:WLR65671 WBV65670:WBV65671 VRZ65670:VRZ65671 VID65670:VID65671 UYH65670:UYH65671 UOL65670:UOL65671 UEP65670:UEP65671 TUT65670:TUT65671 TKX65670:TKX65671 TBB65670:TBB65671 SRF65670:SRF65671 SHJ65670:SHJ65671 RXN65670:RXN65671 RNR65670:RNR65671 RDV65670:RDV65671 QTZ65670:QTZ65671 QKD65670:QKD65671 QAH65670:QAH65671 PQL65670:PQL65671 PGP65670:PGP65671 OWT65670:OWT65671 OMX65670:OMX65671 ODB65670:ODB65671 NTF65670:NTF65671 NJJ65670:NJJ65671 MZN65670:MZN65671 MPR65670:MPR65671 MFV65670:MFV65671 LVZ65670:LVZ65671 LMD65670:LMD65671 LCH65670:LCH65671 KSL65670:KSL65671 KIP65670:KIP65671 JYT65670:JYT65671 JOX65670:JOX65671 JFB65670:JFB65671 IVF65670:IVF65671 ILJ65670:ILJ65671 IBN65670:IBN65671 HRR65670:HRR65671 HHV65670:HHV65671 GXZ65670:GXZ65671 GOD65670:GOD65671 GEH65670:GEH65671 FUL65670:FUL65671 FKP65670:FKP65671 FAT65670:FAT65671 EQX65670:EQX65671 EHB65670:EHB65671 DXF65670:DXF65671 DNJ65670:DNJ65671 DDN65670:DDN65671 CTR65670:CTR65671 CJV65670:CJV65671 BZZ65670:BZZ65671 BQD65670:BQD65671 BGH65670:BGH65671 AWL65670:AWL65671 AMP65670:AMP65671 ACT65670:ACT65671 SX65670:SX65671 JB65670:JB65671 C65670:C65671 WVM983175 WLQ983175 WBU983175 VRY983175 VIC983175 UYG983175 UOK983175 UEO983175 TUS983175 TKW983175 TBA983175 SRE983175 SHI983175 RXM983175 RNQ983175 RDU983175 QTY983175 QKC983175 QAG983175 PQK983175 PGO983175 OWS983175 OMW983175 ODA983175 NTE983175 NJI983175 MZM983175 MPQ983175 MFU983175 LVY983175 LMC983175 LCG983175 KSK983175 KIO983175 JYS983175 JOW983175 JFA983175 IVE983175 ILI983175 IBM983175 HRQ983175 HHU983175 GXY983175 GOC983175 GEG983175 FUK983175 FKO983175 FAS983175 EQW983175 EHA983175 DXE983175 DNI983175 DDM983175 CTQ983175 CJU983175 BZY983175 BQC983175 BGG983175 AWK983175 AMO983175 ACS983175 SW983175 JA983175 B983175 WVM917639 WLQ917639 WBU917639 VRY917639 VIC917639 UYG917639 UOK917639 UEO917639 TUS917639 TKW917639 TBA917639 SRE917639 SHI917639 RXM917639 RNQ917639 RDU917639 QTY917639 QKC917639 QAG917639 PQK917639 PGO917639 OWS917639 OMW917639 ODA917639 NTE917639 NJI917639 MZM917639 MPQ917639 MFU917639 LVY917639 LMC917639 LCG917639 KSK917639 KIO917639 JYS917639 JOW917639 JFA917639 IVE917639 ILI917639 IBM917639 HRQ917639 HHU917639 GXY917639 GOC917639 GEG917639 FUK917639 FKO917639 FAS917639 EQW917639 EHA917639 DXE917639 DNI917639 DDM917639 CTQ917639 CJU917639 BZY917639 BQC917639 BGG917639 AWK917639 AMO917639 ACS917639 SW917639 JA917639 B917639 WVM852103 WLQ852103 WBU852103 VRY852103 VIC852103 UYG852103 UOK852103 UEO852103 TUS852103 TKW852103 TBA852103 SRE852103 SHI852103 RXM852103 RNQ852103 RDU852103 QTY852103 QKC852103 QAG852103 PQK852103 PGO852103 OWS852103 OMW852103 ODA852103 NTE852103 NJI852103 MZM852103 MPQ852103 MFU852103 LVY852103 LMC852103 LCG852103 KSK852103 KIO852103 JYS852103 JOW852103 JFA852103 IVE852103 ILI852103 IBM852103 HRQ852103 HHU852103 GXY852103 GOC852103 GEG852103 FUK852103 FKO852103 FAS852103 EQW852103 EHA852103 DXE852103 DNI852103 DDM852103 CTQ852103 CJU852103 BZY852103 BQC852103 BGG852103 AWK852103 AMO852103 ACS852103 SW852103 JA852103 B852103 WVM786567 WLQ786567 WBU786567 VRY786567 VIC786567 UYG786567 UOK786567 UEO786567 TUS786567 TKW786567 TBA786567 SRE786567 SHI786567 RXM786567 RNQ786567 RDU786567 QTY786567 QKC786567 QAG786567 PQK786567 PGO786567 OWS786567 OMW786567 ODA786567 NTE786567 NJI786567 MZM786567 MPQ786567 MFU786567 LVY786567 LMC786567 LCG786567 KSK786567 KIO786567 JYS786567 JOW786567 JFA786567 IVE786567 ILI786567 IBM786567 HRQ786567 HHU786567 GXY786567 GOC786567 GEG786567 FUK786567 FKO786567 FAS786567 EQW786567 EHA786567 DXE786567 DNI786567 DDM786567 CTQ786567 CJU786567 BZY786567 BQC786567 BGG786567 AWK786567 AMO786567 ACS786567 SW786567 JA786567 B786567 WVM721031 WLQ721031 WBU721031 VRY721031 VIC721031 UYG721031 UOK721031 UEO721031 TUS721031 TKW721031 TBA721031 SRE721031 SHI721031 RXM721031 RNQ721031 RDU721031 QTY721031 QKC721031 QAG721031 PQK721031 PGO721031 OWS721031 OMW721031 ODA721031 NTE721031 NJI721031 MZM721031 MPQ721031 MFU721031 LVY721031 LMC721031 LCG721031 KSK721031 KIO721031 JYS721031 JOW721031 JFA721031 IVE721031 ILI721031 IBM721031 HRQ721031 HHU721031 GXY721031 GOC721031 GEG721031 FUK721031 FKO721031 FAS721031 EQW721031 EHA721031 DXE721031 DNI721031 DDM721031 CTQ721031 CJU721031 BZY721031 BQC721031 BGG721031 AWK721031 AMO721031 ACS721031 SW721031 JA721031 B721031 WVM655495 WLQ655495 WBU655495 VRY655495 VIC655495 UYG655495 UOK655495 UEO655495 TUS655495 TKW655495 TBA655495 SRE655495 SHI655495 RXM655495 RNQ655495 RDU655495 QTY655495 QKC655495 QAG655495 PQK655495 PGO655495 OWS655495 OMW655495 ODA655495 NTE655495 NJI655495 MZM655495 MPQ655495 MFU655495 LVY655495 LMC655495 LCG655495 KSK655495 KIO655495 JYS655495 JOW655495 JFA655495 IVE655495 ILI655495 IBM655495 HRQ655495 HHU655495 GXY655495 GOC655495 GEG655495 FUK655495 FKO655495 FAS655495 EQW655495 EHA655495 DXE655495 DNI655495 DDM655495 CTQ655495 CJU655495 BZY655495 BQC655495 BGG655495 AWK655495 AMO655495 ACS655495 SW655495 JA655495 B655495 WVM589959 WLQ589959 WBU589959 VRY589959 VIC589959 UYG589959 UOK589959 UEO589959 TUS589959 TKW589959 TBA589959 SRE589959 SHI589959 RXM589959 RNQ589959 RDU589959 QTY589959 QKC589959 QAG589959 PQK589959 PGO589959 OWS589959 OMW589959 ODA589959 NTE589959 NJI589959 MZM589959 MPQ589959 MFU589959 LVY589959 LMC589959 LCG589959 KSK589959 KIO589959 JYS589959 JOW589959 JFA589959 IVE589959 ILI589959 IBM589959 HRQ589959 HHU589959 GXY589959 GOC589959 GEG589959 FUK589959 FKO589959 FAS589959 EQW589959 EHA589959 DXE589959 DNI589959 DDM589959 CTQ589959 CJU589959 BZY589959 BQC589959 BGG589959 AWK589959 AMO589959 ACS589959 SW589959 JA589959 B589959 WVM524423 WLQ524423 WBU524423 VRY524423 VIC524423 UYG524423 UOK524423 UEO524423 TUS524423 TKW524423 TBA524423 SRE524423 SHI524423 RXM524423 RNQ524423 RDU524423 QTY524423 QKC524423 QAG524423 PQK524423 PGO524423 OWS524423 OMW524423 ODA524423 NTE524423 NJI524423 MZM524423 MPQ524423 MFU524423 LVY524423 LMC524423 LCG524423 KSK524423 KIO524423 JYS524423 JOW524423 JFA524423 IVE524423 ILI524423 IBM524423 HRQ524423 HHU524423 GXY524423 GOC524423 GEG524423 FUK524423 FKO524423 FAS524423 EQW524423 EHA524423 DXE524423 DNI524423 DDM524423 CTQ524423 CJU524423 BZY524423 BQC524423 BGG524423 AWK524423 AMO524423 ACS524423 SW524423 JA524423 B524423 WVM458887 WLQ458887 WBU458887 VRY458887 VIC458887 UYG458887 UOK458887 UEO458887 TUS458887 TKW458887 TBA458887 SRE458887 SHI458887 RXM458887 RNQ458887 RDU458887 QTY458887 QKC458887 QAG458887 PQK458887 PGO458887 OWS458887 OMW458887 ODA458887 NTE458887 NJI458887 MZM458887 MPQ458887 MFU458887 LVY458887 LMC458887 LCG458887 KSK458887 KIO458887 JYS458887 JOW458887 JFA458887 IVE458887 ILI458887 IBM458887 HRQ458887 HHU458887 GXY458887 GOC458887 GEG458887 FUK458887 FKO458887 FAS458887 EQW458887 EHA458887 DXE458887 DNI458887 DDM458887 CTQ458887 CJU458887 BZY458887 BQC458887 BGG458887 AWK458887 AMO458887 ACS458887 SW458887 JA458887 B458887 WVM393351 WLQ393351 WBU393351 VRY393351 VIC393351 UYG393351 UOK393351 UEO393351 TUS393351 TKW393351 TBA393351 SRE393351 SHI393351 RXM393351 RNQ393351 RDU393351 QTY393351 QKC393351 QAG393351 PQK393351 PGO393351 OWS393351 OMW393351 ODA393351 NTE393351 NJI393351 MZM393351 MPQ393351 MFU393351 LVY393351 LMC393351 LCG393351 KSK393351 KIO393351 JYS393351 JOW393351 JFA393351 IVE393351 ILI393351 IBM393351 HRQ393351 HHU393351 GXY393351 GOC393351 GEG393351 FUK393351 FKO393351 FAS393351 EQW393351 EHA393351 DXE393351 DNI393351 DDM393351 CTQ393351 CJU393351 BZY393351 BQC393351 BGG393351 AWK393351 AMO393351 ACS393351 SW393351 JA393351 B393351 WVM327815 WLQ327815 WBU327815 VRY327815 VIC327815 UYG327815 UOK327815 UEO327815 TUS327815 TKW327815 TBA327815 SRE327815 SHI327815 RXM327815 RNQ327815 RDU327815 QTY327815 QKC327815 QAG327815 PQK327815 PGO327815 OWS327815 OMW327815 ODA327815 NTE327815 NJI327815 MZM327815 MPQ327815 MFU327815 LVY327815 LMC327815 LCG327815 KSK327815 KIO327815 JYS327815 JOW327815 JFA327815 IVE327815 ILI327815 IBM327815 HRQ327815 HHU327815 GXY327815 GOC327815 GEG327815 FUK327815 FKO327815 FAS327815 EQW327815 EHA327815 DXE327815 DNI327815 DDM327815 CTQ327815 CJU327815 BZY327815 BQC327815 BGG327815 AWK327815 AMO327815 ACS327815 SW327815 JA327815 B327815 WVM262279 WLQ262279 WBU262279 VRY262279 VIC262279 UYG262279 UOK262279 UEO262279 TUS262279 TKW262279 TBA262279 SRE262279 SHI262279 RXM262279 RNQ262279 RDU262279 QTY262279 QKC262279 QAG262279 PQK262279 PGO262279 OWS262279 OMW262279 ODA262279 NTE262279 NJI262279 MZM262279 MPQ262279 MFU262279 LVY262279 LMC262279 LCG262279 KSK262279 KIO262279 JYS262279 JOW262279 JFA262279 IVE262279 ILI262279 IBM262279 HRQ262279 HHU262279 GXY262279 GOC262279 GEG262279 FUK262279 FKO262279 FAS262279 EQW262279 EHA262279 DXE262279 DNI262279 DDM262279 CTQ262279 CJU262279 BZY262279 BQC262279 BGG262279 AWK262279 AMO262279 ACS262279 SW262279 JA262279 B262279 WVM196743 WLQ196743 WBU196743 VRY196743 VIC196743 UYG196743 UOK196743 UEO196743 TUS196743 TKW196743 TBA196743 SRE196743 SHI196743 RXM196743 RNQ196743 RDU196743 QTY196743 QKC196743 QAG196743 PQK196743 PGO196743 OWS196743 OMW196743 ODA196743 NTE196743 NJI196743 MZM196743 MPQ196743 MFU196743 LVY196743 LMC196743 LCG196743 KSK196743 KIO196743 JYS196743 JOW196743 JFA196743 IVE196743 ILI196743 IBM196743 HRQ196743 HHU196743 GXY196743 GOC196743 GEG196743 FUK196743 FKO196743 FAS196743 EQW196743 EHA196743 DXE196743 DNI196743 DDM196743 CTQ196743 CJU196743 BZY196743 BQC196743 BGG196743 AWK196743 AMO196743 ACS196743 SW196743 JA196743 B196743 WVM131207 WLQ131207 WBU131207 VRY131207 VIC131207 UYG131207 UOK131207 UEO131207 TUS131207 TKW131207 TBA131207 SRE131207 SHI131207 RXM131207 RNQ131207 RDU131207 QTY131207 QKC131207 QAG131207 PQK131207 PGO131207 OWS131207 OMW131207 ODA131207 NTE131207 NJI131207 MZM131207 MPQ131207 MFU131207 LVY131207 LMC131207 LCG131207 KSK131207 KIO131207 JYS131207 JOW131207 JFA131207 IVE131207 ILI131207 IBM131207 HRQ131207 HHU131207 GXY131207 GOC131207 GEG131207 FUK131207 FKO131207 FAS131207 EQW131207 EHA131207 DXE131207 DNI131207 DDM131207 CTQ131207 CJU131207 BZY131207 BQC131207 BGG131207 AWK131207 AMO131207 ACS131207 SW131207 JA131207 B131207 WVM65671 WLQ65671 WBU65671 VRY65671 VIC65671 UYG65671 UOK65671 UEO65671 TUS65671 TKW65671 TBA65671 SRE65671 SHI65671 RXM65671 RNQ65671 RDU65671 QTY65671 QKC65671 QAG65671 PQK65671 PGO65671 OWS65671 OMW65671 ODA65671 NTE65671 NJI65671 MZM65671 MPQ65671 MFU65671 LVY65671 LMC65671 LCG65671 KSK65671 KIO65671 JYS65671 JOW65671 JFA65671 IVE65671 ILI65671 IBM65671 HRQ65671 HHU65671 GXY65671 GOC65671 GEG65671 FUK65671 FKO65671 FAS65671 EQW65671 EHA65671 DXE65671 DNI65671 DDM65671 CTQ65671 CJU65671 BZY65671 BQC65671 BGG65671 AWK65671 AMO65671 ACS65671 SW65671 JA65671 B65671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WVO983242:WVO983247 WLS983242:WLS983247 WBW983242:WBW983247 VSA983242:VSA983247 VIE983242:VIE983247 UYI983242:UYI983247 UOM983242:UOM983247 UEQ983242:UEQ983247 TUU983242:TUU983247 TKY983242:TKY983247 TBC983242:TBC983247 SRG983242:SRG983247 SHK983242:SHK983247 RXO983242:RXO983247 RNS983242:RNS983247 RDW983242:RDW983247 QUA983242:QUA983247 QKE983242:QKE983247 QAI983242:QAI983247 PQM983242:PQM983247 PGQ983242:PGQ983247 OWU983242:OWU983247 OMY983242:OMY983247 ODC983242:ODC983247 NTG983242:NTG983247 NJK983242:NJK983247 MZO983242:MZO983247 MPS983242:MPS983247 MFW983242:MFW983247 LWA983242:LWA983247 LME983242:LME983247 LCI983242:LCI983247 KSM983242:KSM983247 KIQ983242:KIQ983247 JYU983242:JYU983247 JOY983242:JOY983247 JFC983242:JFC983247 IVG983242:IVG983247 ILK983242:ILK983247 IBO983242:IBO983247 HRS983242:HRS983247 HHW983242:HHW983247 GYA983242:GYA983247 GOE983242:GOE983247 GEI983242:GEI983247 FUM983242:FUM983247 FKQ983242:FKQ983247 FAU983242:FAU983247 EQY983242:EQY983247 EHC983242:EHC983247 DXG983242:DXG983247 DNK983242:DNK983247 DDO983242:DDO983247 CTS983242:CTS983247 CJW983242:CJW983247 CAA983242:CAA983247 BQE983242:BQE983247 BGI983242:BGI983247 AWM983242:AWM983247 AMQ983242:AMQ983247 ACU983242:ACU983247 SY983242:SY983247 JC983242:JC983247 D983242:E983247 WVO917706:WVO917711 WLS917706:WLS917711 WBW917706:WBW917711 VSA917706:VSA917711 VIE917706:VIE917711 UYI917706:UYI917711 UOM917706:UOM917711 UEQ917706:UEQ917711 TUU917706:TUU917711 TKY917706:TKY917711 TBC917706:TBC917711 SRG917706:SRG917711 SHK917706:SHK917711 RXO917706:RXO917711 RNS917706:RNS917711 RDW917706:RDW917711 QUA917706:QUA917711 QKE917706:QKE917711 QAI917706:QAI917711 PQM917706:PQM917711 PGQ917706:PGQ917711 OWU917706:OWU917711 OMY917706:OMY917711 ODC917706:ODC917711 NTG917706:NTG917711 NJK917706:NJK917711 MZO917706:MZO917711 MPS917706:MPS917711 MFW917706:MFW917711 LWA917706:LWA917711 LME917706:LME917711 LCI917706:LCI917711 KSM917706:KSM917711 KIQ917706:KIQ917711 JYU917706:JYU917711 JOY917706:JOY917711 JFC917706:JFC917711 IVG917706:IVG917711 ILK917706:ILK917711 IBO917706:IBO917711 HRS917706:HRS917711 HHW917706:HHW917711 GYA917706:GYA917711 GOE917706:GOE917711 GEI917706:GEI917711 FUM917706:FUM917711 FKQ917706:FKQ917711 FAU917706:FAU917711 EQY917706:EQY917711 EHC917706:EHC917711 DXG917706:DXG917711 DNK917706:DNK917711 DDO917706:DDO917711 CTS917706:CTS917711 CJW917706:CJW917711 CAA917706:CAA917711 BQE917706:BQE917711 BGI917706:BGI917711 AWM917706:AWM917711 AMQ917706:AMQ917711 ACU917706:ACU917711 SY917706:SY917711 JC917706:JC917711 D917706:E917711 WVO852170:WVO852175 WLS852170:WLS852175 WBW852170:WBW852175 VSA852170:VSA852175 VIE852170:VIE852175 UYI852170:UYI852175 UOM852170:UOM852175 UEQ852170:UEQ852175 TUU852170:TUU852175 TKY852170:TKY852175 TBC852170:TBC852175 SRG852170:SRG852175 SHK852170:SHK852175 RXO852170:RXO852175 RNS852170:RNS852175 RDW852170:RDW852175 QUA852170:QUA852175 QKE852170:QKE852175 QAI852170:QAI852175 PQM852170:PQM852175 PGQ852170:PGQ852175 OWU852170:OWU852175 OMY852170:OMY852175 ODC852170:ODC852175 NTG852170:NTG852175 NJK852170:NJK852175 MZO852170:MZO852175 MPS852170:MPS852175 MFW852170:MFW852175 LWA852170:LWA852175 LME852170:LME852175 LCI852170:LCI852175 KSM852170:KSM852175 KIQ852170:KIQ852175 JYU852170:JYU852175 JOY852170:JOY852175 JFC852170:JFC852175 IVG852170:IVG852175 ILK852170:ILK852175 IBO852170:IBO852175 HRS852170:HRS852175 HHW852170:HHW852175 GYA852170:GYA852175 GOE852170:GOE852175 GEI852170:GEI852175 FUM852170:FUM852175 FKQ852170:FKQ852175 FAU852170:FAU852175 EQY852170:EQY852175 EHC852170:EHC852175 DXG852170:DXG852175 DNK852170:DNK852175 DDO852170:DDO852175 CTS852170:CTS852175 CJW852170:CJW852175 CAA852170:CAA852175 BQE852170:BQE852175 BGI852170:BGI852175 AWM852170:AWM852175 AMQ852170:AMQ852175 ACU852170:ACU852175 SY852170:SY852175 JC852170:JC852175 D852170:E852175 WVO786634:WVO786639 WLS786634:WLS786639 WBW786634:WBW786639 VSA786634:VSA786639 VIE786634:VIE786639 UYI786634:UYI786639 UOM786634:UOM786639 UEQ786634:UEQ786639 TUU786634:TUU786639 TKY786634:TKY786639 TBC786634:TBC786639 SRG786634:SRG786639 SHK786634:SHK786639 RXO786634:RXO786639 RNS786634:RNS786639 RDW786634:RDW786639 QUA786634:QUA786639 QKE786634:QKE786639 QAI786634:QAI786639 PQM786634:PQM786639 PGQ786634:PGQ786639 OWU786634:OWU786639 OMY786634:OMY786639 ODC786634:ODC786639 NTG786634:NTG786639 NJK786634:NJK786639 MZO786634:MZO786639 MPS786634:MPS786639 MFW786634:MFW786639 LWA786634:LWA786639 LME786634:LME786639 LCI786634:LCI786639 KSM786634:KSM786639 KIQ786634:KIQ786639 JYU786634:JYU786639 JOY786634:JOY786639 JFC786634:JFC786639 IVG786634:IVG786639 ILK786634:ILK786639 IBO786634:IBO786639 HRS786634:HRS786639 HHW786634:HHW786639 GYA786634:GYA786639 GOE786634:GOE786639 GEI786634:GEI786639 FUM786634:FUM786639 FKQ786634:FKQ786639 FAU786634:FAU786639 EQY786634:EQY786639 EHC786634:EHC786639 DXG786634:DXG786639 DNK786634:DNK786639 DDO786634:DDO786639 CTS786634:CTS786639 CJW786634:CJW786639 CAA786634:CAA786639 BQE786634:BQE786639 BGI786634:BGI786639 AWM786634:AWM786639 AMQ786634:AMQ786639 ACU786634:ACU786639 SY786634:SY786639 JC786634:JC786639 D786634:E786639 WVO721098:WVO721103 WLS721098:WLS721103 WBW721098:WBW721103 VSA721098:VSA721103 VIE721098:VIE721103 UYI721098:UYI721103 UOM721098:UOM721103 UEQ721098:UEQ721103 TUU721098:TUU721103 TKY721098:TKY721103 TBC721098:TBC721103 SRG721098:SRG721103 SHK721098:SHK721103 RXO721098:RXO721103 RNS721098:RNS721103 RDW721098:RDW721103 QUA721098:QUA721103 QKE721098:QKE721103 QAI721098:QAI721103 PQM721098:PQM721103 PGQ721098:PGQ721103 OWU721098:OWU721103 OMY721098:OMY721103 ODC721098:ODC721103 NTG721098:NTG721103 NJK721098:NJK721103 MZO721098:MZO721103 MPS721098:MPS721103 MFW721098:MFW721103 LWA721098:LWA721103 LME721098:LME721103 LCI721098:LCI721103 KSM721098:KSM721103 KIQ721098:KIQ721103 JYU721098:JYU721103 JOY721098:JOY721103 JFC721098:JFC721103 IVG721098:IVG721103 ILK721098:ILK721103 IBO721098:IBO721103 HRS721098:HRS721103 HHW721098:HHW721103 GYA721098:GYA721103 GOE721098:GOE721103 GEI721098:GEI721103 FUM721098:FUM721103 FKQ721098:FKQ721103 FAU721098:FAU721103 EQY721098:EQY721103 EHC721098:EHC721103 DXG721098:DXG721103 DNK721098:DNK721103 DDO721098:DDO721103 CTS721098:CTS721103 CJW721098:CJW721103 CAA721098:CAA721103 BQE721098:BQE721103 BGI721098:BGI721103 AWM721098:AWM721103 AMQ721098:AMQ721103 ACU721098:ACU721103 SY721098:SY721103 JC721098:JC721103 D721098:E721103 WVO655562:WVO655567 WLS655562:WLS655567 WBW655562:WBW655567 VSA655562:VSA655567 VIE655562:VIE655567 UYI655562:UYI655567 UOM655562:UOM655567 UEQ655562:UEQ655567 TUU655562:TUU655567 TKY655562:TKY655567 TBC655562:TBC655567 SRG655562:SRG655567 SHK655562:SHK655567 RXO655562:RXO655567 RNS655562:RNS655567 RDW655562:RDW655567 QUA655562:QUA655567 QKE655562:QKE655567 QAI655562:QAI655567 PQM655562:PQM655567 PGQ655562:PGQ655567 OWU655562:OWU655567 OMY655562:OMY655567 ODC655562:ODC655567 NTG655562:NTG655567 NJK655562:NJK655567 MZO655562:MZO655567 MPS655562:MPS655567 MFW655562:MFW655567 LWA655562:LWA655567 LME655562:LME655567 LCI655562:LCI655567 KSM655562:KSM655567 KIQ655562:KIQ655567 JYU655562:JYU655567 JOY655562:JOY655567 JFC655562:JFC655567 IVG655562:IVG655567 ILK655562:ILK655567 IBO655562:IBO655567 HRS655562:HRS655567 HHW655562:HHW655567 GYA655562:GYA655567 GOE655562:GOE655567 GEI655562:GEI655567 FUM655562:FUM655567 FKQ655562:FKQ655567 FAU655562:FAU655567 EQY655562:EQY655567 EHC655562:EHC655567 DXG655562:DXG655567 DNK655562:DNK655567 DDO655562:DDO655567 CTS655562:CTS655567 CJW655562:CJW655567 CAA655562:CAA655567 BQE655562:BQE655567 BGI655562:BGI655567 AWM655562:AWM655567 AMQ655562:AMQ655567 ACU655562:ACU655567 SY655562:SY655567 JC655562:JC655567 D655562:E655567 WVO590026:WVO590031 WLS590026:WLS590031 WBW590026:WBW590031 VSA590026:VSA590031 VIE590026:VIE590031 UYI590026:UYI590031 UOM590026:UOM590031 UEQ590026:UEQ590031 TUU590026:TUU590031 TKY590026:TKY590031 TBC590026:TBC590031 SRG590026:SRG590031 SHK590026:SHK590031 RXO590026:RXO590031 RNS590026:RNS590031 RDW590026:RDW590031 QUA590026:QUA590031 QKE590026:QKE590031 QAI590026:QAI590031 PQM590026:PQM590031 PGQ590026:PGQ590031 OWU590026:OWU590031 OMY590026:OMY590031 ODC590026:ODC590031 NTG590026:NTG590031 NJK590026:NJK590031 MZO590026:MZO590031 MPS590026:MPS590031 MFW590026:MFW590031 LWA590026:LWA590031 LME590026:LME590031 LCI590026:LCI590031 KSM590026:KSM590031 KIQ590026:KIQ590031 JYU590026:JYU590031 JOY590026:JOY590031 JFC590026:JFC590031 IVG590026:IVG590031 ILK590026:ILK590031 IBO590026:IBO590031 HRS590026:HRS590031 HHW590026:HHW590031 GYA590026:GYA590031 GOE590026:GOE590031 GEI590026:GEI590031 FUM590026:FUM590031 FKQ590026:FKQ590031 FAU590026:FAU590031 EQY590026:EQY590031 EHC590026:EHC590031 DXG590026:DXG590031 DNK590026:DNK590031 DDO590026:DDO590031 CTS590026:CTS590031 CJW590026:CJW590031 CAA590026:CAA590031 BQE590026:BQE590031 BGI590026:BGI590031 AWM590026:AWM590031 AMQ590026:AMQ590031 ACU590026:ACU590031 SY590026:SY590031 JC590026:JC590031 D590026:E590031 WVO524490:WVO524495 WLS524490:WLS524495 WBW524490:WBW524495 VSA524490:VSA524495 VIE524490:VIE524495 UYI524490:UYI524495 UOM524490:UOM524495 UEQ524490:UEQ524495 TUU524490:TUU524495 TKY524490:TKY524495 TBC524490:TBC524495 SRG524490:SRG524495 SHK524490:SHK524495 RXO524490:RXO524495 RNS524490:RNS524495 RDW524490:RDW524495 QUA524490:QUA524495 QKE524490:QKE524495 QAI524490:QAI524495 PQM524490:PQM524495 PGQ524490:PGQ524495 OWU524490:OWU524495 OMY524490:OMY524495 ODC524490:ODC524495 NTG524490:NTG524495 NJK524490:NJK524495 MZO524490:MZO524495 MPS524490:MPS524495 MFW524490:MFW524495 LWA524490:LWA524495 LME524490:LME524495 LCI524490:LCI524495 KSM524490:KSM524495 KIQ524490:KIQ524495 JYU524490:JYU524495 JOY524490:JOY524495 JFC524490:JFC524495 IVG524490:IVG524495 ILK524490:ILK524495 IBO524490:IBO524495 HRS524490:HRS524495 HHW524490:HHW524495 GYA524490:GYA524495 GOE524490:GOE524495 GEI524490:GEI524495 FUM524490:FUM524495 FKQ524490:FKQ524495 FAU524490:FAU524495 EQY524490:EQY524495 EHC524490:EHC524495 DXG524490:DXG524495 DNK524490:DNK524495 DDO524490:DDO524495 CTS524490:CTS524495 CJW524490:CJW524495 CAA524490:CAA524495 BQE524490:BQE524495 BGI524490:BGI524495 AWM524490:AWM524495 AMQ524490:AMQ524495 ACU524490:ACU524495 SY524490:SY524495 JC524490:JC524495 D524490:E524495 WVO458954:WVO458959 WLS458954:WLS458959 WBW458954:WBW458959 VSA458954:VSA458959 VIE458954:VIE458959 UYI458954:UYI458959 UOM458954:UOM458959 UEQ458954:UEQ458959 TUU458954:TUU458959 TKY458954:TKY458959 TBC458954:TBC458959 SRG458954:SRG458959 SHK458954:SHK458959 RXO458954:RXO458959 RNS458954:RNS458959 RDW458954:RDW458959 QUA458954:QUA458959 QKE458954:QKE458959 QAI458954:QAI458959 PQM458954:PQM458959 PGQ458954:PGQ458959 OWU458954:OWU458959 OMY458954:OMY458959 ODC458954:ODC458959 NTG458954:NTG458959 NJK458954:NJK458959 MZO458954:MZO458959 MPS458954:MPS458959 MFW458954:MFW458959 LWA458954:LWA458959 LME458954:LME458959 LCI458954:LCI458959 KSM458954:KSM458959 KIQ458954:KIQ458959 JYU458954:JYU458959 JOY458954:JOY458959 JFC458954:JFC458959 IVG458954:IVG458959 ILK458954:ILK458959 IBO458954:IBO458959 HRS458954:HRS458959 HHW458954:HHW458959 GYA458954:GYA458959 GOE458954:GOE458959 GEI458954:GEI458959 FUM458954:FUM458959 FKQ458954:FKQ458959 FAU458954:FAU458959 EQY458954:EQY458959 EHC458954:EHC458959 DXG458954:DXG458959 DNK458954:DNK458959 DDO458954:DDO458959 CTS458954:CTS458959 CJW458954:CJW458959 CAA458954:CAA458959 BQE458954:BQE458959 BGI458954:BGI458959 AWM458954:AWM458959 AMQ458954:AMQ458959 ACU458954:ACU458959 SY458954:SY458959 JC458954:JC458959 D458954:E458959 WVO393418:WVO393423 WLS393418:WLS393423 WBW393418:WBW393423 VSA393418:VSA393423 VIE393418:VIE393423 UYI393418:UYI393423 UOM393418:UOM393423 UEQ393418:UEQ393423 TUU393418:TUU393423 TKY393418:TKY393423 TBC393418:TBC393423 SRG393418:SRG393423 SHK393418:SHK393423 RXO393418:RXO393423 RNS393418:RNS393423 RDW393418:RDW393423 QUA393418:QUA393423 QKE393418:QKE393423 QAI393418:QAI393423 PQM393418:PQM393423 PGQ393418:PGQ393423 OWU393418:OWU393423 OMY393418:OMY393423 ODC393418:ODC393423 NTG393418:NTG393423 NJK393418:NJK393423 MZO393418:MZO393423 MPS393418:MPS393423 MFW393418:MFW393423 LWA393418:LWA393423 LME393418:LME393423 LCI393418:LCI393423 KSM393418:KSM393423 KIQ393418:KIQ393423 JYU393418:JYU393423 JOY393418:JOY393423 JFC393418:JFC393423 IVG393418:IVG393423 ILK393418:ILK393423 IBO393418:IBO393423 HRS393418:HRS393423 HHW393418:HHW393423 GYA393418:GYA393423 GOE393418:GOE393423 GEI393418:GEI393423 FUM393418:FUM393423 FKQ393418:FKQ393423 FAU393418:FAU393423 EQY393418:EQY393423 EHC393418:EHC393423 DXG393418:DXG393423 DNK393418:DNK393423 DDO393418:DDO393423 CTS393418:CTS393423 CJW393418:CJW393423 CAA393418:CAA393423 BQE393418:BQE393423 BGI393418:BGI393423 AWM393418:AWM393423 AMQ393418:AMQ393423 ACU393418:ACU393423 SY393418:SY393423 JC393418:JC393423 D393418:E393423 WVO327882:WVO327887 WLS327882:WLS327887 WBW327882:WBW327887 VSA327882:VSA327887 VIE327882:VIE327887 UYI327882:UYI327887 UOM327882:UOM327887 UEQ327882:UEQ327887 TUU327882:TUU327887 TKY327882:TKY327887 TBC327882:TBC327887 SRG327882:SRG327887 SHK327882:SHK327887 RXO327882:RXO327887 RNS327882:RNS327887 RDW327882:RDW327887 QUA327882:QUA327887 QKE327882:QKE327887 QAI327882:QAI327887 PQM327882:PQM327887 PGQ327882:PGQ327887 OWU327882:OWU327887 OMY327882:OMY327887 ODC327882:ODC327887 NTG327882:NTG327887 NJK327882:NJK327887 MZO327882:MZO327887 MPS327882:MPS327887 MFW327882:MFW327887 LWA327882:LWA327887 LME327882:LME327887 LCI327882:LCI327887 KSM327882:KSM327887 KIQ327882:KIQ327887 JYU327882:JYU327887 JOY327882:JOY327887 JFC327882:JFC327887 IVG327882:IVG327887 ILK327882:ILK327887 IBO327882:IBO327887 HRS327882:HRS327887 HHW327882:HHW327887 GYA327882:GYA327887 GOE327882:GOE327887 GEI327882:GEI327887 FUM327882:FUM327887 FKQ327882:FKQ327887 FAU327882:FAU327887 EQY327882:EQY327887 EHC327882:EHC327887 DXG327882:DXG327887 DNK327882:DNK327887 DDO327882:DDO327887 CTS327882:CTS327887 CJW327882:CJW327887 CAA327882:CAA327887 BQE327882:BQE327887 BGI327882:BGI327887 AWM327882:AWM327887 AMQ327882:AMQ327887 ACU327882:ACU327887 SY327882:SY327887 JC327882:JC327887 D327882:E327887 WVO262346:WVO262351 WLS262346:WLS262351 WBW262346:WBW262351 VSA262346:VSA262351 VIE262346:VIE262351 UYI262346:UYI262351 UOM262346:UOM262351 UEQ262346:UEQ262351 TUU262346:TUU262351 TKY262346:TKY262351 TBC262346:TBC262351 SRG262346:SRG262351 SHK262346:SHK262351 RXO262346:RXO262351 RNS262346:RNS262351 RDW262346:RDW262351 QUA262346:QUA262351 QKE262346:QKE262351 QAI262346:QAI262351 PQM262346:PQM262351 PGQ262346:PGQ262351 OWU262346:OWU262351 OMY262346:OMY262351 ODC262346:ODC262351 NTG262346:NTG262351 NJK262346:NJK262351 MZO262346:MZO262351 MPS262346:MPS262351 MFW262346:MFW262351 LWA262346:LWA262351 LME262346:LME262351 LCI262346:LCI262351 KSM262346:KSM262351 KIQ262346:KIQ262351 JYU262346:JYU262351 JOY262346:JOY262351 JFC262346:JFC262351 IVG262346:IVG262351 ILK262346:ILK262351 IBO262346:IBO262351 HRS262346:HRS262351 HHW262346:HHW262351 GYA262346:GYA262351 GOE262346:GOE262351 GEI262346:GEI262351 FUM262346:FUM262351 FKQ262346:FKQ262351 FAU262346:FAU262351 EQY262346:EQY262351 EHC262346:EHC262351 DXG262346:DXG262351 DNK262346:DNK262351 DDO262346:DDO262351 CTS262346:CTS262351 CJW262346:CJW262351 CAA262346:CAA262351 BQE262346:BQE262351 BGI262346:BGI262351 AWM262346:AWM262351 AMQ262346:AMQ262351 ACU262346:ACU262351 SY262346:SY262351 JC262346:JC262351 D262346:E262351 WVO196810:WVO196815 WLS196810:WLS196815 WBW196810:WBW196815 VSA196810:VSA196815 VIE196810:VIE196815 UYI196810:UYI196815 UOM196810:UOM196815 UEQ196810:UEQ196815 TUU196810:TUU196815 TKY196810:TKY196815 TBC196810:TBC196815 SRG196810:SRG196815 SHK196810:SHK196815 RXO196810:RXO196815 RNS196810:RNS196815 RDW196810:RDW196815 QUA196810:QUA196815 QKE196810:QKE196815 QAI196810:QAI196815 PQM196810:PQM196815 PGQ196810:PGQ196815 OWU196810:OWU196815 OMY196810:OMY196815 ODC196810:ODC196815 NTG196810:NTG196815 NJK196810:NJK196815 MZO196810:MZO196815 MPS196810:MPS196815 MFW196810:MFW196815 LWA196810:LWA196815 LME196810:LME196815 LCI196810:LCI196815 KSM196810:KSM196815 KIQ196810:KIQ196815 JYU196810:JYU196815 JOY196810:JOY196815 JFC196810:JFC196815 IVG196810:IVG196815 ILK196810:ILK196815 IBO196810:IBO196815 HRS196810:HRS196815 HHW196810:HHW196815 GYA196810:GYA196815 GOE196810:GOE196815 GEI196810:GEI196815 FUM196810:FUM196815 FKQ196810:FKQ196815 FAU196810:FAU196815 EQY196810:EQY196815 EHC196810:EHC196815 DXG196810:DXG196815 DNK196810:DNK196815 DDO196810:DDO196815 CTS196810:CTS196815 CJW196810:CJW196815 CAA196810:CAA196815 BQE196810:BQE196815 BGI196810:BGI196815 AWM196810:AWM196815 AMQ196810:AMQ196815 ACU196810:ACU196815 SY196810:SY196815 JC196810:JC196815 D196810:E196815 WVO131274:WVO131279 WLS131274:WLS131279 WBW131274:WBW131279 VSA131274:VSA131279 VIE131274:VIE131279 UYI131274:UYI131279 UOM131274:UOM131279 UEQ131274:UEQ131279 TUU131274:TUU131279 TKY131274:TKY131279 TBC131274:TBC131279 SRG131274:SRG131279 SHK131274:SHK131279 RXO131274:RXO131279 RNS131274:RNS131279 RDW131274:RDW131279 QUA131274:QUA131279 QKE131274:QKE131279 QAI131274:QAI131279 PQM131274:PQM131279 PGQ131274:PGQ131279 OWU131274:OWU131279 OMY131274:OMY131279 ODC131274:ODC131279 NTG131274:NTG131279 NJK131274:NJK131279 MZO131274:MZO131279 MPS131274:MPS131279 MFW131274:MFW131279 LWA131274:LWA131279 LME131274:LME131279 LCI131274:LCI131279 KSM131274:KSM131279 KIQ131274:KIQ131279 JYU131274:JYU131279 JOY131274:JOY131279 JFC131274:JFC131279 IVG131274:IVG131279 ILK131274:ILK131279 IBO131274:IBO131279 HRS131274:HRS131279 HHW131274:HHW131279 GYA131274:GYA131279 GOE131274:GOE131279 GEI131274:GEI131279 FUM131274:FUM131279 FKQ131274:FKQ131279 FAU131274:FAU131279 EQY131274:EQY131279 EHC131274:EHC131279 DXG131274:DXG131279 DNK131274:DNK131279 DDO131274:DDO131279 CTS131274:CTS131279 CJW131274:CJW131279 CAA131274:CAA131279 BQE131274:BQE131279 BGI131274:BGI131279 AWM131274:AWM131279 AMQ131274:AMQ131279 ACU131274:ACU131279 SY131274:SY131279 JC131274:JC131279 D131274:E131279 WVO65738:WVO65743 WLS65738:WLS65743 WBW65738:WBW65743 VSA65738:VSA65743 VIE65738:VIE65743 UYI65738:UYI65743 UOM65738:UOM65743 UEQ65738:UEQ65743 TUU65738:TUU65743 TKY65738:TKY65743 TBC65738:TBC65743 SRG65738:SRG65743 SHK65738:SHK65743 RXO65738:RXO65743 RNS65738:RNS65743 RDW65738:RDW65743 QUA65738:QUA65743 QKE65738:QKE65743 QAI65738:QAI65743 PQM65738:PQM65743 PGQ65738:PGQ65743 OWU65738:OWU65743 OMY65738:OMY65743 ODC65738:ODC65743 NTG65738:NTG65743 NJK65738:NJK65743 MZO65738:MZO65743 MPS65738:MPS65743 MFW65738:MFW65743 LWA65738:LWA65743 LME65738:LME65743 LCI65738:LCI65743 KSM65738:KSM65743 KIQ65738:KIQ65743 JYU65738:JYU65743 JOY65738:JOY65743 JFC65738:JFC65743 IVG65738:IVG65743 ILK65738:ILK65743 IBO65738:IBO65743 HRS65738:HRS65743 HHW65738:HHW65743 GYA65738:GYA65743 GOE65738:GOE65743 GEI65738:GEI65743 FUM65738:FUM65743 FKQ65738:FKQ65743 FAU65738:FAU65743 EQY65738:EQY65743 EHC65738:EHC65743 DXG65738:DXG65743 DNK65738:DNK65743 DDO65738:DDO65743 CTS65738:CTS65743 CJW65738:CJW65743 CAA65738:CAA65743 BQE65738:BQE65743 BGI65738:BGI65743 AWM65738:AWM65743 AMQ65738:AMQ65743 ACU65738:ACU65743 SY65738:SY65743 JC65738:JC65743 D65738:E65743 WVO983250:WVO983255 WLS983250:WLS983255 WBW983250:WBW983255 VSA983250:VSA983255 VIE983250:VIE983255 UYI983250:UYI983255 UOM983250:UOM983255 UEQ983250:UEQ983255 TUU983250:TUU983255 TKY983250:TKY983255 TBC983250:TBC983255 SRG983250:SRG983255 SHK983250:SHK983255 RXO983250:RXO983255 RNS983250:RNS983255 RDW983250:RDW983255 QUA983250:QUA983255 QKE983250:QKE983255 QAI983250:QAI983255 PQM983250:PQM983255 PGQ983250:PGQ983255 OWU983250:OWU983255 OMY983250:OMY983255 ODC983250:ODC983255 NTG983250:NTG983255 NJK983250:NJK983255 MZO983250:MZO983255 MPS983250:MPS983255 MFW983250:MFW983255 LWA983250:LWA983255 LME983250:LME983255 LCI983250:LCI983255 KSM983250:KSM983255 KIQ983250:KIQ983255 JYU983250:JYU983255 JOY983250:JOY983255 JFC983250:JFC983255 IVG983250:IVG983255 ILK983250:ILK983255 IBO983250:IBO983255 HRS983250:HRS983255 HHW983250:HHW983255 GYA983250:GYA983255 GOE983250:GOE983255 GEI983250:GEI983255 FUM983250:FUM983255 FKQ983250:FKQ983255 FAU983250:FAU983255 EQY983250:EQY983255 EHC983250:EHC983255 DXG983250:DXG983255 DNK983250:DNK983255 DDO983250:DDO983255 CTS983250:CTS983255 CJW983250:CJW983255 CAA983250:CAA983255 BQE983250:BQE983255 BGI983250:BGI983255 AWM983250:AWM983255 AMQ983250:AMQ983255 ACU983250:ACU983255 SY983250:SY983255 JC983250:JC983255 D983250:E983255 WVO917714:WVO917719 WLS917714:WLS917719 WBW917714:WBW917719 VSA917714:VSA917719 VIE917714:VIE917719 UYI917714:UYI917719 UOM917714:UOM917719 UEQ917714:UEQ917719 TUU917714:TUU917719 TKY917714:TKY917719 TBC917714:TBC917719 SRG917714:SRG917719 SHK917714:SHK917719 RXO917714:RXO917719 RNS917714:RNS917719 RDW917714:RDW917719 QUA917714:QUA917719 QKE917714:QKE917719 QAI917714:QAI917719 PQM917714:PQM917719 PGQ917714:PGQ917719 OWU917714:OWU917719 OMY917714:OMY917719 ODC917714:ODC917719 NTG917714:NTG917719 NJK917714:NJK917719 MZO917714:MZO917719 MPS917714:MPS917719 MFW917714:MFW917719 LWA917714:LWA917719 LME917714:LME917719 LCI917714:LCI917719 KSM917714:KSM917719 KIQ917714:KIQ917719 JYU917714:JYU917719 JOY917714:JOY917719 JFC917714:JFC917719 IVG917714:IVG917719 ILK917714:ILK917719 IBO917714:IBO917719 HRS917714:HRS917719 HHW917714:HHW917719 GYA917714:GYA917719 GOE917714:GOE917719 GEI917714:GEI917719 FUM917714:FUM917719 FKQ917714:FKQ917719 FAU917714:FAU917719 EQY917714:EQY917719 EHC917714:EHC917719 DXG917714:DXG917719 DNK917714:DNK917719 DDO917714:DDO917719 CTS917714:CTS917719 CJW917714:CJW917719 CAA917714:CAA917719 BQE917714:BQE917719 BGI917714:BGI917719 AWM917714:AWM917719 AMQ917714:AMQ917719 ACU917714:ACU917719 SY917714:SY917719 JC917714:JC917719 D917714:E917719 WVO852178:WVO852183 WLS852178:WLS852183 WBW852178:WBW852183 VSA852178:VSA852183 VIE852178:VIE852183 UYI852178:UYI852183 UOM852178:UOM852183 UEQ852178:UEQ852183 TUU852178:TUU852183 TKY852178:TKY852183 TBC852178:TBC852183 SRG852178:SRG852183 SHK852178:SHK852183 RXO852178:RXO852183 RNS852178:RNS852183 RDW852178:RDW852183 QUA852178:QUA852183 QKE852178:QKE852183 QAI852178:QAI852183 PQM852178:PQM852183 PGQ852178:PGQ852183 OWU852178:OWU852183 OMY852178:OMY852183 ODC852178:ODC852183 NTG852178:NTG852183 NJK852178:NJK852183 MZO852178:MZO852183 MPS852178:MPS852183 MFW852178:MFW852183 LWA852178:LWA852183 LME852178:LME852183 LCI852178:LCI852183 KSM852178:KSM852183 KIQ852178:KIQ852183 JYU852178:JYU852183 JOY852178:JOY852183 JFC852178:JFC852183 IVG852178:IVG852183 ILK852178:ILK852183 IBO852178:IBO852183 HRS852178:HRS852183 HHW852178:HHW852183 GYA852178:GYA852183 GOE852178:GOE852183 GEI852178:GEI852183 FUM852178:FUM852183 FKQ852178:FKQ852183 FAU852178:FAU852183 EQY852178:EQY852183 EHC852178:EHC852183 DXG852178:DXG852183 DNK852178:DNK852183 DDO852178:DDO852183 CTS852178:CTS852183 CJW852178:CJW852183 CAA852178:CAA852183 BQE852178:BQE852183 BGI852178:BGI852183 AWM852178:AWM852183 AMQ852178:AMQ852183 ACU852178:ACU852183 SY852178:SY852183 JC852178:JC852183 D852178:E852183 WVO786642:WVO786647 WLS786642:WLS786647 WBW786642:WBW786647 VSA786642:VSA786647 VIE786642:VIE786647 UYI786642:UYI786647 UOM786642:UOM786647 UEQ786642:UEQ786647 TUU786642:TUU786647 TKY786642:TKY786647 TBC786642:TBC786647 SRG786642:SRG786647 SHK786642:SHK786647 RXO786642:RXO786647 RNS786642:RNS786647 RDW786642:RDW786647 QUA786642:QUA786647 QKE786642:QKE786647 QAI786642:QAI786647 PQM786642:PQM786647 PGQ786642:PGQ786647 OWU786642:OWU786647 OMY786642:OMY786647 ODC786642:ODC786647 NTG786642:NTG786647 NJK786642:NJK786647 MZO786642:MZO786647 MPS786642:MPS786647 MFW786642:MFW786647 LWA786642:LWA786647 LME786642:LME786647 LCI786642:LCI786647 KSM786642:KSM786647 KIQ786642:KIQ786647 JYU786642:JYU786647 JOY786642:JOY786647 JFC786642:JFC786647 IVG786642:IVG786647 ILK786642:ILK786647 IBO786642:IBO786647 HRS786642:HRS786647 HHW786642:HHW786647 GYA786642:GYA786647 GOE786642:GOE786647 GEI786642:GEI786647 FUM786642:FUM786647 FKQ786642:FKQ786647 FAU786642:FAU786647 EQY786642:EQY786647 EHC786642:EHC786647 DXG786642:DXG786647 DNK786642:DNK786647 DDO786642:DDO786647 CTS786642:CTS786647 CJW786642:CJW786647 CAA786642:CAA786647 BQE786642:BQE786647 BGI786642:BGI786647 AWM786642:AWM786647 AMQ786642:AMQ786647 ACU786642:ACU786647 SY786642:SY786647 JC786642:JC786647 D786642:E786647 WVO721106:WVO721111 WLS721106:WLS721111 WBW721106:WBW721111 VSA721106:VSA721111 VIE721106:VIE721111 UYI721106:UYI721111 UOM721106:UOM721111 UEQ721106:UEQ721111 TUU721106:TUU721111 TKY721106:TKY721111 TBC721106:TBC721111 SRG721106:SRG721111 SHK721106:SHK721111 RXO721106:RXO721111 RNS721106:RNS721111 RDW721106:RDW721111 QUA721106:QUA721111 QKE721106:QKE721111 QAI721106:QAI721111 PQM721106:PQM721111 PGQ721106:PGQ721111 OWU721106:OWU721111 OMY721106:OMY721111 ODC721106:ODC721111 NTG721106:NTG721111 NJK721106:NJK721111 MZO721106:MZO721111 MPS721106:MPS721111 MFW721106:MFW721111 LWA721106:LWA721111 LME721106:LME721111 LCI721106:LCI721111 KSM721106:KSM721111 KIQ721106:KIQ721111 JYU721106:JYU721111 JOY721106:JOY721111 JFC721106:JFC721111 IVG721106:IVG721111 ILK721106:ILK721111 IBO721106:IBO721111 HRS721106:HRS721111 HHW721106:HHW721111 GYA721106:GYA721111 GOE721106:GOE721111 GEI721106:GEI721111 FUM721106:FUM721111 FKQ721106:FKQ721111 FAU721106:FAU721111 EQY721106:EQY721111 EHC721106:EHC721111 DXG721106:DXG721111 DNK721106:DNK721111 DDO721106:DDO721111 CTS721106:CTS721111 CJW721106:CJW721111 CAA721106:CAA721111 BQE721106:BQE721111 BGI721106:BGI721111 AWM721106:AWM721111 AMQ721106:AMQ721111 ACU721106:ACU721111 SY721106:SY721111 JC721106:JC721111 D721106:E721111 WVO655570:WVO655575 WLS655570:WLS655575 WBW655570:WBW655575 VSA655570:VSA655575 VIE655570:VIE655575 UYI655570:UYI655575 UOM655570:UOM655575 UEQ655570:UEQ655575 TUU655570:TUU655575 TKY655570:TKY655575 TBC655570:TBC655575 SRG655570:SRG655575 SHK655570:SHK655575 RXO655570:RXO655575 RNS655570:RNS655575 RDW655570:RDW655575 QUA655570:QUA655575 QKE655570:QKE655575 QAI655570:QAI655575 PQM655570:PQM655575 PGQ655570:PGQ655575 OWU655570:OWU655575 OMY655570:OMY655575 ODC655570:ODC655575 NTG655570:NTG655575 NJK655570:NJK655575 MZO655570:MZO655575 MPS655570:MPS655575 MFW655570:MFW655575 LWA655570:LWA655575 LME655570:LME655575 LCI655570:LCI655575 KSM655570:KSM655575 KIQ655570:KIQ655575 JYU655570:JYU655575 JOY655570:JOY655575 JFC655570:JFC655575 IVG655570:IVG655575 ILK655570:ILK655575 IBO655570:IBO655575 HRS655570:HRS655575 HHW655570:HHW655575 GYA655570:GYA655575 GOE655570:GOE655575 GEI655570:GEI655575 FUM655570:FUM655575 FKQ655570:FKQ655575 FAU655570:FAU655575 EQY655570:EQY655575 EHC655570:EHC655575 DXG655570:DXG655575 DNK655570:DNK655575 DDO655570:DDO655575 CTS655570:CTS655575 CJW655570:CJW655575 CAA655570:CAA655575 BQE655570:BQE655575 BGI655570:BGI655575 AWM655570:AWM655575 AMQ655570:AMQ655575 ACU655570:ACU655575 SY655570:SY655575 JC655570:JC655575 D655570:E655575 WVO590034:WVO590039 WLS590034:WLS590039 WBW590034:WBW590039 VSA590034:VSA590039 VIE590034:VIE590039 UYI590034:UYI590039 UOM590034:UOM590039 UEQ590034:UEQ590039 TUU590034:TUU590039 TKY590034:TKY590039 TBC590034:TBC590039 SRG590034:SRG590039 SHK590034:SHK590039 RXO590034:RXO590039 RNS590034:RNS590039 RDW590034:RDW590039 QUA590034:QUA590039 QKE590034:QKE590039 QAI590034:QAI590039 PQM590034:PQM590039 PGQ590034:PGQ590039 OWU590034:OWU590039 OMY590034:OMY590039 ODC590034:ODC590039 NTG590034:NTG590039 NJK590034:NJK590039 MZO590034:MZO590039 MPS590034:MPS590039 MFW590034:MFW590039 LWA590034:LWA590039 LME590034:LME590039 LCI590034:LCI590039 KSM590034:KSM590039 KIQ590034:KIQ590039 JYU590034:JYU590039 JOY590034:JOY590039 JFC590034:JFC590039 IVG590034:IVG590039 ILK590034:ILK590039 IBO590034:IBO590039 HRS590034:HRS590039 HHW590034:HHW590039 GYA590034:GYA590039 GOE590034:GOE590039 GEI590034:GEI590039 FUM590034:FUM590039 FKQ590034:FKQ590039 FAU590034:FAU590039 EQY590034:EQY590039 EHC590034:EHC590039 DXG590034:DXG590039 DNK590034:DNK590039 DDO590034:DDO590039 CTS590034:CTS590039 CJW590034:CJW590039 CAA590034:CAA590039 BQE590034:BQE590039 BGI590034:BGI590039 AWM590034:AWM590039 AMQ590034:AMQ590039 ACU590034:ACU590039 SY590034:SY590039 JC590034:JC590039 D590034:E590039 WVO524498:WVO524503 WLS524498:WLS524503 WBW524498:WBW524503 VSA524498:VSA524503 VIE524498:VIE524503 UYI524498:UYI524503 UOM524498:UOM524503 UEQ524498:UEQ524503 TUU524498:TUU524503 TKY524498:TKY524503 TBC524498:TBC524503 SRG524498:SRG524503 SHK524498:SHK524503 RXO524498:RXO524503 RNS524498:RNS524503 RDW524498:RDW524503 QUA524498:QUA524503 QKE524498:QKE524503 QAI524498:QAI524503 PQM524498:PQM524503 PGQ524498:PGQ524503 OWU524498:OWU524503 OMY524498:OMY524503 ODC524498:ODC524503 NTG524498:NTG524503 NJK524498:NJK524503 MZO524498:MZO524503 MPS524498:MPS524503 MFW524498:MFW524503 LWA524498:LWA524503 LME524498:LME524503 LCI524498:LCI524503 KSM524498:KSM524503 KIQ524498:KIQ524503 JYU524498:JYU524503 JOY524498:JOY524503 JFC524498:JFC524503 IVG524498:IVG524503 ILK524498:ILK524503 IBO524498:IBO524503 HRS524498:HRS524503 HHW524498:HHW524503 GYA524498:GYA524503 GOE524498:GOE524503 GEI524498:GEI524503 FUM524498:FUM524503 FKQ524498:FKQ524503 FAU524498:FAU524503 EQY524498:EQY524503 EHC524498:EHC524503 DXG524498:DXG524503 DNK524498:DNK524503 DDO524498:DDO524503 CTS524498:CTS524503 CJW524498:CJW524503 CAA524498:CAA524503 BQE524498:BQE524503 BGI524498:BGI524503 AWM524498:AWM524503 AMQ524498:AMQ524503 ACU524498:ACU524503 SY524498:SY524503 JC524498:JC524503 D524498:E524503 WVO458962:WVO458967 WLS458962:WLS458967 WBW458962:WBW458967 VSA458962:VSA458967 VIE458962:VIE458967 UYI458962:UYI458967 UOM458962:UOM458967 UEQ458962:UEQ458967 TUU458962:TUU458967 TKY458962:TKY458967 TBC458962:TBC458967 SRG458962:SRG458967 SHK458962:SHK458967 RXO458962:RXO458967 RNS458962:RNS458967 RDW458962:RDW458967 QUA458962:QUA458967 QKE458962:QKE458967 QAI458962:QAI458967 PQM458962:PQM458967 PGQ458962:PGQ458967 OWU458962:OWU458967 OMY458962:OMY458967 ODC458962:ODC458967 NTG458962:NTG458967 NJK458962:NJK458967 MZO458962:MZO458967 MPS458962:MPS458967 MFW458962:MFW458967 LWA458962:LWA458967 LME458962:LME458967 LCI458962:LCI458967 KSM458962:KSM458967 KIQ458962:KIQ458967 JYU458962:JYU458967 JOY458962:JOY458967 JFC458962:JFC458967 IVG458962:IVG458967 ILK458962:ILK458967 IBO458962:IBO458967 HRS458962:HRS458967 HHW458962:HHW458967 GYA458962:GYA458967 GOE458962:GOE458967 GEI458962:GEI458967 FUM458962:FUM458967 FKQ458962:FKQ458967 FAU458962:FAU458967 EQY458962:EQY458967 EHC458962:EHC458967 DXG458962:DXG458967 DNK458962:DNK458967 DDO458962:DDO458967 CTS458962:CTS458967 CJW458962:CJW458967 CAA458962:CAA458967 BQE458962:BQE458967 BGI458962:BGI458967 AWM458962:AWM458967 AMQ458962:AMQ458967 ACU458962:ACU458967 SY458962:SY458967 JC458962:JC458967 D458962:E458967 WVO393426:WVO393431 WLS393426:WLS393431 WBW393426:WBW393431 VSA393426:VSA393431 VIE393426:VIE393431 UYI393426:UYI393431 UOM393426:UOM393431 UEQ393426:UEQ393431 TUU393426:TUU393431 TKY393426:TKY393431 TBC393426:TBC393431 SRG393426:SRG393431 SHK393426:SHK393431 RXO393426:RXO393431 RNS393426:RNS393431 RDW393426:RDW393431 QUA393426:QUA393431 QKE393426:QKE393431 QAI393426:QAI393431 PQM393426:PQM393431 PGQ393426:PGQ393431 OWU393426:OWU393431 OMY393426:OMY393431 ODC393426:ODC393431 NTG393426:NTG393431 NJK393426:NJK393431 MZO393426:MZO393431 MPS393426:MPS393431 MFW393426:MFW393431 LWA393426:LWA393431 LME393426:LME393431 LCI393426:LCI393431 KSM393426:KSM393431 KIQ393426:KIQ393431 JYU393426:JYU393431 JOY393426:JOY393431 JFC393426:JFC393431 IVG393426:IVG393431 ILK393426:ILK393431 IBO393426:IBO393431 HRS393426:HRS393431 HHW393426:HHW393431 GYA393426:GYA393431 GOE393426:GOE393431 GEI393426:GEI393431 FUM393426:FUM393431 FKQ393426:FKQ393431 FAU393426:FAU393431 EQY393426:EQY393431 EHC393426:EHC393431 DXG393426:DXG393431 DNK393426:DNK393431 DDO393426:DDO393431 CTS393426:CTS393431 CJW393426:CJW393431 CAA393426:CAA393431 BQE393426:BQE393431 BGI393426:BGI393431 AWM393426:AWM393431 AMQ393426:AMQ393431 ACU393426:ACU393431 SY393426:SY393431 JC393426:JC393431 D393426:E393431 WVO327890:WVO327895 WLS327890:WLS327895 WBW327890:WBW327895 VSA327890:VSA327895 VIE327890:VIE327895 UYI327890:UYI327895 UOM327890:UOM327895 UEQ327890:UEQ327895 TUU327890:TUU327895 TKY327890:TKY327895 TBC327890:TBC327895 SRG327890:SRG327895 SHK327890:SHK327895 RXO327890:RXO327895 RNS327890:RNS327895 RDW327890:RDW327895 QUA327890:QUA327895 QKE327890:QKE327895 QAI327890:QAI327895 PQM327890:PQM327895 PGQ327890:PGQ327895 OWU327890:OWU327895 OMY327890:OMY327895 ODC327890:ODC327895 NTG327890:NTG327895 NJK327890:NJK327895 MZO327890:MZO327895 MPS327890:MPS327895 MFW327890:MFW327895 LWA327890:LWA327895 LME327890:LME327895 LCI327890:LCI327895 KSM327890:KSM327895 KIQ327890:KIQ327895 JYU327890:JYU327895 JOY327890:JOY327895 JFC327890:JFC327895 IVG327890:IVG327895 ILK327890:ILK327895 IBO327890:IBO327895 HRS327890:HRS327895 HHW327890:HHW327895 GYA327890:GYA327895 GOE327890:GOE327895 GEI327890:GEI327895 FUM327890:FUM327895 FKQ327890:FKQ327895 FAU327890:FAU327895 EQY327890:EQY327895 EHC327890:EHC327895 DXG327890:DXG327895 DNK327890:DNK327895 DDO327890:DDO327895 CTS327890:CTS327895 CJW327890:CJW327895 CAA327890:CAA327895 BQE327890:BQE327895 BGI327890:BGI327895 AWM327890:AWM327895 AMQ327890:AMQ327895 ACU327890:ACU327895 SY327890:SY327895 JC327890:JC327895 D327890:E327895 WVO262354:WVO262359 WLS262354:WLS262359 WBW262354:WBW262359 VSA262354:VSA262359 VIE262354:VIE262359 UYI262354:UYI262359 UOM262354:UOM262359 UEQ262354:UEQ262359 TUU262354:TUU262359 TKY262354:TKY262359 TBC262354:TBC262359 SRG262354:SRG262359 SHK262354:SHK262359 RXO262354:RXO262359 RNS262354:RNS262359 RDW262354:RDW262359 QUA262354:QUA262359 QKE262354:QKE262359 QAI262354:QAI262359 PQM262354:PQM262359 PGQ262354:PGQ262359 OWU262354:OWU262359 OMY262354:OMY262359 ODC262354:ODC262359 NTG262354:NTG262359 NJK262354:NJK262359 MZO262354:MZO262359 MPS262354:MPS262359 MFW262354:MFW262359 LWA262354:LWA262359 LME262354:LME262359 LCI262354:LCI262359 KSM262354:KSM262359 KIQ262354:KIQ262359 JYU262354:JYU262359 JOY262354:JOY262359 JFC262354:JFC262359 IVG262354:IVG262359 ILK262354:ILK262359 IBO262354:IBO262359 HRS262354:HRS262359 HHW262354:HHW262359 GYA262354:GYA262359 GOE262354:GOE262359 GEI262354:GEI262359 FUM262354:FUM262359 FKQ262354:FKQ262359 FAU262354:FAU262359 EQY262354:EQY262359 EHC262354:EHC262359 DXG262354:DXG262359 DNK262354:DNK262359 DDO262354:DDO262359 CTS262354:CTS262359 CJW262354:CJW262359 CAA262354:CAA262359 BQE262354:BQE262359 BGI262354:BGI262359 AWM262354:AWM262359 AMQ262354:AMQ262359 ACU262354:ACU262359 SY262354:SY262359 JC262354:JC262359 D262354:E262359 WVO196818:WVO196823 WLS196818:WLS196823 WBW196818:WBW196823 VSA196818:VSA196823 VIE196818:VIE196823 UYI196818:UYI196823 UOM196818:UOM196823 UEQ196818:UEQ196823 TUU196818:TUU196823 TKY196818:TKY196823 TBC196818:TBC196823 SRG196818:SRG196823 SHK196818:SHK196823 RXO196818:RXO196823 RNS196818:RNS196823 RDW196818:RDW196823 QUA196818:QUA196823 QKE196818:QKE196823 QAI196818:QAI196823 PQM196818:PQM196823 PGQ196818:PGQ196823 OWU196818:OWU196823 OMY196818:OMY196823 ODC196818:ODC196823 NTG196818:NTG196823 NJK196818:NJK196823 MZO196818:MZO196823 MPS196818:MPS196823 MFW196818:MFW196823 LWA196818:LWA196823 LME196818:LME196823 LCI196818:LCI196823 KSM196818:KSM196823 KIQ196818:KIQ196823 JYU196818:JYU196823 JOY196818:JOY196823 JFC196818:JFC196823 IVG196818:IVG196823 ILK196818:ILK196823 IBO196818:IBO196823 HRS196818:HRS196823 HHW196818:HHW196823 GYA196818:GYA196823 GOE196818:GOE196823 GEI196818:GEI196823 FUM196818:FUM196823 FKQ196818:FKQ196823 FAU196818:FAU196823 EQY196818:EQY196823 EHC196818:EHC196823 DXG196818:DXG196823 DNK196818:DNK196823 DDO196818:DDO196823 CTS196818:CTS196823 CJW196818:CJW196823 CAA196818:CAA196823 BQE196818:BQE196823 BGI196818:BGI196823 AWM196818:AWM196823 AMQ196818:AMQ196823 ACU196818:ACU196823 SY196818:SY196823 JC196818:JC196823 D196818:E196823 WVO131282:WVO131287 WLS131282:WLS131287 WBW131282:WBW131287 VSA131282:VSA131287 VIE131282:VIE131287 UYI131282:UYI131287 UOM131282:UOM131287 UEQ131282:UEQ131287 TUU131282:TUU131287 TKY131282:TKY131287 TBC131282:TBC131287 SRG131282:SRG131287 SHK131282:SHK131287 RXO131282:RXO131287 RNS131282:RNS131287 RDW131282:RDW131287 QUA131282:QUA131287 QKE131282:QKE131287 QAI131282:QAI131287 PQM131282:PQM131287 PGQ131282:PGQ131287 OWU131282:OWU131287 OMY131282:OMY131287 ODC131282:ODC131287 NTG131282:NTG131287 NJK131282:NJK131287 MZO131282:MZO131287 MPS131282:MPS131287 MFW131282:MFW131287 LWA131282:LWA131287 LME131282:LME131287 LCI131282:LCI131287 KSM131282:KSM131287 KIQ131282:KIQ131287 JYU131282:JYU131287 JOY131282:JOY131287 JFC131282:JFC131287 IVG131282:IVG131287 ILK131282:ILK131287 IBO131282:IBO131287 HRS131282:HRS131287 HHW131282:HHW131287 GYA131282:GYA131287 GOE131282:GOE131287 GEI131282:GEI131287 FUM131282:FUM131287 FKQ131282:FKQ131287 FAU131282:FAU131287 EQY131282:EQY131287 EHC131282:EHC131287 DXG131282:DXG131287 DNK131282:DNK131287 DDO131282:DDO131287 CTS131282:CTS131287 CJW131282:CJW131287 CAA131282:CAA131287 BQE131282:BQE131287 BGI131282:BGI131287 AWM131282:AWM131287 AMQ131282:AMQ131287 ACU131282:ACU131287 SY131282:SY131287 JC131282:JC131287 D131282:E131287 WVO65746:WVO65751 WLS65746:WLS65751 WBW65746:WBW65751 VSA65746:VSA65751 VIE65746:VIE65751 UYI65746:UYI65751 UOM65746:UOM65751 UEQ65746:UEQ65751 TUU65746:TUU65751 TKY65746:TKY65751 TBC65746:TBC65751 SRG65746:SRG65751 SHK65746:SHK65751 RXO65746:RXO65751 RNS65746:RNS65751 RDW65746:RDW65751 QUA65746:QUA65751 QKE65746:QKE65751 QAI65746:QAI65751 PQM65746:PQM65751 PGQ65746:PGQ65751 OWU65746:OWU65751 OMY65746:OMY65751 ODC65746:ODC65751 NTG65746:NTG65751 NJK65746:NJK65751 MZO65746:MZO65751 MPS65746:MPS65751 MFW65746:MFW65751 LWA65746:LWA65751 LME65746:LME65751 LCI65746:LCI65751 KSM65746:KSM65751 KIQ65746:KIQ65751 JYU65746:JYU65751 JOY65746:JOY65751 JFC65746:JFC65751 IVG65746:IVG65751 ILK65746:ILK65751 IBO65746:IBO65751 HRS65746:HRS65751 HHW65746:HHW65751 GYA65746:GYA65751 GOE65746:GOE65751 GEI65746:GEI65751 FUM65746:FUM65751 FKQ65746:FKQ65751 FAU65746:FAU65751 EQY65746:EQY65751 EHC65746:EHC65751 DXG65746:DXG65751 DNK65746:DNK65751 DDO65746:DDO65751 CTS65746:CTS65751 CJW65746:CJW65751 CAA65746:CAA65751 BQE65746:BQE65751 BGI65746:BGI65751 AWM65746:AWM65751 AMQ65746:AMQ65751 ACU65746:ACU65751 SY65746:SY65751 JC65746:JC65751 D65746:E65751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JC209:JC215 WVO92:WVO98 WLS92:WLS98 WBW92:WBW98 VSA92:VSA98 VIE92:VIE98 UYI92:UYI98 UOM92:UOM98 UEQ92:UEQ98 TUU92:TUU98 TKY92:TKY98 TBC92:TBC98 SRG92:SRG98 SHK92:SHK98 RXO92:RXO98 RNS92:RNS98 RDW92:RDW98 QUA92:QUA98 QKE92:QKE98 QAI92:QAI98 PQM92:PQM98 PGQ92:PGQ98 OWU92:OWU98 OMY92:OMY98 ODC92:ODC98 NTG92:NTG98 NJK92:NJK98 MZO92:MZO98 MPS92:MPS98 MFW92:MFW98 LWA92:LWA98 LME92:LME98 LCI92:LCI98 KSM92:KSM98 KIQ92:KIQ98 JYU92:JYU98 JOY92:JOY98 JFC92:JFC98 IVG92:IVG98 ILK92:ILK98 IBO92:IBO98 HRS92:HRS98 HHW92:HHW98 GYA92:GYA98 GOE92:GOE98 GEI92:GEI98 FUM92:FUM98 FKQ92:FKQ98 FAU92:FAU98 EQY92:EQY98 EHC92:EHC98 DXG92:DXG98 DNK92:DNK98 DDO92:DDO98 CTS92:CTS98 CJW92:CJW98 CAA92:CAA98 BQE92:BQE98 BGI92:BGI98 AWM92:AWM98 AMQ92:AMQ98 ACU92:ACU98 SY92:SY98 JC92:JC98 WVO101:WVO107 WLS101:WLS107 WBW101:WBW107 VSA101:VSA107 VIE101:VIE107 UYI101:UYI107 UOM101:UOM107 UEQ101:UEQ107 TUU101:TUU107 TKY101:TKY107 TBC101:TBC107 SRG101:SRG107 SHK101:SHK107 RXO101:RXO107 RNS101:RNS107 RDW101:RDW107 QUA101:QUA107 QKE101:QKE107 QAI101:QAI107 PQM101:PQM107 PGQ101:PGQ107 OWU101:OWU107 OMY101:OMY107 ODC101:ODC107 NTG101:NTG107 NJK101:NJK107 MZO101:MZO107 MPS101:MPS107 MFW101:MFW107 LWA101:LWA107 LME101:LME107 LCI101:LCI107 KSM101:KSM107 KIQ101:KIQ107 JYU101:JYU107 JOY101:JOY107 JFC101:JFC107 IVG101:IVG107 ILK101:ILK107 IBO101:IBO107 HRS101:HRS107 HHW101:HHW107 GYA101:GYA107 GOE101:GOE107 GEI101:GEI107 FUM101:FUM107 FKQ101:FKQ107 FAU101:FAU107 EQY101:EQY107 EHC101:EHC107 DXG101:DXG107 DNK101:DNK107 DDO101:DDO107 CTS101:CTS107 CJW101:CJW107 CAA101:CAA107 BQE101:BQE107 BGI101:BGI107 AWM101:AWM107 AMQ101:AMQ107 ACU101:ACU107 SY101:SY107 JC101:JC107 WVO110:WVO116 WLS110:WLS116 WBW110:WBW116 VSA110:VSA116 VIE110:VIE116 UYI110:UYI116 UOM110:UOM116 UEQ110:UEQ116 TUU110:TUU116 TKY110:TKY116 TBC110:TBC116 SRG110:SRG116 SHK110:SHK116 RXO110:RXO116 RNS110:RNS116 RDW110:RDW116 QUA110:QUA116 QKE110:QKE116 QAI110:QAI116 PQM110:PQM116 PGQ110:PGQ116 OWU110:OWU116 OMY110:OMY116 ODC110:ODC116 NTG110:NTG116 NJK110:NJK116 MZO110:MZO116 MPS110:MPS116 MFW110:MFW116 LWA110:LWA116 LME110:LME116 LCI110:LCI116 KSM110:KSM116 KIQ110:KIQ116 JYU110:JYU116 JOY110:JOY116 JFC110:JFC116 IVG110:IVG116 ILK110:ILK116 IBO110:IBO116 HRS110:HRS116 HHW110:HHW116 GYA110:GYA116 GOE110:GOE116 GEI110:GEI116 FUM110:FUM116 FKQ110:FKQ116 FAU110:FAU116 EQY110:EQY116 EHC110:EHC116 DXG110:DXG116 DNK110:DNK116 DDO110:DDO116 CTS110:CTS116 CJW110:CJW116 CAA110:CAA116 BQE110:BQE116 BGI110:BGI116 AWM110:AWM116 AMQ110:AMQ116 ACU110:ACU116 SY110:SY116 JC110:JC116 WVO119:WVO125 WLS119:WLS125 WBW119:WBW125 VSA119:VSA125 VIE119:VIE125 UYI119:UYI125 UOM119:UOM125 UEQ119:UEQ125 TUU119:TUU125 TKY119:TKY125 TBC119:TBC125 SRG119:SRG125 SHK119:SHK125 RXO119:RXO125 RNS119:RNS125 RDW119:RDW125 QUA119:QUA125 QKE119:QKE125 QAI119:QAI125 PQM119:PQM125 PGQ119:PGQ125 OWU119:OWU125 OMY119:OMY125 ODC119:ODC125 NTG119:NTG125 NJK119:NJK125 MZO119:MZO125 MPS119:MPS125 MFW119:MFW125 LWA119:LWA125 LME119:LME125 LCI119:LCI125 KSM119:KSM125 KIQ119:KIQ125 JYU119:JYU125 JOY119:JOY125 JFC119:JFC125 IVG119:IVG125 ILK119:ILK125 IBO119:IBO125 HRS119:HRS125 HHW119:HHW125 GYA119:GYA125 GOE119:GOE125 GEI119:GEI125 FUM119:FUM125 FKQ119:FKQ125 FAU119:FAU125 EQY119:EQY125 EHC119:EHC125 DXG119:DXG125 DNK119:DNK125 DDO119:DDO125 CTS119:CTS125 CJW119:CJW125 CAA119:CAA125 BQE119:BQE125 BGI119:BGI125 AWM119:AWM125 AMQ119:AMQ125 ACU119:ACU125 SY119:SY125 JC119:JC125 WVO128:WVO134 WLS128:WLS134 WBW128:WBW134 VSA128:VSA134 VIE128:VIE134 UYI128:UYI134 UOM128:UOM134 UEQ128:UEQ134 TUU128:TUU134 TKY128:TKY134 TBC128:TBC134 SRG128:SRG134 SHK128:SHK134 RXO128:RXO134 RNS128:RNS134 RDW128:RDW134 QUA128:QUA134 QKE128:QKE134 QAI128:QAI134 PQM128:PQM134 PGQ128:PGQ134 OWU128:OWU134 OMY128:OMY134 ODC128:ODC134 NTG128:NTG134 NJK128:NJK134 MZO128:MZO134 MPS128:MPS134 MFW128:MFW134 LWA128:LWA134 LME128:LME134 LCI128:LCI134 KSM128:KSM134 KIQ128:KIQ134 JYU128:JYU134 JOY128:JOY134 JFC128:JFC134 IVG128:IVG134 ILK128:ILK134 IBO128:IBO134 HRS128:HRS134 HHW128:HHW134 GYA128:GYA134 GOE128:GOE134 GEI128:GEI134 FUM128:FUM134 FKQ128:FKQ134 FAU128:FAU134 EQY128:EQY134 EHC128:EHC134 DXG128:DXG134 DNK128:DNK134 DDO128:DDO134 CTS128:CTS134 CJW128:CJW134 CAA128:CAA134 BQE128:BQE134 BGI128:BGI134 AWM128:AWM134 AMQ128:AMQ134 ACU128:ACU134 SY128:SY134 JC128:JC134 WVO137:WVO143 WLS137:WLS143 WBW137:WBW143 VSA137:VSA143 VIE137:VIE143 UYI137:UYI143 UOM137:UOM143 UEQ137:UEQ143 TUU137:TUU143 TKY137:TKY143 TBC137:TBC143 SRG137:SRG143 SHK137:SHK143 RXO137:RXO143 RNS137:RNS143 RDW137:RDW143 QUA137:QUA143 QKE137:QKE143 QAI137:QAI143 PQM137:PQM143 PGQ137:PGQ143 OWU137:OWU143 OMY137:OMY143 ODC137:ODC143 NTG137:NTG143 NJK137:NJK143 MZO137:MZO143 MPS137:MPS143 MFW137:MFW143 LWA137:LWA143 LME137:LME143 LCI137:LCI143 KSM137:KSM143 KIQ137:KIQ143 JYU137:JYU143 JOY137:JOY143 JFC137:JFC143 IVG137:IVG143 ILK137:ILK143 IBO137:IBO143 HRS137:HRS143 HHW137:HHW143 GYA137:GYA143 GOE137:GOE143 GEI137:GEI143 FUM137:FUM143 FKQ137:FKQ143 FAU137:FAU143 EQY137:EQY143 EHC137:EHC143 DXG137:DXG143 DNK137:DNK143 DDO137:DDO143 CTS137:CTS143 CJW137:CJW143 CAA137:CAA143 BQE137:BQE143 BGI137:BGI143 AWM137:AWM143 AMQ137:AMQ143 ACU137:ACU143 SY137:SY143 JC137:JC143 WVO146:WVO152 WLS146:WLS152 WBW146:WBW152 VSA146:VSA152 VIE146:VIE152 UYI146:UYI152 UOM146:UOM152 UEQ146:UEQ152 TUU146:TUU152 TKY146:TKY152 TBC146:TBC152 SRG146:SRG152 SHK146:SHK152 RXO146:RXO152 RNS146:RNS152 RDW146:RDW152 QUA146:QUA152 QKE146:QKE152 QAI146:QAI152 PQM146:PQM152 PGQ146:PGQ152 OWU146:OWU152 OMY146:OMY152 ODC146:ODC152 NTG146:NTG152 NJK146:NJK152 MZO146:MZO152 MPS146:MPS152 MFW146:MFW152 LWA146:LWA152 LME146:LME152 LCI146:LCI152 KSM146:KSM152 KIQ146:KIQ152 JYU146:JYU152 JOY146:JOY152 JFC146:JFC152 IVG146:IVG152 ILK146:ILK152 IBO146:IBO152 HRS146:HRS152 HHW146:HHW152 GYA146:GYA152 GOE146:GOE152 GEI146:GEI152 FUM146:FUM152 FKQ146:FKQ152 FAU146:FAU152 EQY146:EQY152 EHC146:EHC152 DXG146:DXG152 DNK146:DNK152 DDO146:DDO152 CTS146:CTS152 CJW146:CJW152 CAA146:CAA152 BQE146:BQE152 BGI146:BGI152 AWM146:AWM152 AMQ146:AMQ152 ACU146:ACU152 SY146:SY152 JC146:JC152 WVO155:WVO161 WLS155:WLS161 WBW155:WBW161 VSA155:VSA161 VIE155:VIE161 UYI155:UYI161 UOM155:UOM161 UEQ155:UEQ161 TUU155:TUU161 TKY155:TKY161 TBC155:TBC161 SRG155:SRG161 SHK155:SHK161 RXO155:RXO161 RNS155:RNS161 RDW155:RDW161 QUA155:QUA161 QKE155:QKE161 QAI155:QAI161 PQM155:PQM161 PGQ155:PGQ161 OWU155:OWU161 OMY155:OMY161 ODC155:ODC161 NTG155:NTG161 NJK155:NJK161 MZO155:MZO161 MPS155:MPS161 MFW155:MFW161 LWA155:LWA161 LME155:LME161 LCI155:LCI161 KSM155:KSM161 KIQ155:KIQ161 JYU155:JYU161 JOY155:JOY161 JFC155:JFC161 IVG155:IVG161 ILK155:ILK161 IBO155:IBO161 HRS155:HRS161 HHW155:HHW161 GYA155:GYA161 GOE155:GOE161 GEI155:GEI161 FUM155:FUM161 FKQ155:FKQ161 FAU155:FAU161 EQY155:EQY161 EHC155:EHC161 DXG155:DXG161 DNK155:DNK161 DDO155:DDO161 CTS155:CTS161 CJW155:CJW161 CAA155:CAA161 BQE155:BQE161 BGI155:BGI161 AWM155:AWM161 AMQ155:AMQ161 ACU155:ACU161 SY155:SY161 JC155:JC161 WVO164:WVO170 WLS164:WLS170 WBW164:WBW170 VSA164:VSA170 VIE164:VIE170 UYI164:UYI170 UOM164:UOM170 UEQ164:UEQ170 TUU164:TUU170 TKY164:TKY170 TBC164:TBC170 SRG164:SRG170 SHK164:SHK170 RXO164:RXO170 RNS164:RNS170 RDW164:RDW170 QUA164:QUA170 QKE164:QKE170 QAI164:QAI170 PQM164:PQM170 PGQ164:PGQ170 OWU164:OWU170 OMY164:OMY170 ODC164:ODC170 NTG164:NTG170 NJK164:NJK170 MZO164:MZO170 MPS164:MPS170 MFW164:MFW170 LWA164:LWA170 LME164:LME170 LCI164:LCI170 KSM164:KSM170 KIQ164:KIQ170 JYU164:JYU170 JOY164:JOY170 JFC164:JFC170 IVG164:IVG170 ILK164:ILK170 IBO164:IBO170 HRS164:HRS170 HHW164:HHW170 GYA164:GYA170 GOE164:GOE170 GEI164:GEI170 FUM164:FUM170 FKQ164:FKQ170 FAU164:FAU170 EQY164:EQY170 EHC164:EHC170 DXG164:DXG170 DNK164:DNK170 DDO164:DDO170 CTS164:CTS170 CJW164:CJW170 CAA164:CAA170 BQE164:BQE170 BGI164:BGI170 AWM164:AWM170 AMQ164:AMQ170 ACU164:ACU170 SY164:SY170 JC164:JC170 WVO173:WVO179 WLS173:WLS179 WBW173:WBW179 VSA173:VSA179 VIE173:VIE179 UYI173:UYI179 UOM173:UOM179 UEQ173:UEQ179 TUU173:TUU179 TKY173:TKY179 TBC173:TBC179 SRG173:SRG179 SHK173:SHK179 RXO173:RXO179 RNS173:RNS179 RDW173:RDW179 QUA173:QUA179 QKE173:QKE179 QAI173:QAI179 PQM173:PQM179 PGQ173:PGQ179 OWU173:OWU179 OMY173:OMY179 ODC173:ODC179 NTG173:NTG179 NJK173:NJK179 MZO173:MZO179 MPS173:MPS179 MFW173:MFW179 LWA173:LWA179 LME173:LME179 LCI173:LCI179 KSM173:KSM179 KIQ173:KIQ179 JYU173:JYU179 JOY173:JOY179 JFC173:JFC179 IVG173:IVG179 ILK173:ILK179 IBO173:IBO179 HRS173:HRS179 HHW173:HHW179 GYA173:GYA179 GOE173:GOE179 GEI173:GEI179 FUM173:FUM179 FKQ173:FKQ179 FAU173:FAU179 EQY173:EQY179 EHC173:EHC179 DXG173:DXG179 DNK173:DNK179 DDO173:DDO179 CTS173:CTS179 CJW173:CJW179 CAA173:CAA179 BQE173:BQE179 BGI173:BGI179 AWM173:AWM179 AMQ173:AMQ179 ACU173:ACU179 SY173:SY179 JC173:JC179 WVO182:WVO188 WLS182:WLS188 WBW182:WBW188 VSA182:VSA188 VIE182:VIE188 UYI182:UYI188 UOM182:UOM188 UEQ182:UEQ188 TUU182:TUU188 TKY182:TKY188 TBC182:TBC188 SRG182:SRG188 SHK182:SHK188 RXO182:RXO188 RNS182:RNS188 RDW182:RDW188 QUA182:QUA188 QKE182:QKE188 QAI182:QAI188 PQM182:PQM188 PGQ182:PGQ188 OWU182:OWU188 OMY182:OMY188 ODC182:ODC188 NTG182:NTG188 NJK182:NJK188 MZO182:MZO188 MPS182:MPS188 MFW182:MFW188 LWA182:LWA188 LME182:LME188 LCI182:LCI188 KSM182:KSM188 KIQ182:KIQ188 JYU182:JYU188 JOY182:JOY188 JFC182:JFC188 IVG182:IVG188 ILK182:ILK188 IBO182:IBO188 HRS182:HRS188 HHW182:HHW188 GYA182:GYA188 GOE182:GOE188 GEI182:GEI188 FUM182:FUM188 FKQ182:FKQ188 FAU182:FAU188 EQY182:EQY188 EHC182:EHC188 DXG182:DXG188 DNK182:DNK188 DDO182:DDO188 CTS182:CTS188 CJW182:CJW188 CAA182:CAA188 BQE182:BQE188 BGI182:BGI188 AWM182:AWM188 AMQ182:AMQ188 ACU182:ACU188 SY182:SY188 JC182:JC188 WVO191:WVO197 WLS191:WLS197 WBW191:WBW197 VSA191:VSA197 VIE191:VIE197 UYI191:UYI197 UOM191:UOM197 UEQ191:UEQ197 TUU191:TUU197 TKY191:TKY197 TBC191:TBC197 SRG191:SRG197 SHK191:SHK197 RXO191:RXO197 RNS191:RNS197 RDW191:RDW197 QUA191:QUA197 QKE191:QKE197 QAI191:QAI197 PQM191:PQM197 PGQ191:PGQ197 OWU191:OWU197 OMY191:OMY197 ODC191:ODC197 NTG191:NTG197 NJK191:NJK197 MZO191:MZO197 MPS191:MPS197 MFW191:MFW197 LWA191:LWA197 LME191:LME197 LCI191:LCI197 KSM191:KSM197 KIQ191:KIQ197 JYU191:JYU197 JOY191:JOY197 JFC191:JFC197 IVG191:IVG197 ILK191:ILK197 IBO191:IBO197 HRS191:HRS197 HHW191:HHW197 GYA191:GYA197 GOE191:GOE197 GEI191:GEI197 FUM191:FUM197 FKQ191:FKQ197 FAU191:FAU197 EQY191:EQY197 EHC191:EHC197 DXG191:DXG197 DNK191:DNK197 DDO191:DDO197 CTS191:CTS197 CJW191:CJW197 CAA191:CAA197 BQE191:BQE197 BGI191:BGI197 AWM191:AWM197 AMQ191:AMQ197 ACU191:ACU197 SY191:SY197 JC191:JC197 WVO200:WVO206 WLS200:WLS206 WBW200:WBW206 VSA200:VSA206 VIE200:VIE206 UYI200:UYI206 UOM200:UOM206 UEQ200:UEQ206 TUU200:TUU206 TKY200:TKY206 TBC200:TBC206 SRG200:SRG206 SHK200:SHK206 RXO200:RXO206 RNS200:RNS206 RDW200:RDW206 QUA200:QUA206 QKE200:QKE206 QAI200:QAI206 PQM200:PQM206 PGQ200:PGQ206 OWU200:OWU206 OMY200:OMY206 ODC200:ODC206 NTG200:NTG206 NJK200:NJK206 MZO200:MZO206 MPS200:MPS206 MFW200:MFW206 LWA200:LWA206 LME200:LME206 LCI200:LCI206 KSM200:KSM206 KIQ200:KIQ206 JYU200:JYU206 JOY200:JOY206 JFC200:JFC206 IVG200:IVG206 ILK200:ILK206 IBO200:IBO206 HRS200:HRS206 HHW200:HHW206 GYA200:GYA206 GOE200:GOE206 GEI200:GEI206 FUM200:FUM206 FKQ200:FKQ206 FAU200:FAU206 EQY200:EQY206 EHC200:EHC206 DXG200:DXG206 DNK200:DNK206 DDO200:DDO206 CTS200:CTS206 CJW200:CJW206 CAA200:CAA206 BQE200:BQE206 BGI200:BGI206 AWM200:AWM206 AMQ200:AMQ206 ACU200:ACU206 SY200:SY206 JC200:JC206 WVO209:WVO215 WLS209:WLS215 WBW209:WBW215 VSA209:VSA215 VIE209:VIE215 UYI209:UYI215 UOM209:UOM215 UEQ209:UEQ215 TUU209:TUU215 TKY209:TKY215 TBC209:TBC215 SRG209:SRG215 SHK209:SHK215 RXO209:RXO215 RNS209:RNS215 RDW209:RDW215 QUA209:QUA215 QKE209:QKE215 QAI209:QAI215 PQM209:PQM215 PGQ209:PGQ215 OWU209:OWU215 OMY209:OMY215 ODC209:ODC215 NTG209:NTG215 NJK209:NJK215 MZO209:MZO215 MPS209:MPS215 MFW209:MFW215 LWA209:LWA215 LME209:LME215 LCI209:LCI215 KSM209:KSM215 KIQ209:KIQ215 JYU209:JYU215 JOY209:JOY215 JFC209:JFC215 IVG209:IVG215 ILK209:ILK215 IBO209:IBO215 HRS209:HRS215 HHW209:HHW215 GYA209:GYA215 GOE209:GOE215 GEI209:GEI215 FUM209:FUM215 FKQ209:FKQ215 FAU209:FAU215 EQY209:EQY215 EHC209:EHC215 DXG209:DXG215 DNK209:DNK215 DDO209:DDO215 CTS209:CTS215 CJW209:CJW215 CAA209:CAA215 BQE209:BQE215 BGI209:BGI215 AWM209:AWM215 AMQ209:AMQ215 ACU209:ACU215 SY209:SY215 JC67:JC89 SY67:SY89 ACU67:ACU89 AMQ67:AMQ89 AWM67:AWM89 BGI67:BGI89 BQE67:BQE89 CAA67:CAA89 CJW67:CJW89 CTS67:CTS89 DDO67:DDO89 DNK67:DNK89 DXG67:DXG89 EHC67:EHC89 EQY67:EQY89 FAU67:FAU89 FKQ67:FKQ89 FUM67:FUM89 GEI67:GEI89 GOE67:GOE89 GYA67:GYA89 HHW67:HHW89 HRS67:HRS89 IBO67:IBO89 ILK67:ILK89 IVG67:IVG89 JFC67:JFC89 JOY67:JOY89 JYU67:JYU89 KIQ67:KIQ89 KSM67:KSM89 LCI67:LCI89 LME67:LME89 LWA67:LWA89 MFW67:MFW89 MPS67:MPS89 MZO67:MZO89 NJK67:NJK89 NTG67:NTG89 ODC67:ODC89 OMY67:OMY89 OWU67:OWU89 PGQ67:PGQ89 PQM67:PQM89 QAI67:QAI89 QKE67:QKE89 QUA67:QUA89 RDW67:RDW89 RNS67:RNS89 RXO67:RXO89 SHK67:SHK89 SRG67:SRG89 TBC67:TBC89 TKY67:TKY89 TUU67:TUU89 UEQ67:UEQ89 UOM67:UOM89 UYI67:UYI89 VIE67:VIE89 VSA67:VSA89 WBW67:WBW89 WLS67:WLS89 WVO67:WVO89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20" t="s">
        <v>0</v>
      </c>
      <c r="C1" s="1020"/>
      <c r="D1" s="1020"/>
      <c r="E1" s="1020"/>
      <c r="F1" s="1020"/>
      <c r="G1" s="1020"/>
      <c r="H1" s="1020"/>
      <c r="I1" s="1020"/>
      <c r="J1" s="1020"/>
      <c r="K1" s="1020"/>
      <c r="L1" s="1020"/>
      <c r="M1" s="1020"/>
      <c r="N1" s="1020"/>
      <c r="O1" s="1020"/>
      <c r="P1" s="1020"/>
      <c r="Q1" s="1020"/>
      <c r="R1" s="1020"/>
      <c r="S1" s="1020"/>
      <c r="T1" s="1020"/>
      <c r="U1" s="1020"/>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21" t="s">
        <v>3</v>
      </c>
      <c r="B4" s="1021"/>
      <c r="C4" s="1021"/>
      <c r="D4" s="1021"/>
      <c r="E4" s="1021"/>
      <c r="F4" s="1021"/>
      <c r="G4" s="1021"/>
      <c r="H4" s="1021"/>
      <c r="I4" s="1021"/>
      <c r="J4" s="1021"/>
      <c r="K4" s="1021"/>
      <c r="L4" s="1021"/>
      <c r="M4" s="1021"/>
      <c r="N4" s="1021"/>
      <c r="O4" s="1021"/>
      <c r="P4" s="1021"/>
      <c r="Q4" s="1021"/>
      <c r="R4" s="1021"/>
      <c r="S4" s="1021"/>
      <c r="T4" s="1021"/>
      <c r="U4" s="1021"/>
      <c r="V4" s="1021"/>
      <c r="W4" s="1021"/>
      <c r="X4" s="1021"/>
      <c r="Y4" s="1021"/>
      <c r="Z4" s="1021"/>
      <c r="AA4" s="1021"/>
      <c r="AB4" s="1021"/>
      <c r="AC4" s="1021"/>
      <c r="AD4" s="1021"/>
      <c r="AE4" s="1021"/>
      <c r="AF4" s="1021"/>
      <c r="AG4" s="1021"/>
      <c r="AH4" s="1021"/>
      <c r="AI4" s="1021"/>
      <c r="AJ4" s="1021"/>
      <c r="AK4" s="1021"/>
      <c r="AL4" s="1021"/>
      <c r="AM4" s="1021"/>
      <c r="AN4" s="1021"/>
      <c r="AO4" s="1021"/>
      <c r="AP4" s="1021"/>
      <c r="AQ4" s="1021"/>
      <c r="AR4" s="1021"/>
      <c r="AS4" s="1021"/>
      <c r="AT4" s="1021"/>
      <c r="AU4" s="1021"/>
      <c r="AV4" s="1021"/>
      <c r="AW4" s="1021"/>
      <c r="AX4" s="1021"/>
      <c r="AY4" s="1021"/>
      <c r="AZ4" s="1021"/>
      <c r="BA4" s="1021"/>
      <c r="BB4" s="1021"/>
      <c r="BC4" s="1021"/>
      <c r="BD4" s="1021"/>
    </row>
    <row r="5" spans="1:150" s="205" customFormat="1" ht="72.75" customHeight="1" thickBot="1" x14ac:dyDescent="0.3">
      <c r="A5" s="1021" t="s">
        <v>4</v>
      </c>
      <c r="B5" s="1021"/>
      <c r="C5" s="1021"/>
      <c r="D5" s="1021"/>
      <c r="E5" s="1021"/>
      <c r="F5" s="1021"/>
      <c r="G5" s="1021"/>
      <c r="H5" s="1021"/>
      <c r="I5" s="1021"/>
      <c r="J5" s="1021"/>
      <c r="K5" s="1021"/>
      <c r="L5" s="1021"/>
      <c r="M5" s="1021"/>
      <c r="N5" s="1021"/>
      <c r="O5" s="1021"/>
      <c r="P5" s="1021"/>
      <c r="Q5" s="1021"/>
      <c r="R5" s="1021"/>
      <c r="S5" s="1021"/>
      <c r="T5" s="1021"/>
      <c r="U5" s="1021"/>
      <c r="V5" s="1021"/>
      <c r="W5" s="1021"/>
      <c r="X5" s="1021"/>
      <c r="Y5" s="1021"/>
      <c r="Z5" s="1021"/>
      <c r="AA5" s="1021"/>
      <c r="AB5" s="1021"/>
      <c r="AC5" s="1021"/>
      <c r="AD5" s="1021"/>
      <c r="AE5" s="1021"/>
      <c r="AF5" s="1021"/>
      <c r="AG5" s="1021"/>
      <c r="AH5" s="1021"/>
      <c r="AI5" s="1021"/>
      <c r="AJ5" s="1021"/>
      <c r="AK5" s="1021"/>
      <c r="AL5" s="1021"/>
      <c r="AM5" s="1021"/>
      <c r="AN5" s="1021"/>
      <c r="AO5" s="1021"/>
      <c r="AP5" s="1021"/>
      <c r="AQ5" s="1021"/>
      <c r="AR5" s="1021"/>
      <c r="AS5" s="1021"/>
      <c r="AT5" s="1021"/>
      <c r="AU5" s="1021"/>
      <c r="AV5" s="1021"/>
      <c r="AW5" s="1021"/>
      <c r="AX5" s="1021"/>
      <c r="AY5" s="1021"/>
      <c r="AZ5" s="1021"/>
      <c r="BA5" s="1021"/>
      <c r="BB5" s="1021"/>
      <c r="BC5" s="1021"/>
      <c r="BD5" s="1021"/>
    </row>
    <row r="6" spans="1:150" s="205" customFormat="1" ht="27" customHeight="1" thickBot="1" x14ac:dyDescent="0.3">
      <c r="A6" s="1022" t="s">
        <v>5</v>
      </c>
      <c r="B6" s="1025" t="s">
        <v>6</v>
      </c>
      <c r="C6" s="1025" t="s">
        <v>7</v>
      </c>
      <c r="D6" s="1022" t="s">
        <v>8</v>
      </c>
      <c r="E6" s="1022" t="s">
        <v>9</v>
      </c>
      <c r="F6" s="1022" t="s">
        <v>10</v>
      </c>
      <c r="G6" s="1028" t="s">
        <v>11</v>
      </c>
      <c r="H6" s="1028" t="s">
        <v>12</v>
      </c>
      <c r="I6" s="1034" t="s">
        <v>13</v>
      </c>
      <c r="J6" s="1028" t="s">
        <v>14</v>
      </c>
      <c r="K6" s="1028" t="s">
        <v>15</v>
      </c>
      <c r="L6" s="1028" t="s">
        <v>16</v>
      </c>
      <c r="M6" s="1028" t="s">
        <v>17</v>
      </c>
      <c r="N6" s="1051" t="s">
        <v>18</v>
      </c>
      <c r="O6" s="1028" t="s">
        <v>19</v>
      </c>
      <c r="P6" s="1022" t="s">
        <v>20</v>
      </c>
      <c r="Q6" s="1022" t="s">
        <v>21</v>
      </c>
      <c r="R6" s="1028" t="s">
        <v>22</v>
      </c>
      <c r="S6" s="1031" t="s">
        <v>23</v>
      </c>
      <c r="T6" s="1051" t="s">
        <v>24</v>
      </c>
      <c r="U6" s="1054" t="s">
        <v>25</v>
      </c>
      <c r="V6" s="1028" t="s">
        <v>26</v>
      </c>
      <c r="W6" s="1028" t="s">
        <v>27</v>
      </c>
      <c r="X6" s="1043" t="s">
        <v>28</v>
      </c>
      <c r="Y6" s="1028" t="s">
        <v>29</v>
      </c>
      <c r="Z6" s="1043" t="s">
        <v>30</v>
      </c>
      <c r="AA6" s="1046" t="s">
        <v>31</v>
      </c>
      <c r="AB6" s="1046"/>
      <c r="AC6" s="1046"/>
      <c r="AD6" s="1046"/>
      <c r="AE6" s="1046"/>
      <c r="AF6" s="1046"/>
      <c r="AG6" s="1046"/>
      <c r="AH6" s="1046"/>
      <c r="AI6" s="1046"/>
      <c r="AJ6" s="1046"/>
      <c r="AK6" s="1046"/>
      <c r="AL6" s="1046"/>
      <c r="AM6" s="1046"/>
      <c r="AN6" s="1046"/>
      <c r="AO6" s="1046"/>
      <c r="AP6" s="1046"/>
      <c r="AQ6" s="1046"/>
      <c r="AR6" s="1046"/>
      <c r="AS6" s="1046"/>
      <c r="AT6" s="1046"/>
      <c r="AU6" s="1046"/>
      <c r="AV6" s="1046"/>
      <c r="AW6" s="1046"/>
      <c r="AX6" s="1046"/>
      <c r="AY6" s="1046"/>
      <c r="AZ6" s="1046"/>
      <c r="BA6" s="1046"/>
      <c r="BB6" s="1047"/>
      <c r="BC6" s="1048" t="s">
        <v>32</v>
      </c>
      <c r="BD6" s="1028"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23"/>
      <c r="B7" s="1026"/>
      <c r="C7" s="1026"/>
      <c r="D7" s="1026"/>
      <c r="E7" s="1023"/>
      <c r="F7" s="1023"/>
      <c r="G7" s="1029"/>
      <c r="H7" s="1029"/>
      <c r="I7" s="1035"/>
      <c r="J7" s="1029"/>
      <c r="K7" s="1029"/>
      <c r="L7" s="1029"/>
      <c r="M7" s="1029"/>
      <c r="N7" s="1052"/>
      <c r="O7" s="1029"/>
      <c r="P7" s="1023"/>
      <c r="Q7" s="1023"/>
      <c r="R7" s="1029"/>
      <c r="S7" s="1032"/>
      <c r="T7" s="1052"/>
      <c r="U7" s="1055"/>
      <c r="V7" s="1029"/>
      <c r="W7" s="1029"/>
      <c r="X7" s="1044"/>
      <c r="Y7" s="1029"/>
      <c r="Z7" s="1044"/>
      <c r="AA7" s="1037">
        <v>2016</v>
      </c>
      <c r="AB7" s="1037"/>
      <c r="AC7" s="1037"/>
      <c r="AD7" s="1037"/>
      <c r="AE7" s="1037"/>
      <c r="AF7" s="1037"/>
      <c r="AG7" s="1038"/>
      <c r="AH7" s="1039">
        <v>2017</v>
      </c>
      <c r="AI7" s="1037"/>
      <c r="AJ7" s="1037"/>
      <c r="AK7" s="1037"/>
      <c r="AL7" s="1037"/>
      <c r="AM7" s="1037"/>
      <c r="AN7" s="1038"/>
      <c r="AO7" s="1039">
        <v>2018</v>
      </c>
      <c r="AP7" s="1037"/>
      <c r="AQ7" s="1037"/>
      <c r="AR7" s="1037"/>
      <c r="AS7" s="1037"/>
      <c r="AT7" s="1037"/>
      <c r="AU7" s="1038"/>
      <c r="AV7" s="1039">
        <v>2019</v>
      </c>
      <c r="AW7" s="1037"/>
      <c r="AX7" s="1037"/>
      <c r="AY7" s="1037"/>
      <c r="AZ7" s="1037"/>
      <c r="BA7" s="1037"/>
      <c r="BB7" s="1038"/>
      <c r="BC7" s="1049"/>
      <c r="BD7" s="1029"/>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20">
        <v>1</v>
      </c>
      <c r="EM7" s="820">
        <v>2</v>
      </c>
      <c r="EN7" s="820">
        <v>3</v>
      </c>
      <c r="EO7" s="820">
        <v>4</v>
      </c>
      <c r="EP7" s="820">
        <v>5</v>
      </c>
      <c r="EQ7" s="820">
        <v>6</v>
      </c>
      <c r="ER7" s="820">
        <v>7</v>
      </c>
      <c r="ES7" s="820">
        <v>8</v>
      </c>
      <c r="ET7" s="820">
        <v>9</v>
      </c>
    </row>
    <row r="8" spans="1:150" s="219" customFormat="1" ht="78" customHeight="1" thickBot="1" x14ac:dyDescent="0.25">
      <c r="A8" s="1024"/>
      <c r="B8" s="1027"/>
      <c r="C8" s="1027"/>
      <c r="D8" s="1027"/>
      <c r="E8" s="1024"/>
      <c r="F8" s="1024"/>
      <c r="G8" s="1030"/>
      <c r="H8" s="1030"/>
      <c r="I8" s="1036"/>
      <c r="J8" s="1030"/>
      <c r="K8" s="1030"/>
      <c r="L8" s="1030"/>
      <c r="M8" s="1030"/>
      <c r="N8" s="1053"/>
      <c r="O8" s="1030"/>
      <c r="P8" s="1024"/>
      <c r="Q8" s="1024"/>
      <c r="R8" s="1030"/>
      <c r="S8" s="1033"/>
      <c r="T8" s="1053"/>
      <c r="U8" s="1056"/>
      <c r="V8" s="1029"/>
      <c r="W8" s="1030"/>
      <c r="X8" s="1045"/>
      <c r="Y8" s="1030"/>
      <c r="Z8" s="1045"/>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50"/>
      <c r="BD8" s="1030"/>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1784</v>
      </c>
      <c r="DX8" s="204" t="s">
        <v>1781</v>
      </c>
      <c r="DY8" s="204" t="s">
        <v>49</v>
      </c>
      <c r="DZ8" s="204" t="s">
        <v>50</v>
      </c>
      <c r="EB8" s="234" t="s">
        <v>15</v>
      </c>
      <c r="EC8" s="234" t="s">
        <v>16</v>
      </c>
      <c r="ED8" s="234" t="s">
        <v>17</v>
      </c>
      <c r="EE8" s="234" t="s">
        <v>18</v>
      </c>
      <c r="EF8" s="234" t="s">
        <v>19</v>
      </c>
      <c r="EG8" s="235" t="s">
        <v>27</v>
      </c>
      <c r="EH8" s="235" t="s">
        <v>28</v>
      </c>
      <c r="EI8" s="235" t="s">
        <v>29</v>
      </c>
      <c r="EJ8" s="235" t="s">
        <v>30</v>
      </c>
      <c r="EL8" s="821" t="s">
        <v>21</v>
      </c>
      <c r="EM8" s="822" t="s">
        <v>22</v>
      </c>
      <c r="EN8" s="822" t="s">
        <v>23</v>
      </c>
      <c r="EO8" s="822" t="s">
        <v>24</v>
      </c>
      <c r="EP8" s="823" t="s">
        <v>25</v>
      </c>
      <c r="EQ8" s="822" t="s">
        <v>1965</v>
      </c>
      <c r="ER8" s="822" t="s">
        <v>1966</v>
      </c>
      <c r="ES8" s="822" t="s">
        <v>1967</v>
      </c>
      <c r="ET8" s="824" t="s">
        <v>1968</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25" t="s">
        <v>71</v>
      </c>
      <c r="EM9" s="826" t="s">
        <v>65</v>
      </c>
      <c r="EN9" s="274" t="s">
        <v>1893</v>
      </c>
      <c r="EO9" s="275">
        <v>0</v>
      </c>
      <c r="EP9" s="276">
        <v>30</v>
      </c>
      <c r="EQ9" s="276">
        <v>0</v>
      </c>
      <c r="ER9" s="818">
        <v>0</v>
      </c>
      <c r="ES9" s="818">
        <v>0</v>
      </c>
      <c r="ET9" s="827">
        <v>30</v>
      </c>
    </row>
    <row r="10" spans="1:150" ht="93.75" customHeight="1" x14ac:dyDescent="0.25">
      <c r="A10" s="278" t="s">
        <v>53</v>
      </c>
      <c r="B10" s="279" t="s">
        <v>54</v>
      </c>
      <c r="C10" s="280" t="s">
        <v>55</v>
      </c>
      <c r="D10" s="281"/>
      <c r="E10" s="8" t="s">
        <v>57</v>
      </c>
      <c r="F10" s="282" t="str">
        <f t="shared" ref="F10:F73" si="4">+CONCATENATE(A10,E10)</f>
        <v>E1.P_A</v>
      </c>
      <c r="G10" s="283" t="s">
        <v>58</v>
      </c>
      <c r="H10" s="283" t="s">
        <v>59</v>
      </c>
      <c r="I10" s="284"/>
      <c r="J10" s="285" t="s">
        <v>61</v>
      </c>
      <c r="K10" s="286" t="str">
        <f t="shared" ref="K10:K73" si="5">+CONCATENATE(F10,".",J10)</f>
        <v>E1.P_A.MR1</v>
      </c>
      <c r="L10" s="287" t="s">
        <v>62</v>
      </c>
      <c r="M10" s="288" t="s">
        <v>63</v>
      </c>
      <c r="N10" s="289">
        <v>0</v>
      </c>
      <c r="O10" s="290">
        <v>0.1</v>
      </c>
      <c r="P10" s="291" t="s">
        <v>74</v>
      </c>
      <c r="Q10" s="291" t="str">
        <f t="shared" ref="Q10:Q73" si="6">+CONCATENATE(K10,"-",P10)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25" t="s">
        <v>82</v>
      </c>
      <c r="EM10" s="826" t="s">
        <v>65</v>
      </c>
      <c r="EN10" s="274" t="s">
        <v>75</v>
      </c>
      <c r="EO10" s="275">
        <v>0</v>
      </c>
      <c r="EP10" s="813">
        <v>1</v>
      </c>
      <c r="EQ10" s="812">
        <v>0</v>
      </c>
      <c r="ER10" s="818">
        <v>0</v>
      </c>
      <c r="ES10" s="818">
        <v>0</v>
      </c>
      <c r="ET10" s="827">
        <v>1</v>
      </c>
    </row>
    <row r="11" spans="1:150" ht="46.5" customHeight="1" x14ac:dyDescent="0.25">
      <c r="A11" s="278" t="s">
        <v>53</v>
      </c>
      <c r="B11" s="279" t="s">
        <v>54</v>
      </c>
      <c r="C11" s="280" t="s">
        <v>55</v>
      </c>
      <c r="D11" s="281"/>
      <c r="E11" s="8" t="s">
        <v>57</v>
      </c>
      <c r="F11" s="282" t="str">
        <f t="shared" si="4"/>
        <v>E1.P_A</v>
      </c>
      <c r="G11" s="283" t="s">
        <v>58</v>
      </c>
      <c r="H11" s="283" t="s">
        <v>59</v>
      </c>
      <c r="I11" s="284"/>
      <c r="J11" s="285" t="s">
        <v>61</v>
      </c>
      <c r="K11" s="286" t="str">
        <f t="shared" si="5"/>
        <v>E1.P_A.MR1</v>
      </c>
      <c r="L11" s="287" t="s">
        <v>62</v>
      </c>
      <c r="M11" s="288" t="s">
        <v>63</v>
      </c>
      <c r="N11" s="289">
        <v>0</v>
      </c>
      <c r="O11" s="290">
        <v>0.1</v>
      </c>
      <c r="P11" s="313" t="s">
        <v>87</v>
      </c>
      <c r="Q11" s="291" t="str">
        <f t="shared" si="6"/>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25" t="s">
        <v>96</v>
      </c>
      <c r="EM11" s="319" t="s">
        <v>88</v>
      </c>
      <c r="EN11" s="275" t="s">
        <v>89</v>
      </c>
      <c r="EO11" s="275">
        <v>1</v>
      </c>
      <c r="EP11" s="275">
        <v>2</v>
      </c>
      <c r="EQ11" s="276">
        <v>0</v>
      </c>
      <c r="ER11" s="818">
        <v>0.5</v>
      </c>
      <c r="ES11" s="277">
        <v>0.5</v>
      </c>
      <c r="ET11" s="827">
        <v>1</v>
      </c>
    </row>
    <row r="12" spans="1:150" ht="78" customHeight="1" thickBot="1" x14ac:dyDescent="0.3">
      <c r="A12" s="278" t="s">
        <v>53</v>
      </c>
      <c r="B12" s="279" t="s">
        <v>54</v>
      </c>
      <c r="C12" s="280" t="s">
        <v>55</v>
      </c>
      <c r="D12" s="281"/>
      <c r="E12" s="8" t="s">
        <v>57</v>
      </c>
      <c r="F12" s="282" t="str">
        <f t="shared" si="4"/>
        <v>E1.P_A</v>
      </c>
      <c r="G12" s="283" t="s">
        <v>58</v>
      </c>
      <c r="H12" s="283" t="s">
        <v>59</v>
      </c>
      <c r="I12" s="284"/>
      <c r="J12" s="285" t="s">
        <v>61</v>
      </c>
      <c r="K12" s="286" t="str">
        <f t="shared" si="5"/>
        <v>E1.P_A.MR1</v>
      </c>
      <c r="L12" s="287" t="s">
        <v>62</v>
      </c>
      <c r="M12" s="288" t="s">
        <v>63</v>
      </c>
      <c r="N12" s="289">
        <v>0</v>
      </c>
      <c r="O12" s="290">
        <v>0.1</v>
      </c>
      <c r="P12" s="313" t="s">
        <v>99</v>
      </c>
      <c r="Q12" s="291" t="str">
        <f t="shared" si="6"/>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25" t="s">
        <v>109</v>
      </c>
      <c r="EM12" s="319" t="s">
        <v>100</v>
      </c>
      <c r="EN12" s="275" t="s">
        <v>1894</v>
      </c>
      <c r="EO12" s="330">
        <v>98</v>
      </c>
      <c r="EP12" s="330">
        <v>98</v>
      </c>
      <c r="EQ12" s="330">
        <v>98</v>
      </c>
      <c r="ER12" s="330">
        <v>98</v>
      </c>
      <c r="ES12" s="330">
        <v>98</v>
      </c>
      <c r="ET12" s="828">
        <v>98</v>
      </c>
    </row>
    <row r="13" spans="1:150" ht="63.75" customHeight="1" thickBot="1" x14ac:dyDescent="0.25">
      <c r="A13" s="278" t="s">
        <v>53</v>
      </c>
      <c r="B13" s="279" t="s">
        <v>54</v>
      </c>
      <c r="C13" s="280" t="s">
        <v>55</v>
      </c>
      <c r="D13" s="281"/>
      <c r="E13" s="8" t="s">
        <v>57</v>
      </c>
      <c r="F13" s="282" t="str">
        <f t="shared" si="4"/>
        <v>E1.P_A</v>
      </c>
      <c r="G13" s="283" t="s">
        <v>58</v>
      </c>
      <c r="H13" s="283" t="s">
        <v>59</v>
      </c>
      <c r="I13" s="284"/>
      <c r="J13" s="285" t="s">
        <v>61</v>
      </c>
      <c r="K13" s="286" t="str">
        <f t="shared" si="5"/>
        <v>E1.P_A.MR1</v>
      </c>
      <c r="L13" s="287" t="s">
        <v>62</v>
      </c>
      <c r="M13" s="288" t="s">
        <v>63</v>
      </c>
      <c r="N13" s="289">
        <v>0</v>
      </c>
      <c r="O13" s="290">
        <v>0.1</v>
      </c>
      <c r="P13" s="313" t="s">
        <v>112</v>
      </c>
      <c r="Q13" s="291" t="str">
        <f t="shared" si="6"/>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25" t="s">
        <v>119</v>
      </c>
      <c r="EM13" s="319" t="s">
        <v>113</v>
      </c>
      <c r="EN13" s="275" t="s">
        <v>114</v>
      </c>
      <c r="EO13" s="275">
        <v>0</v>
      </c>
      <c r="EP13" s="275">
        <v>3</v>
      </c>
      <c r="EQ13" s="277">
        <v>0.5</v>
      </c>
      <c r="ER13" s="277">
        <v>0.5</v>
      </c>
      <c r="ES13" s="276">
        <v>1</v>
      </c>
      <c r="ET13" s="829">
        <v>1</v>
      </c>
    </row>
    <row r="14" spans="1:150" ht="55.5" customHeight="1" x14ac:dyDescent="0.25">
      <c r="A14" s="278" t="s">
        <v>53</v>
      </c>
      <c r="B14" s="279" t="s">
        <v>54</v>
      </c>
      <c r="C14" s="280" t="s">
        <v>55</v>
      </c>
      <c r="D14" s="281"/>
      <c r="E14" s="8" t="s">
        <v>57</v>
      </c>
      <c r="F14" s="282" t="str">
        <f t="shared" si="4"/>
        <v>E1.P_A</v>
      </c>
      <c r="G14" s="283" t="s">
        <v>58</v>
      </c>
      <c r="H14" s="283" t="s">
        <v>59</v>
      </c>
      <c r="I14" s="284"/>
      <c r="J14" s="285" t="s">
        <v>61</v>
      </c>
      <c r="K14" s="286" t="str">
        <f t="shared" si="5"/>
        <v>E1.P_A.MR1</v>
      </c>
      <c r="L14" s="287" t="s">
        <v>62</v>
      </c>
      <c r="M14" s="288" t="s">
        <v>63</v>
      </c>
      <c r="N14" s="289">
        <v>0</v>
      </c>
      <c r="O14" s="290">
        <v>0.1</v>
      </c>
      <c r="P14" s="313" t="s">
        <v>122</v>
      </c>
      <c r="Q14" s="291" t="str">
        <f t="shared" si="6"/>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25" t="s">
        <v>129</v>
      </c>
      <c r="EM14" s="319" t="s">
        <v>123</v>
      </c>
      <c r="EN14" s="275" t="s">
        <v>124</v>
      </c>
      <c r="EO14" s="275">
        <v>3</v>
      </c>
      <c r="EP14" s="275">
        <v>3</v>
      </c>
      <c r="EQ14" s="276">
        <v>3</v>
      </c>
      <c r="ER14" s="276">
        <v>3</v>
      </c>
      <c r="ES14" s="276">
        <v>3</v>
      </c>
      <c r="ET14" s="829">
        <v>3</v>
      </c>
    </row>
    <row r="15" spans="1:150" ht="48.75" customHeight="1" x14ac:dyDescent="0.25">
      <c r="A15" s="278" t="s">
        <v>53</v>
      </c>
      <c r="B15" s="279" t="s">
        <v>54</v>
      </c>
      <c r="C15" s="280" t="s">
        <v>55</v>
      </c>
      <c r="D15" s="281"/>
      <c r="E15" s="8" t="s">
        <v>57</v>
      </c>
      <c r="F15" s="282" t="str">
        <f t="shared" si="4"/>
        <v>E1.P_A</v>
      </c>
      <c r="G15" s="283" t="s">
        <v>58</v>
      </c>
      <c r="H15" s="283" t="s">
        <v>59</v>
      </c>
      <c r="I15" s="284"/>
      <c r="J15" s="285" t="s">
        <v>61</v>
      </c>
      <c r="K15" s="286" t="str">
        <f t="shared" si="5"/>
        <v>E1.P_A.MR1</v>
      </c>
      <c r="L15" s="287" t="s">
        <v>62</v>
      </c>
      <c r="M15" s="288" t="s">
        <v>63</v>
      </c>
      <c r="N15" s="289">
        <v>0</v>
      </c>
      <c r="O15" s="290">
        <v>0.1</v>
      </c>
      <c r="P15" s="313" t="s">
        <v>132</v>
      </c>
      <c r="Q15" s="291" t="str">
        <f t="shared" si="6"/>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25" t="s">
        <v>139</v>
      </c>
      <c r="EM15" s="319" t="s">
        <v>133</v>
      </c>
      <c r="EN15" s="275" t="s">
        <v>134</v>
      </c>
      <c r="EO15" s="275">
        <v>3</v>
      </c>
      <c r="EP15" s="275">
        <v>3</v>
      </c>
      <c r="EQ15" s="276">
        <v>3</v>
      </c>
      <c r="ER15" s="276">
        <v>3</v>
      </c>
      <c r="ES15" s="276">
        <v>3</v>
      </c>
      <c r="ET15" s="829">
        <v>3</v>
      </c>
    </row>
    <row r="16" spans="1:150" ht="64.5" customHeight="1" thickBot="1" x14ac:dyDescent="0.3">
      <c r="A16" s="278" t="s">
        <v>53</v>
      </c>
      <c r="B16" s="279" t="s">
        <v>54</v>
      </c>
      <c r="C16" s="280" t="s">
        <v>55</v>
      </c>
      <c r="D16" s="281"/>
      <c r="E16" s="8" t="s">
        <v>57</v>
      </c>
      <c r="F16" s="282" t="str">
        <f t="shared" si="4"/>
        <v>E1.P_A</v>
      </c>
      <c r="G16" s="283" t="s">
        <v>58</v>
      </c>
      <c r="H16" s="283" t="s">
        <v>59</v>
      </c>
      <c r="I16" s="284"/>
      <c r="J16" s="285" t="s">
        <v>61</v>
      </c>
      <c r="K16" s="286" t="str">
        <f t="shared" si="5"/>
        <v>E1.P_A.MR1</v>
      </c>
      <c r="L16" s="287" t="s">
        <v>62</v>
      </c>
      <c r="M16" s="288" t="s">
        <v>63</v>
      </c>
      <c r="N16" s="289">
        <v>0</v>
      </c>
      <c r="O16" s="290">
        <v>0.1</v>
      </c>
      <c r="P16" s="313" t="s">
        <v>142</v>
      </c>
      <c r="Q16" s="291" t="str">
        <f t="shared" si="6"/>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25" t="s">
        <v>149</v>
      </c>
      <c r="EM16" s="319" t="s">
        <v>143</v>
      </c>
      <c r="EN16" s="275" t="s">
        <v>144</v>
      </c>
      <c r="EO16" s="275">
        <v>3</v>
      </c>
      <c r="EP16" s="275">
        <v>3</v>
      </c>
      <c r="EQ16" s="276">
        <v>3</v>
      </c>
      <c r="ER16" s="276">
        <v>3</v>
      </c>
      <c r="ES16" s="276">
        <v>3</v>
      </c>
      <c r="ET16" s="829">
        <v>3</v>
      </c>
    </row>
    <row r="17" spans="1:150" ht="94.5" customHeight="1" thickBot="1" x14ac:dyDescent="0.25">
      <c r="A17" s="278" t="s">
        <v>53</v>
      </c>
      <c r="B17" s="279" t="s">
        <v>54</v>
      </c>
      <c r="C17" s="280" t="s">
        <v>55</v>
      </c>
      <c r="D17" s="281"/>
      <c r="E17" s="8" t="s">
        <v>57</v>
      </c>
      <c r="F17" s="282" t="str">
        <f t="shared" si="4"/>
        <v>E1.P_A</v>
      </c>
      <c r="G17" s="283" t="s">
        <v>58</v>
      </c>
      <c r="H17" s="283" t="s">
        <v>59</v>
      </c>
      <c r="I17" s="341" t="s">
        <v>154</v>
      </c>
      <c r="J17" s="342" t="s">
        <v>61</v>
      </c>
      <c r="K17" s="343" t="str">
        <f t="shared" si="5"/>
        <v>E1.P_A.MR1</v>
      </c>
      <c r="L17" s="344" t="s">
        <v>155</v>
      </c>
      <c r="M17" s="345" t="s">
        <v>63</v>
      </c>
      <c r="N17" s="346">
        <v>0</v>
      </c>
      <c r="O17" s="347">
        <v>0.1</v>
      </c>
      <c r="P17" s="348" t="s">
        <v>156</v>
      </c>
      <c r="Q17" s="349" t="str">
        <f t="shared" si="6"/>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25" t="s">
        <v>163</v>
      </c>
      <c r="EM17" s="319" t="s">
        <v>157</v>
      </c>
      <c r="EN17" s="275" t="s">
        <v>158</v>
      </c>
      <c r="EO17" s="275">
        <v>0</v>
      </c>
      <c r="EP17" s="275">
        <v>3</v>
      </c>
      <c r="EQ17" s="276">
        <v>1</v>
      </c>
      <c r="ER17" s="819">
        <v>0.66</v>
      </c>
      <c r="ES17" s="819">
        <v>0.66</v>
      </c>
      <c r="ET17" s="830">
        <v>0.68</v>
      </c>
    </row>
    <row r="18" spans="1:150" ht="49.5" customHeight="1" thickBot="1" x14ac:dyDescent="0.3">
      <c r="A18" s="278" t="s">
        <v>53</v>
      </c>
      <c r="B18" s="279" t="s">
        <v>54</v>
      </c>
      <c r="C18" s="280" t="s">
        <v>55</v>
      </c>
      <c r="D18" s="281"/>
      <c r="E18" s="8" t="s">
        <v>57</v>
      </c>
      <c r="F18" s="282" t="str">
        <f t="shared" si="4"/>
        <v>E1.P_A</v>
      </c>
      <c r="G18" s="283" t="s">
        <v>58</v>
      </c>
      <c r="H18" s="283" t="s">
        <v>59</v>
      </c>
      <c r="I18" s="1040" t="s">
        <v>166</v>
      </c>
      <c r="J18" s="360" t="s">
        <v>167</v>
      </c>
      <c r="K18" s="361" t="str">
        <f t="shared" si="5"/>
        <v>E1.P_A.MR2</v>
      </c>
      <c r="L18" s="362" t="s">
        <v>81</v>
      </c>
      <c r="M18" s="363" t="s">
        <v>168</v>
      </c>
      <c r="N18" s="364">
        <v>3</v>
      </c>
      <c r="O18" s="365">
        <v>2</v>
      </c>
      <c r="P18" s="366" t="s">
        <v>64</v>
      </c>
      <c r="Q18" s="367" t="str">
        <f t="shared" si="6"/>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31" t="s">
        <v>175</v>
      </c>
      <c r="EM18" s="319" t="s">
        <v>169</v>
      </c>
      <c r="EN18" s="275" t="s">
        <v>170</v>
      </c>
      <c r="EO18" s="275">
        <v>0</v>
      </c>
      <c r="EP18" s="275">
        <v>4</v>
      </c>
      <c r="EQ18" s="276">
        <v>0</v>
      </c>
      <c r="ER18" s="276">
        <v>1</v>
      </c>
      <c r="ES18" s="276">
        <v>2</v>
      </c>
      <c r="ET18" s="829">
        <v>1</v>
      </c>
    </row>
    <row r="19" spans="1:150" ht="33" customHeight="1" thickBot="1" x14ac:dyDescent="0.25">
      <c r="A19" s="278" t="s">
        <v>53</v>
      </c>
      <c r="B19" s="279" t="s">
        <v>54</v>
      </c>
      <c r="C19" s="280" t="s">
        <v>55</v>
      </c>
      <c r="D19" s="281"/>
      <c r="E19" s="8" t="s">
        <v>57</v>
      </c>
      <c r="F19" s="282" t="str">
        <f t="shared" si="4"/>
        <v>E1.P_A</v>
      </c>
      <c r="G19" s="283" t="s">
        <v>58</v>
      </c>
      <c r="H19" s="283" t="s">
        <v>59</v>
      </c>
      <c r="I19" s="1041"/>
      <c r="J19" s="375" t="s">
        <v>167</v>
      </c>
      <c r="K19" s="285" t="str">
        <f t="shared" si="5"/>
        <v>E1.P_A.MR2</v>
      </c>
      <c r="L19" s="287" t="s">
        <v>81</v>
      </c>
      <c r="M19" s="288" t="s">
        <v>168</v>
      </c>
      <c r="N19" s="376">
        <v>3</v>
      </c>
      <c r="O19" s="377">
        <v>2</v>
      </c>
      <c r="P19" s="378" t="s">
        <v>87</v>
      </c>
      <c r="Q19" s="379" t="str">
        <f t="shared" si="6"/>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31" t="s">
        <v>184</v>
      </c>
      <c r="EM19" s="319" t="s">
        <v>178</v>
      </c>
      <c r="EN19" s="275" t="s">
        <v>179</v>
      </c>
      <c r="EO19" s="275">
        <v>0</v>
      </c>
      <c r="EP19" s="275">
        <v>1</v>
      </c>
      <c r="EQ19" s="330">
        <v>0.25</v>
      </c>
      <c r="ER19" s="277">
        <v>0.25</v>
      </c>
      <c r="ES19" s="330">
        <v>0.25</v>
      </c>
      <c r="ET19" s="828">
        <v>0.25</v>
      </c>
    </row>
    <row r="20" spans="1:150" ht="49.5" customHeight="1" x14ac:dyDescent="0.2">
      <c r="A20" s="278" t="s">
        <v>53</v>
      </c>
      <c r="B20" s="279" t="s">
        <v>54</v>
      </c>
      <c r="C20" s="280" t="s">
        <v>55</v>
      </c>
      <c r="D20" s="281"/>
      <c r="E20" s="8" t="s">
        <v>57</v>
      </c>
      <c r="F20" s="282" t="str">
        <f t="shared" si="4"/>
        <v>E1.P_A</v>
      </c>
      <c r="G20" s="283" t="s">
        <v>58</v>
      </c>
      <c r="H20" s="283" t="s">
        <v>59</v>
      </c>
      <c r="I20" s="1041"/>
      <c r="J20" s="375" t="s">
        <v>167</v>
      </c>
      <c r="K20" s="285" t="str">
        <f t="shared" si="5"/>
        <v>E1.P_A.MR2</v>
      </c>
      <c r="L20" s="287" t="s">
        <v>81</v>
      </c>
      <c r="M20" s="288" t="s">
        <v>168</v>
      </c>
      <c r="N20" s="376">
        <v>3</v>
      </c>
      <c r="O20" s="377">
        <v>2</v>
      </c>
      <c r="P20" s="378" t="s">
        <v>99</v>
      </c>
      <c r="Q20" s="379" t="str">
        <f t="shared" si="6"/>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31" t="s">
        <v>195</v>
      </c>
      <c r="EM20" s="319" t="s">
        <v>189</v>
      </c>
      <c r="EN20" s="275" t="s">
        <v>190</v>
      </c>
      <c r="EO20" s="387">
        <v>8</v>
      </c>
      <c r="EP20" s="387">
        <v>8</v>
      </c>
      <c r="EQ20" s="276">
        <v>8</v>
      </c>
      <c r="ER20" s="276">
        <v>8</v>
      </c>
      <c r="ES20" s="276">
        <v>8</v>
      </c>
      <c r="ET20" s="829">
        <v>8</v>
      </c>
    </row>
    <row r="21" spans="1:150" ht="37.5" customHeight="1" thickBot="1" x14ac:dyDescent="0.25">
      <c r="A21" s="278" t="s">
        <v>53</v>
      </c>
      <c r="B21" s="279" t="s">
        <v>54</v>
      </c>
      <c r="C21" s="280" t="s">
        <v>55</v>
      </c>
      <c r="D21" s="281"/>
      <c r="E21" s="8" t="s">
        <v>57</v>
      </c>
      <c r="F21" s="282" t="str">
        <f t="shared" si="4"/>
        <v>E1.P_A</v>
      </c>
      <c r="G21" s="283" t="s">
        <v>58</v>
      </c>
      <c r="H21" s="283" t="s">
        <v>59</v>
      </c>
      <c r="I21" s="1042"/>
      <c r="J21" s="375" t="s">
        <v>167</v>
      </c>
      <c r="K21" s="342" t="str">
        <f t="shared" si="5"/>
        <v>E1.P_A.MR2</v>
      </c>
      <c r="L21" s="388" t="s">
        <v>81</v>
      </c>
      <c r="M21" s="389" t="s">
        <v>168</v>
      </c>
      <c r="N21" s="390">
        <v>3</v>
      </c>
      <c r="O21" s="391">
        <v>2</v>
      </c>
      <c r="P21" s="392" t="s">
        <v>112</v>
      </c>
      <c r="Q21" s="393" t="str">
        <f t="shared" si="6"/>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31" t="s">
        <v>206</v>
      </c>
      <c r="EM21" s="319" t="s">
        <v>200</v>
      </c>
      <c r="EN21" s="275" t="s">
        <v>201</v>
      </c>
      <c r="EO21" s="387">
        <v>0</v>
      </c>
      <c r="EP21" s="387">
        <v>3</v>
      </c>
      <c r="EQ21" s="330">
        <v>0.75</v>
      </c>
      <c r="ER21" s="330">
        <v>0.75</v>
      </c>
      <c r="ES21" s="330">
        <v>0.75</v>
      </c>
      <c r="ET21" s="828">
        <v>0.75</v>
      </c>
    </row>
    <row r="22" spans="1:150" ht="133.5" customHeight="1" x14ac:dyDescent="0.2">
      <c r="A22" s="278" t="s">
        <v>53</v>
      </c>
      <c r="B22" s="279" t="s">
        <v>54</v>
      </c>
      <c r="C22" s="280" t="s">
        <v>55</v>
      </c>
      <c r="D22" s="281"/>
      <c r="E22" s="8" t="s">
        <v>57</v>
      </c>
      <c r="F22" s="282" t="str">
        <f t="shared" si="4"/>
        <v>E1.P_A</v>
      </c>
      <c r="G22" s="283" t="s">
        <v>58</v>
      </c>
      <c r="H22" s="283" t="s">
        <v>59</v>
      </c>
      <c r="I22" s="1040" t="s">
        <v>211</v>
      </c>
      <c r="J22" s="399" t="s">
        <v>212</v>
      </c>
      <c r="K22" s="400" t="str">
        <f t="shared" si="5"/>
        <v>E1.P_A.MR3</v>
      </c>
      <c r="L22" s="362" t="s">
        <v>95</v>
      </c>
      <c r="M22" s="363" t="s">
        <v>213</v>
      </c>
      <c r="N22" s="248" t="s">
        <v>214</v>
      </c>
      <c r="O22" s="248" t="s">
        <v>214</v>
      </c>
      <c r="P22" s="401" t="s">
        <v>64</v>
      </c>
      <c r="Q22" s="367" t="str">
        <f t="shared" si="6"/>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31" t="s">
        <v>221</v>
      </c>
      <c r="EM22" s="319" t="s">
        <v>215</v>
      </c>
      <c r="EN22" s="275" t="s">
        <v>216</v>
      </c>
      <c r="EO22" s="275">
        <v>1</v>
      </c>
      <c r="EP22" s="275">
        <v>2</v>
      </c>
      <c r="EQ22" s="277">
        <v>0.5</v>
      </c>
      <c r="ER22" s="277">
        <v>0.5</v>
      </c>
      <c r="ES22" s="277">
        <v>0.5</v>
      </c>
      <c r="ET22" s="832">
        <v>0.5</v>
      </c>
    </row>
    <row r="23" spans="1:150" ht="39" customHeight="1" thickBot="1" x14ac:dyDescent="0.25">
      <c r="A23" s="278" t="s">
        <v>53</v>
      </c>
      <c r="B23" s="279" t="s">
        <v>54</v>
      </c>
      <c r="C23" s="280" t="s">
        <v>55</v>
      </c>
      <c r="D23" s="281"/>
      <c r="E23" s="8" t="s">
        <v>57</v>
      </c>
      <c r="F23" s="282" t="str">
        <f t="shared" si="4"/>
        <v>E1.P_A</v>
      </c>
      <c r="G23" s="283" t="s">
        <v>58</v>
      </c>
      <c r="H23" s="283" t="s">
        <v>59</v>
      </c>
      <c r="I23" s="1041"/>
      <c r="J23" s="286" t="s">
        <v>212</v>
      </c>
      <c r="K23" s="286" t="str">
        <f t="shared" si="5"/>
        <v>E1.P_A.MR3</v>
      </c>
      <c r="L23" s="287" t="s">
        <v>95</v>
      </c>
      <c r="M23" s="288" t="s">
        <v>213</v>
      </c>
      <c r="N23" s="288" t="s">
        <v>226</v>
      </c>
      <c r="O23" s="288" t="s">
        <v>226</v>
      </c>
      <c r="P23" s="401" t="s">
        <v>87</v>
      </c>
      <c r="Q23" s="379" t="str">
        <f t="shared" si="6"/>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31" t="s">
        <v>233</v>
      </c>
      <c r="EM23" s="319" t="s">
        <v>227</v>
      </c>
      <c r="EN23" s="275" t="s">
        <v>228</v>
      </c>
      <c r="EO23" s="275">
        <v>0</v>
      </c>
      <c r="EP23" s="275">
        <v>3</v>
      </c>
      <c r="EQ23" s="276">
        <v>0</v>
      </c>
      <c r="ER23" s="817">
        <v>0</v>
      </c>
      <c r="ES23" s="276">
        <v>1</v>
      </c>
      <c r="ET23" s="833">
        <v>2</v>
      </c>
    </row>
    <row r="24" spans="1:150" ht="48.75" customHeight="1" thickBot="1" x14ac:dyDescent="0.25">
      <c r="A24" s="278" t="s">
        <v>53</v>
      </c>
      <c r="B24" s="279" t="s">
        <v>54</v>
      </c>
      <c r="C24" s="280" t="s">
        <v>55</v>
      </c>
      <c r="D24" s="281"/>
      <c r="E24" s="8" t="s">
        <v>57</v>
      </c>
      <c r="F24" s="282" t="str">
        <f t="shared" si="4"/>
        <v>E1.P_A</v>
      </c>
      <c r="G24" s="283" t="s">
        <v>58</v>
      </c>
      <c r="H24" s="283" t="s">
        <v>59</v>
      </c>
      <c r="I24" s="1041"/>
      <c r="J24" s="286" t="s">
        <v>212</v>
      </c>
      <c r="K24" s="286" t="str">
        <f t="shared" si="5"/>
        <v>E1.P_A.MR3</v>
      </c>
      <c r="L24" s="287" t="s">
        <v>95</v>
      </c>
      <c r="M24" s="288" t="s">
        <v>213</v>
      </c>
      <c r="N24" s="288" t="s">
        <v>226</v>
      </c>
      <c r="O24" s="288" t="s">
        <v>226</v>
      </c>
      <c r="P24" s="401" t="s">
        <v>99</v>
      </c>
      <c r="Q24" s="379" t="str">
        <f t="shared" si="6"/>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31" t="s">
        <v>242</v>
      </c>
      <c r="EM24" s="319" t="s">
        <v>236</v>
      </c>
      <c r="EN24" s="275" t="s">
        <v>237</v>
      </c>
      <c r="EO24" s="276">
        <v>100</v>
      </c>
      <c r="EP24" s="276">
        <v>100</v>
      </c>
      <c r="EQ24" s="276">
        <v>100</v>
      </c>
      <c r="ER24" s="276">
        <v>100</v>
      </c>
      <c r="ES24" s="276">
        <v>100</v>
      </c>
      <c r="ET24" s="829">
        <v>100</v>
      </c>
    </row>
    <row r="25" spans="1:150" ht="54" customHeight="1" thickBot="1" x14ac:dyDescent="0.25">
      <c r="A25" s="278" t="s">
        <v>53</v>
      </c>
      <c r="B25" s="279" t="s">
        <v>54</v>
      </c>
      <c r="C25" s="280" t="s">
        <v>55</v>
      </c>
      <c r="D25" s="281"/>
      <c r="E25" s="8" t="s">
        <v>57</v>
      </c>
      <c r="F25" s="282" t="str">
        <f t="shared" si="4"/>
        <v>E1.P_A</v>
      </c>
      <c r="G25" s="283" t="s">
        <v>58</v>
      </c>
      <c r="H25" s="283" t="s">
        <v>59</v>
      </c>
      <c r="I25" s="1041"/>
      <c r="J25" s="286" t="s">
        <v>212</v>
      </c>
      <c r="K25" s="286" t="str">
        <f t="shared" si="5"/>
        <v>E1.P_A.MR3</v>
      </c>
      <c r="L25" s="287" t="s">
        <v>95</v>
      </c>
      <c r="M25" s="288" t="s">
        <v>213</v>
      </c>
      <c r="N25" s="288" t="s">
        <v>226</v>
      </c>
      <c r="O25" s="288" t="s">
        <v>226</v>
      </c>
      <c r="P25" s="401" t="s">
        <v>112</v>
      </c>
      <c r="Q25" s="379" t="str">
        <f t="shared" si="6"/>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31" t="s">
        <v>253</v>
      </c>
      <c r="EM25" s="319" t="s">
        <v>247</v>
      </c>
      <c r="EN25" s="275" t="s">
        <v>248</v>
      </c>
      <c r="EO25" s="275">
        <v>3</v>
      </c>
      <c r="EP25" s="275">
        <v>3</v>
      </c>
      <c r="EQ25" s="276">
        <v>3</v>
      </c>
      <c r="ER25" s="276">
        <v>3</v>
      </c>
      <c r="ES25" s="276">
        <v>3</v>
      </c>
      <c r="ET25" s="829">
        <v>3</v>
      </c>
    </row>
    <row r="26" spans="1:150" ht="37.5" customHeight="1" thickBot="1" x14ac:dyDescent="0.25">
      <c r="A26" s="278" t="s">
        <v>53</v>
      </c>
      <c r="B26" s="279" t="s">
        <v>54</v>
      </c>
      <c r="C26" s="280" t="s">
        <v>55</v>
      </c>
      <c r="D26" s="281"/>
      <c r="E26" s="8" t="s">
        <v>57</v>
      </c>
      <c r="F26" s="282" t="str">
        <f t="shared" si="4"/>
        <v>E1.P_A</v>
      </c>
      <c r="G26" s="283" t="s">
        <v>58</v>
      </c>
      <c r="H26" s="283" t="s">
        <v>59</v>
      </c>
      <c r="I26" s="1042"/>
      <c r="J26" s="402" t="s">
        <v>212</v>
      </c>
      <c r="K26" s="402" t="str">
        <f t="shared" si="5"/>
        <v>E1.P_A.MR3</v>
      </c>
      <c r="L26" s="388" t="s">
        <v>95</v>
      </c>
      <c r="M26" s="288" t="s">
        <v>213</v>
      </c>
      <c r="N26" s="389" t="s">
        <v>226</v>
      </c>
      <c r="O26" s="389" t="s">
        <v>226</v>
      </c>
      <c r="P26" s="401" t="s">
        <v>122</v>
      </c>
      <c r="Q26" s="403" t="str">
        <f t="shared" si="6"/>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31" t="s">
        <v>262</v>
      </c>
      <c r="EM26" s="319" t="s">
        <v>256</v>
      </c>
      <c r="EN26" s="275" t="s">
        <v>257</v>
      </c>
      <c r="EO26" s="275">
        <v>0</v>
      </c>
      <c r="EP26" s="275">
        <v>1</v>
      </c>
      <c r="EQ26" s="276">
        <v>0</v>
      </c>
      <c r="ER26" s="276">
        <v>0</v>
      </c>
      <c r="ES26" s="277">
        <v>0.5</v>
      </c>
      <c r="ET26" s="832">
        <v>0.5</v>
      </c>
    </row>
    <row r="27" spans="1:150" ht="81" customHeight="1" thickBot="1" x14ac:dyDescent="0.25">
      <c r="A27" s="278" t="s">
        <v>53</v>
      </c>
      <c r="B27" s="279" t="s">
        <v>54</v>
      </c>
      <c r="C27" s="280" t="s">
        <v>55</v>
      </c>
      <c r="D27" s="281"/>
      <c r="E27" s="8" t="s">
        <v>57</v>
      </c>
      <c r="F27" s="282" t="str">
        <f t="shared" si="4"/>
        <v>E1.P_A</v>
      </c>
      <c r="G27" s="283" t="s">
        <v>58</v>
      </c>
      <c r="H27" s="283" t="s">
        <v>59</v>
      </c>
      <c r="I27" s="406" t="s">
        <v>267</v>
      </c>
      <c r="J27" s="399" t="s">
        <v>268</v>
      </c>
      <c r="K27" s="400" t="str">
        <f t="shared" si="5"/>
        <v>E1.P_A.MR4</v>
      </c>
      <c r="L27" s="362" t="s">
        <v>108</v>
      </c>
      <c r="M27" s="363" t="s">
        <v>269</v>
      </c>
      <c r="N27" s="407">
        <v>0</v>
      </c>
      <c r="O27" s="408">
        <v>0.04</v>
      </c>
      <c r="P27" s="409" t="s">
        <v>64</v>
      </c>
      <c r="Q27" s="250" t="str">
        <f t="shared" si="6"/>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25" t="s">
        <v>276</v>
      </c>
      <c r="EM27" s="319" t="s">
        <v>270</v>
      </c>
      <c r="EN27" s="275" t="s">
        <v>271</v>
      </c>
      <c r="EO27" s="275">
        <v>2</v>
      </c>
      <c r="EP27" s="275">
        <v>2</v>
      </c>
      <c r="EQ27" s="811">
        <v>0.5</v>
      </c>
      <c r="ER27" s="811">
        <v>0.5</v>
      </c>
      <c r="ES27" s="811">
        <v>0.5</v>
      </c>
      <c r="ET27" s="834">
        <v>0.5</v>
      </c>
    </row>
    <row r="28" spans="1:150" ht="66" customHeight="1" thickBot="1" x14ac:dyDescent="0.25">
      <c r="A28" s="278" t="s">
        <v>53</v>
      </c>
      <c r="B28" s="279" t="s">
        <v>54</v>
      </c>
      <c r="C28" s="280" t="s">
        <v>55</v>
      </c>
      <c r="D28" s="281"/>
      <c r="E28" s="8" t="s">
        <v>57</v>
      </c>
      <c r="F28" s="282" t="str">
        <f t="shared" si="4"/>
        <v>E1.P_A</v>
      </c>
      <c r="G28" s="283" t="s">
        <v>58</v>
      </c>
      <c r="H28" s="283" t="s">
        <v>59</v>
      </c>
      <c r="I28" s="410"/>
      <c r="J28" s="286" t="s">
        <v>268</v>
      </c>
      <c r="K28" s="286" t="str">
        <f t="shared" si="5"/>
        <v>E1.P_A.MR4</v>
      </c>
      <c r="L28" s="411" t="s">
        <v>108</v>
      </c>
      <c r="M28" s="412" t="s">
        <v>269</v>
      </c>
      <c r="N28" s="413">
        <v>0</v>
      </c>
      <c r="O28" s="414">
        <v>0.04</v>
      </c>
      <c r="P28" s="409" t="s">
        <v>87</v>
      </c>
      <c r="Q28" s="291" t="str">
        <f t="shared" si="6"/>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25" t="s">
        <v>287</v>
      </c>
      <c r="EM28" s="319" t="s">
        <v>281</v>
      </c>
      <c r="EN28" s="275" t="s">
        <v>282</v>
      </c>
      <c r="EO28" s="275">
        <v>1</v>
      </c>
      <c r="EP28" s="275">
        <v>3</v>
      </c>
      <c r="EQ28" s="330">
        <v>0.75</v>
      </c>
      <c r="ER28" s="330">
        <v>0.75</v>
      </c>
      <c r="ES28" s="330">
        <v>0.75</v>
      </c>
      <c r="ET28" s="828">
        <v>0.75</v>
      </c>
    </row>
    <row r="29" spans="1:150" ht="64.5" customHeight="1" thickBot="1" x14ac:dyDescent="0.25">
      <c r="A29" s="278" t="s">
        <v>53</v>
      </c>
      <c r="B29" s="279" t="s">
        <v>54</v>
      </c>
      <c r="C29" s="280" t="s">
        <v>55</v>
      </c>
      <c r="D29" s="281"/>
      <c r="E29" s="8" t="s">
        <v>57</v>
      </c>
      <c r="F29" s="282" t="str">
        <f t="shared" si="4"/>
        <v>E1.P_A</v>
      </c>
      <c r="G29" s="283" t="s">
        <v>58</v>
      </c>
      <c r="H29" s="283" t="s">
        <v>59</v>
      </c>
      <c r="I29" s="410"/>
      <c r="J29" s="286" t="s">
        <v>268</v>
      </c>
      <c r="K29" s="286" t="str">
        <f t="shared" si="5"/>
        <v>E1.P_A.MR4</v>
      </c>
      <c r="L29" s="411" t="s">
        <v>108</v>
      </c>
      <c r="M29" s="412" t="s">
        <v>269</v>
      </c>
      <c r="N29" s="413">
        <v>0</v>
      </c>
      <c r="O29" s="414">
        <v>0.04</v>
      </c>
      <c r="P29" s="409" t="s">
        <v>99</v>
      </c>
      <c r="Q29" s="291" t="str">
        <f t="shared" si="6"/>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25" t="s">
        <v>298</v>
      </c>
      <c r="EM29" s="319" t="s">
        <v>292</v>
      </c>
      <c r="EN29" s="275" t="s">
        <v>293</v>
      </c>
      <c r="EO29" s="275">
        <v>1</v>
      </c>
      <c r="EP29" s="275">
        <v>3</v>
      </c>
      <c r="EQ29" s="330">
        <v>0.75</v>
      </c>
      <c r="ER29" s="330">
        <v>0.75</v>
      </c>
      <c r="ES29" s="330">
        <v>0.75</v>
      </c>
      <c r="ET29" s="828">
        <v>0.75</v>
      </c>
    </row>
    <row r="30" spans="1:150" ht="52.5" customHeight="1" thickBot="1" x14ac:dyDescent="0.25">
      <c r="A30" s="278" t="s">
        <v>53</v>
      </c>
      <c r="B30" s="279" t="s">
        <v>54</v>
      </c>
      <c r="C30" s="280" t="s">
        <v>55</v>
      </c>
      <c r="D30" s="281"/>
      <c r="E30" s="8" t="s">
        <v>57</v>
      </c>
      <c r="F30" s="282" t="str">
        <f t="shared" si="4"/>
        <v>E1.P_A</v>
      </c>
      <c r="G30" s="283" t="s">
        <v>58</v>
      </c>
      <c r="H30" s="283" t="s">
        <v>59</v>
      </c>
      <c r="I30" s="410"/>
      <c r="J30" s="286" t="s">
        <v>268</v>
      </c>
      <c r="K30" s="286" t="str">
        <f t="shared" si="5"/>
        <v>E1.P_A.MR4</v>
      </c>
      <c r="L30" s="411" t="s">
        <v>108</v>
      </c>
      <c r="M30" s="412" t="s">
        <v>269</v>
      </c>
      <c r="N30" s="413">
        <v>0</v>
      </c>
      <c r="O30" s="414">
        <v>0.04</v>
      </c>
      <c r="P30" s="409" t="s">
        <v>112</v>
      </c>
      <c r="Q30" s="291" t="str">
        <f t="shared" si="6"/>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25" t="s">
        <v>310</v>
      </c>
      <c r="EM30" s="319" t="s">
        <v>304</v>
      </c>
      <c r="EN30" s="275" t="s">
        <v>305</v>
      </c>
      <c r="EO30" s="275">
        <v>0</v>
      </c>
      <c r="EP30" s="275">
        <v>1</v>
      </c>
      <c r="EQ30" s="330">
        <v>0.25</v>
      </c>
      <c r="ER30" s="330">
        <v>0.25</v>
      </c>
      <c r="ES30" s="330">
        <v>0.25</v>
      </c>
      <c r="ET30" s="828">
        <v>0.25</v>
      </c>
    </row>
    <row r="31" spans="1:150" ht="75" customHeight="1" thickBot="1" x14ac:dyDescent="0.25">
      <c r="A31" s="278" t="s">
        <v>53</v>
      </c>
      <c r="B31" s="279" t="s">
        <v>54</v>
      </c>
      <c r="C31" s="280" t="s">
        <v>55</v>
      </c>
      <c r="D31" s="281"/>
      <c r="E31" s="8" t="s">
        <v>57</v>
      </c>
      <c r="F31" s="282" t="str">
        <f t="shared" si="4"/>
        <v>E1.P_A</v>
      </c>
      <c r="G31" s="283" t="s">
        <v>58</v>
      </c>
      <c r="H31" s="283" t="s">
        <v>59</v>
      </c>
      <c r="I31" s="415"/>
      <c r="J31" s="286" t="s">
        <v>268</v>
      </c>
      <c r="K31" s="286" t="str">
        <f t="shared" si="5"/>
        <v>E1.P_A.MR4</v>
      </c>
      <c r="L31" s="411" t="s">
        <v>108</v>
      </c>
      <c r="M31" s="412" t="s">
        <v>269</v>
      </c>
      <c r="N31" s="416">
        <v>0</v>
      </c>
      <c r="O31" s="417">
        <v>0.04</v>
      </c>
      <c r="P31" s="409" t="s">
        <v>122</v>
      </c>
      <c r="Q31" s="349" t="str">
        <f t="shared" si="6"/>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25" t="s">
        <v>321</v>
      </c>
      <c r="EM31" s="319" t="s">
        <v>315</v>
      </c>
      <c r="EN31" s="275" t="s">
        <v>316</v>
      </c>
      <c r="EO31" s="275">
        <v>120</v>
      </c>
      <c r="EP31" s="275">
        <v>1500</v>
      </c>
      <c r="EQ31" s="276">
        <v>375</v>
      </c>
      <c r="ER31" s="276">
        <v>375</v>
      </c>
      <c r="ES31" s="276">
        <v>375</v>
      </c>
      <c r="ET31" s="829">
        <v>375</v>
      </c>
    </row>
    <row r="32" spans="1:150" ht="135" customHeight="1" x14ac:dyDescent="0.2">
      <c r="A32" s="278" t="s">
        <v>53</v>
      </c>
      <c r="B32" s="279" t="s">
        <v>54</v>
      </c>
      <c r="C32" s="280" t="s">
        <v>55</v>
      </c>
      <c r="D32" s="281"/>
      <c r="E32" s="8" t="s">
        <v>57</v>
      </c>
      <c r="F32" s="282" t="str">
        <f t="shared" si="4"/>
        <v>E1.P_A</v>
      </c>
      <c r="G32" s="283" t="s">
        <v>58</v>
      </c>
      <c r="H32" s="283" t="s">
        <v>59</v>
      </c>
      <c r="I32" s="406" t="s">
        <v>326</v>
      </c>
      <c r="J32" s="399" t="s">
        <v>327</v>
      </c>
      <c r="K32" s="418" t="str">
        <f t="shared" si="5"/>
        <v>E1.P_A.MR5</v>
      </c>
      <c r="L32" s="362" t="s">
        <v>118</v>
      </c>
      <c r="M32" s="363" t="s">
        <v>328</v>
      </c>
      <c r="N32" s="364">
        <v>0</v>
      </c>
      <c r="O32" s="248">
        <v>1</v>
      </c>
      <c r="P32" s="378" t="s">
        <v>64</v>
      </c>
      <c r="Q32" s="367" t="str">
        <f t="shared" si="6"/>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31" t="s">
        <v>335</v>
      </c>
      <c r="EM32" s="319" t="s">
        <v>329</v>
      </c>
      <c r="EN32" s="275" t="s">
        <v>330</v>
      </c>
      <c r="EO32" s="275">
        <v>1</v>
      </c>
      <c r="EP32" s="275">
        <v>1</v>
      </c>
      <c r="EQ32" s="330">
        <v>0.25</v>
      </c>
      <c r="ER32" s="330">
        <v>0.25</v>
      </c>
      <c r="ES32" s="330">
        <v>0.25</v>
      </c>
      <c r="ET32" s="828">
        <v>0.25</v>
      </c>
    </row>
    <row r="33" spans="1:150" ht="95.25" customHeight="1" thickBot="1" x14ac:dyDescent="0.25">
      <c r="A33" s="278" t="s">
        <v>53</v>
      </c>
      <c r="B33" s="279" t="s">
        <v>54</v>
      </c>
      <c r="C33" s="280" t="s">
        <v>55</v>
      </c>
      <c r="D33" s="281"/>
      <c r="E33" s="8" t="s">
        <v>57</v>
      </c>
      <c r="F33" s="282" t="str">
        <f t="shared" si="4"/>
        <v>E1.P_A</v>
      </c>
      <c r="G33" s="283" t="s">
        <v>58</v>
      </c>
      <c r="H33" s="283" t="s">
        <v>59</v>
      </c>
      <c r="I33" s="422"/>
      <c r="J33" s="286" t="s">
        <v>327</v>
      </c>
      <c r="K33" s="286" t="str">
        <f t="shared" si="5"/>
        <v>E1.P_A.MR5</v>
      </c>
      <c r="L33" s="411" t="s">
        <v>118</v>
      </c>
      <c r="M33" s="412" t="s">
        <v>328</v>
      </c>
      <c r="N33" s="376">
        <v>0</v>
      </c>
      <c r="O33" s="289">
        <v>1</v>
      </c>
      <c r="P33" s="378" t="s">
        <v>87</v>
      </c>
      <c r="Q33" s="379" t="str">
        <f t="shared" si="6"/>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31" t="s">
        <v>346</v>
      </c>
      <c r="EM33" s="319" t="s">
        <v>340</v>
      </c>
      <c r="EN33" s="275" t="s">
        <v>341</v>
      </c>
      <c r="EO33" s="275">
        <v>1</v>
      </c>
      <c r="EP33" s="275">
        <v>2</v>
      </c>
      <c r="EQ33" s="277">
        <v>0.5</v>
      </c>
      <c r="ER33" s="277">
        <v>0.5</v>
      </c>
      <c r="ES33" s="277">
        <v>0.5</v>
      </c>
      <c r="ET33" s="832">
        <v>0.5</v>
      </c>
    </row>
    <row r="34" spans="1:150" ht="105" customHeight="1" thickBot="1" x14ac:dyDescent="0.25">
      <c r="A34" s="278" t="s">
        <v>53</v>
      </c>
      <c r="B34" s="279" t="s">
        <v>54</v>
      </c>
      <c r="C34" s="280" t="s">
        <v>55</v>
      </c>
      <c r="D34" s="281"/>
      <c r="E34" s="8" t="s">
        <v>57</v>
      </c>
      <c r="F34" s="282" t="str">
        <f t="shared" si="4"/>
        <v>E1.P_A</v>
      </c>
      <c r="G34" s="283" t="s">
        <v>58</v>
      </c>
      <c r="H34" s="283" t="s">
        <v>59</v>
      </c>
      <c r="I34" s="422"/>
      <c r="J34" s="286" t="s">
        <v>327</v>
      </c>
      <c r="K34" s="286" t="str">
        <f t="shared" si="5"/>
        <v>E1.P_A.MR5</v>
      </c>
      <c r="L34" s="411" t="s">
        <v>118</v>
      </c>
      <c r="M34" s="412" t="s">
        <v>328</v>
      </c>
      <c r="N34" s="376">
        <v>0</v>
      </c>
      <c r="O34" s="289">
        <v>1</v>
      </c>
      <c r="P34" s="378" t="s">
        <v>99</v>
      </c>
      <c r="Q34" s="379" t="str">
        <f t="shared" si="6"/>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31" t="s">
        <v>357</v>
      </c>
      <c r="EM34" s="319" t="s">
        <v>351</v>
      </c>
      <c r="EN34" s="275" t="s">
        <v>352</v>
      </c>
      <c r="EO34" s="275">
        <v>5</v>
      </c>
      <c r="EP34" s="387">
        <v>6</v>
      </c>
      <c r="EQ34" s="276">
        <v>2</v>
      </c>
      <c r="ER34" s="276">
        <v>2</v>
      </c>
      <c r="ES34" s="276">
        <v>1</v>
      </c>
      <c r="ET34" s="829">
        <v>1</v>
      </c>
    </row>
    <row r="35" spans="1:150" ht="85.5" customHeight="1" thickBot="1" x14ac:dyDescent="0.25">
      <c r="A35" s="278" t="s">
        <v>53</v>
      </c>
      <c r="B35" s="279" t="s">
        <v>54</v>
      </c>
      <c r="C35" s="280" t="s">
        <v>55</v>
      </c>
      <c r="D35" s="281"/>
      <c r="E35" s="8" t="s">
        <v>57</v>
      </c>
      <c r="F35" s="282" t="str">
        <f t="shared" si="4"/>
        <v>E1.P_A</v>
      </c>
      <c r="G35" s="425" t="s">
        <v>58</v>
      </c>
      <c r="H35" s="425" t="s">
        <v>59</v>
      </c>
      <c r="I35" s="426"/>
      <c r="J35" s="402" t="s">
        <v>327</v>
      </c>
      <c r="K35" s="402" t="str">
        <f t="shared" si="5"/>
        <v>E1.P_A.MR5</v>
      </c>
      <c r="L35" s="427" t="s">
        <v>118</v>
      </c>
      <c r="M35" s="428" t="s">
        <v>328</v>
      </c>
      <c r="N35" s="390">
        <v>0</v>
      </c>
      <c r="O35" s="429">
        <v>1</v>
      </c>
      <c r="P35" s="378" t="s">
        <v>112</v>
      </c>
      <c r="Q35" s="393" t="str">
        <f t="shared" si="6"/>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31" t="s">
        <v>368</v>
      </c>
      <c r="EM35" s="319" t="s">
        <v>362</v>
      </c>
      <c r="EN35" s="275" t="s">
        <v>363</v>
      </c>
      <c r="EO35" s="275">
        <v>0</v>
      </c>
      <c r="EP35" s="275">
        <v>1</v>
      </c>
      <c r="EQ35" s="330">
        <v>0.25</v>
      </c>
      <c r="ER35" s="330">
        <v>0.25</v>
      </c>
      <c r="ES35" s="330">
        <v>0.25</v>
      </c>
      <c r="ET35" s="828">
        <v>0.25</v>
      </c>
    </row>
    <row r="36" spans="1:150" ht="78.75" customHeight="1" thickBot="1" x14ac:dyDescent="0.25">
      <c r="A36" s="278" t="s">
        <v>53</v>
      </c>
      <c r="B36" s="431" t="s">
        <v>54</v>
      </c>
      <c r="C36" s="432" t="s">
        <v>55</v>
      </c>
      <c r="D36" s="433" t="s">
        <v>371</v>
      </c>
      <c r="E36" s="3" t="s">
        <v>372</v>
      </c>
      <c r="F36" s="434" t="str">
        <f t="shared" si="4"/>
        <v>E1.P_B</v>
      </c>
      <c r="G36" s="435" t="s">
        <v>79</v>
      </c>
      <c r="H36" s="436" t="s">
        <v>152</v>
      </c>
      <c r="I36" s="406" t="s">
        <v>373</v>
      </c>
      <c r="J36" s="437" t="s">
        <v>61</v>
      </c>
      <c r="K36" s="418" t="str">
        <f t="shared" si="5"/>
        <v>E1.P_B.MR1</v>
      </c>
      <c r="L36" s="362" t="s">
        <v>128</v>
      </c>
      <c r="M36" s="363" t="s">
        <v>374</v>
      </c>
      <c r="N36" s="408">
        <v>0.2</v>
      </c>
      <c r="O36" s="408">
        <v>1</v>
      </c>
      <c r="P36" s="409" t="s">
        <v>64</v>
      </c>
      <c r="Q36" s="250" t="str">
        <f t="shared" si="6"/>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 t="shared" ref="AN36" si="8">SUM(AH36:AM36)</f>
        <v>7950858398.8899994</v>
      </c>
      <c r="AO36" s="440">
        <f>AH36*1.035-2500000000</f>
        <v>1285001530.9017496</v>
      </c>
      <c r="AP36" s="440">
        <f t="shared" ref="AP36:AT36" si="9">AI36*1.035</f>
        <v>1128999849.2639997</v>
      </c>
      <c r="AQ36" s="440">
        <f>AJ36*1.035-87500000</f>
        <v>357549999.99999988</v>
      </c>
      <c r="AR36" s="440">
        <f t="shared" si="9"/>
        <v>0</v>
      </c>
      <c r="AS36" s="440">
        <f t="shared" si="9"/>
        <v>0</v>
      </c>
      <c r="AT36" s="440">
        <f t="shared" si="9"/>
        <v>2870087062.6853995</v>
      </c>
      <c r="AU36" s="440">
        <f t="shared" ref="AU36" si="10">SUM(AO36:AT36)</f>
        <v>5641638442.8511486</v>
      </c>
      <c r="AV36" s="440">
        <f>AO36*1.035</f>
        <v>1329976584.4833107</v>
      </c>
      <c r="AW36" s="440">
        <f t="shared" ref="AW36:BA36" si="11">AP36*1.035</f>
        <v>1168514843.9882395</v>
      </c>
      <c r="AX36" s="440">
        <f t="shared" si="11"/>
        <v>370064249.99999982</v>
      </c>
      <c r="AY36" s="440">
        <f t="shared" si="11"/>
        <v>0</v>
      </c>
      <c r="AZ36" s="440">
        <f t="shared" si="11"/>
        <v>0</v>
      </c>
      <c r="BA36" s="440">
        <f t="shared" si="11"/>
        <v>2970540109.8793883</v>
      </c>
      <c r="BB36" s="440">
        <f t="shared" ref="BB36" si="12">SUM(AV36:BA36)</f>
        <v>5839095788.3509388</v>
      </c>
      <c r="BC36" s="441">
        <f t="shared" ref="BC36" si="13">+BB36+AU36+AN36+AG36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25" t="s">
        <v>382</v>
      </c>
      <c r="EM36" s="319" t="s">
        <v>375</v>
      </c>
      <c r="EN36" s="275" t="s">
        <v>1895</v>
      </c>
      <c r="EO36" s="276">
        <v>60</v>
      </c>
      <c r="EP36" s="276">
        <v>100</v>
      </c>
      <c r="EQ36" s="276">
        <v>0</v>
      </c>
      <c r="ER36" s="818">
        <v>0</v>
      </c>
      <c r="ES36" s="277">
        <v>50</v>
      </c>
      <c r="ET36" s="833">
        <v>50</v>
      </c>
    </row>
    <row r="37" spans="1:150" ht="51" customHeight="1" thickBot="1" x14ac:dyDescent="0.25">
      <c r="A37" s="278" t="s">
        <v>53</v>
      </c>
      <c r="B37" s="279" t="s">
        <v>54</v>
      </c>
      <c r="C37" s="280" t="s">
        <v>55</v>
      </c>
      <c r="D37" s="281"/>
      <c r="E37" s="8" t="s">
        <v>372</v>
      </c>
      <c r="F37" s="282" t="str">
        <f t="shared" si="4"/>
        <v>E1.P_B</v>
      </c>
      <c r="G37" s="443" t="s">
        <v>79</v>
      </c>
      <c r="H37" s="444" t="s">
        <v>152</v>
      </c>
      <c r="I37" s="445"/>
      <c r="J37" s="285" t="s">
        <v>61</v>
      </c>
      <c r="K37" s="286" t="str">
        <f t="shared" si="5"/>
        <v>E1.P_B.MR1</v>
      </c>
      <c r="L37" s="446" t="s">
        <v>128</v>
      </c>
      <c r="M37" s="447" t="s">
        <v>374</v>
      </c>
      <c r="N37" s="414">
        <v>0.2</v>
      </c>
      <c r="O37" s="414">
        <v>1</v>
      </c>
      <c r="P37" s="409" t="s">
        <v>87</v>
      </c>
      <c r="Q37" s="291" t="str">
        <f t="shared" si="6"/>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1782</v>
      </c>
      <c r="DY37" s="7" t="s">
        <v>396</v>
      </c>
      <c r="DZ37" s="7" t="s">
        <v>397</v>
      </c>
      <c r="EB37" s="308" t="s">
        <v>366</v>
      </c>
      <c r="EC37" s="309" t="s">
        <v>367</v>
      </c>
      <c r="ED37" s="310" t="s">
        <v>1073</v>
      </c>
      <c r="EE37" s="318" t="s">
        <v>1074</v>
      </c>
      <c r="EF37" s="318" t="s">
        <v>1075</v>
      </c>
      <c r="EG37" s="271"/>
      <c r="EH37" s="271"/>
      <c r="EI37" s="271"/>
      <c r="EJ37" s="271"/>
      <c r="EL37" s="825" t="s">
        <v>394</v>
      </c>
      <c r="EM37" s="319" t="s">
        <v>388</v>
      </c>
      <c r="EN37" s="275" t="s">
        <v>389</v>
      </c>
      <c r="EO37" s="275">
        <v>0</v>
      </c>
      <c r="EP37" s="275">
        <v>1</v>
      </c>
      <c r="EQ37" s="276">
        <v>0</v>
      </c>
      <c r="ER37" s="276">
        <v>0</v>
      </c>
      <c r="ES37" s="277">
        <v>0.5</v>
      </c>
      <c r="ET37" s="832">
        <v>0.5</v>
      </c>
    </row>
    <row r="38" spans="1:150" ht="81" customHeight="1" x14ac:dyDescent="0.2">
      <c r="A38" s="278" t="s">
        <v>53</v>
      </c>
      <c r="B38" s="279" t="s">
        <v>54</v>
      </c>
      <c r="C38" s="280" t="s">
        <v>55</v>
      </c>
      <c r="D38" s="281"/>
      <c r="E38" s="8" t="s">
        <v>372</v>
      </c>
      <c r="F38" s="282" t="str">
        <f t="shared" si="4"/>
        <v>E1.P_B</v>
      </c>
      <c r="G38" s="443" t="s">
        <v>79</v>
      </c>
      <c r="H38" s="444" t="s">
        <v>152</v>
      </c>
      <c r="I38" s="445"/>
      <c r="J38" s="285" t="s">
        <v>61</v>
      </c>
      <c r="K38" s="286" t="str">
        <f t="shared" si="5"/>
        <v>E1.P_B.MR1</v>
      </c>
      <c r="L38" s="446" t="s">
        <v>128</v>
      </c>
      <c r="M38" s="447" t="s">
        <v>374</v>
      </c>
      <c r="N38" s="414">
        <v>0.2</v>
      </c>
      <c r="O38" s="414">
        <v>1</v>
      </c>
      <c r="P38" s="409" t="s">
        <v>99</v>
      </c>
      <c r="Q38" s="291" t="str">
        <f t="shared" si="6"/>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25" t="s">
        <v>405</v>
      </c>
      <c r="EM38" s="319" t="s">
        <v>399</v>
      </c>
      <c r="EN38" s="275" t="s">
        <v>400</v>
      </c>
      <c r="EO38" s="275">
        <v>0</v>
      </c>
      <c r="EP38" s="275">
        <v>1</v>
      </c>
      <c r="EQ38" s="330">
        <v>0.25</v>
      </c>
      <c r="ER38" s="330">
        <v>0.25</v>
      </c>
      <c r="ES38" s="330">
        <v>0.25</v>
      </c>
      <c r="ET38" s="828">
        <v>0.25</v>
      </c>
    </row>
    <row r="39" spans="1:150" ht="57" customHeight="1" thickBot="1" x14ac:dyDescent="0.25">
      <c r="A39" s="278" t="s">
        <v>53</v>
      </c>
      <c r="B39" s="279" t="s">
        <v>54</v>
      </c>
      <c r="C39" s="280" t="s">
        <v>55</v>
      </c>
      <c r="D39" s="281"/>
      <c r="E39" s="8" t="s">
        <v>372</v>
      </c>
      <c r="F39" s="282" t="str">
        <f t="shared" si="4"/>
        <v>E1.P_B</v>
      </c>
      <c r="G39" s="443" t="s">
        <v>79</v>
      </c>
      <c r="H39" s="444" t="s">
        <v>152</v>
      </c>
      <c r="I39" s="449"/>
      <c r="J39" s="342" t="s">
        <v>61</v>
      </c>
      <c r="K39" s="402" t="str">
        <f t="shared" si="5"/>
        <v>E1.P_B.MR1</v>
      </c>
      <c r="L39" s="450" t="s">
        <v>128</v>
      </c>
      <c r="M39" s="451" t="s">
        <v>374</v>
      </c>
      <c r="N39" s="417">
        <v>0.2</v>
      </c>
      <c r="O39" s="417">
        <v>1</v>
      </c>
      <c r="P39" s="409" t="s">
        <v>112</v>
      </c>
      <c r="Q39" s="452" t="str">
        <f t="shared" si="6"/>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35" t="s">
        <v>416</v>
      </c>
      <c r="EM39" s="836" t="s">
        <v>410</v>
      </c>
      <c r="EN39" s="813" t="s">
        <v>411</v>
      </c>
      <c r="EO39" s="813">
        <v>0</v>
      </c>
      <c r="EP39" s="813">
        <v>1</v>
      </c>
      <c r="EQ39" s="812">
        <v>0</v>
      </c>
      <c r="ER39" s="812">
        <v>0</v>
      </c>
      <c r="ES39" s="811">
        <v>0.5</v>
      </c>
      <c r="ET39" s="834">
        <v>0.5</v>
      </c>
    </row>
    <row r="40" spans="1:150" ht="98.25" customHeight="1" thickBot="1" x14ac:dyDescent="0.25">
      <c r="A40" s="278" t="s">
        <v>53</v>
      </c>
      <c r="B40" s="453" t="s">
        <v>54</v>
      </c>
      <c r="C40" s="454" t="s">
        <v>55</v>
      </c>
      <c r="D40" s="454"/>
      <c r="E40" s="8" t="s">
        <v>372</v>
      </c>
      <c r="F40" s="282" t="str">
        <f t="shared" si="4"/>
        <v>E1.P_B</v>
      </c>
      <c r="G40" s="455" t="s">
        <v>79</v>
      </c>
      <c r="H40" s="455" t="s">
        <v>152</v>
      </c>
      <c r="I40" s="456" t="s">
        <v>419</v>
      </c>
      <c r="J40" s="457" t="s">
        <v>167</v>
      </c>
      <c r="K40" s="458" t="str">
        <f t="shared" si="5"/>
        <v>E1.P_B.MR2</v>
      </c>
      <c r="L40" s="362" t="s">
        <v>138</v>
      </c>
      <c r="M40" s="363" t="s">
        <v>420</v>
      </c>
      <c r="N40" s="364">
        <v>5295</v>
      </c>
      <c r="O40" s="248">
        <v>5295</v>
      </c>
      <c r="P40" s="401" t="s">
        <v>64</v>
      </c>
      <c r="Q40" s="367" t="str">
        <f t="shared" si="6"/>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31" t="s">
        <v>427</v>
      </c>
      <c r="EM40" s="319" t="s">
        <v>421</v>
      </c>
      <c r="EN40" s="275" t="s">
        <v>422</v>
      </c>
      <c r="EO40" s="275">
        <v>5295</v>
      </c>
      <c r="EP40" s="275">
        <v>5295</v>
      </c>
      <c r="EQ40" s="276">
        <v>5295</v>
      </c>
      <c r="ER40" s="276">
        <v>5295</v>
      </c>
      <c r="ES40" s="276">
        <v>5295</v>
      </c>
      <c r="ET40" s="829">
        <v>5295</v>
      </c>
    </row>
    <row r="41" spans="1:150" ht="60" customHeight="1" thickBot="1" x14ac:dyDescent="0.25">
      <c r="A41" s="278" t="s">
        <v>53</v>
      </c>
      <c r="B41" s="279" t="s">
        <v>54</v>
      </c>
      <c r="C41" s="280" t="s">
        <v>55</v>
      </c>
      <c r="D41" s="281"/>
      <c r="E41" s="8" t="s">
        <v>372</v>
      </c>
      <c r="F41" s="282" t="str">
        <f t="shared" si="4"/>
        <v>E1.P_B</v>
      </c>
      <c r="G41" s="443" t="s">
        <v>79</v>
      </c>
      <c r="H41" s="443" t="s">
        <v>152</v>
      </c>
      <c r="I41" s="459"/>
      <c r="J41" s="460" t="s">
        <v>167</v>
      </c>
      <c r="K41" s="375" t="str">
        <f t="shared" si="5"/>
        <v>E1.P_B.MR2</v>
      </c>
      <c r="L41" s="461" t="s">
        <v>138</v>
      </c>
      <c r="M41" s="462" t="s">
        <v>420</v>
      </c>
      <c r="N41" s="376">
        <v>5295</v>
      </c>
      <c r="O41" s="289">
        <v>5295</v>
      </c>
      <c r="P41" s="401" t="s">
        <v>87</v>
      </c>
      <c r="Q41" s="379" t="str">
        <f t="shared" si="6"/>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31" t="s">
        <v>438</v>
      </c>
      <c r="EM41" s="319" t="s">
        <v>432</v>
      </c>
      <c r="EN41" s="275" t="s">
        <v>433</v>
      </c>
      <c r="EO41" s="275">
        <v>1</v>
      </c>
      <c r="EP41" s="275">
        <v>1</v>
      </c>
      <c r="EQ41" s="330">
        <v>1</v>
      </c>
      <c r="ER41" s="330">
        <v>1</v>
      </c>
      <c r="ES41" s="330">
        <v>1</v>
      </c>
      <c r="ET41" s="828">
        <v>1</v>
      </c>
    </row>
    <row r="42" spans="1:150" ht="78.75" customHeight="1" thickBot="1" x14ac:dyDescent="0.25">
      <c r="A42" s="278" t="s">
        <v>53</v>
      </c>
      <c r="B42" s="279" t="s">
        <v>54</v>
      </c>
      <c r="C42" s="280" t="s">
        <v>55</v>
      </c>
      <c r="D42" s="281"/>
      <c r="E42" s="8" t="s">
        <v>372</v>
      </c>
      <c r="F42" s="282" t="str">
        <f t="shared" si="4"/>
        <v>E1.P_B</v>
      </c>
      <c r="G42" s="443" t="s">
        <v>79</v>
      </c>
      <c r="H42" s="443" t="s">
        <v>152</v>
      </c>
      <c r="I42" s="465"/>
      <c r="J42" s="466" t="s">
        <v>167</v>
      </c>
      <c r="K42" s="467" t="str">
        <f t="shared" si="5"/>
        <v>E1.P_B.MR2</v>
      </c>
      <c r="L42" s="468" t="s">
        <v>138</v>
      </c>
      <c r="M42" s="469" t="s">
        <v>420</v>
      </c>
      <c r="N42" s="390">
        <v>5295</v>
      </c>
      <c r="O42" s="429">
        <v>5295</v>
      </c>
      <c r="P42" s="401" t="s">
        <v>99</v>
      </c>
      <c r="Q42" s="393" t="str">
        <f t="shared" si="6"/>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31" t="s">
        <v>445</v>
      </c>
      <c r="EM42" s="319" t="s">
        <v>441</v>
      </c>
      <c r="EN42" s="275" t="s">
        <v>442</v>
      </c>
      <c r="EO42" s="387">
        <v>0</v>
      </c>
      <c r="EP42" s="387">
        <v>1</v>
      </c>
      <c r="EQ42" s="330">
        <v>0.25</v>
      </c>
      <c r="ER42" s="330">
        <v>0.25</v>
      </c>
      <c r="ES42" s="330">
        <v>0.25</v>
      </c>
      <c r="ET42" s="828">
        <v>0.25</v>
      </c>
    </row>
    <row r="43" spans="1:150" ht="115.5" customHeight="1" thickBot="1" x14ac:dyDescent="0.3">
      <c r="A43" s="278" t="s">
        <v>53</v>
      </c>
      <c r="B43" s="453" t="s">
        <v>54</v>
      </c>
      <c r="C43" s="454" t="s">
        <v>55</v>
      </c>
      <c r="D43" s="454"/>
      <c r="E43" s="8" t="s">
        <v>372</v>
      </c>
      <c r="F43" s="282" t="str">
        <f t="shared" si="4"/>
        <v>E1.P_B</v>
      </c>
      <c r="G43" s="455" t="s">
        <v>79</v>
      </c>
      <c r="H43" s="455" t="s">
        <v>152</v>
      </c>
      <c r="I43" s="456" t="s">
        <v>450</v>
      </c>
      <c r="J43" s="457" t="s">
        <v>212</v>
      </c>
      <c r="K43" s="458" t="str">
        <f t="shared" si="5"/>
        <v>E1.P_B.MR3</v>
      </c>
      <c r="L43" s="362" t="s">
        <v>148</v>
      </c>
      <c r="M43" s="363" t="s">
        <v>451</v>
      </c>
      <c r="N43" s="248">
        <v>0</v>
      </c>
      <c r="O43" s="248">
        <v>20</v>
      </c>
      <c r="P43" s="378" t="s">
        <v>64</v>
      </c>
      <c r="Q43" s="26" t="str">
        <f t="shared" si="6"/>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31" t="s">
        <v>456</v>
      </c>
      <c r="EM43" s="319" t="s">
        <v>452</v>
      </c>
      <c r="EN43" s="275" t="s">
        <v>453</v>
      </c>
      <c r="EO43" s="275">
        <v>0</v>
      </c>
      <c r="EP43" s="275">
        <v>2</v>
      </c>
      <c r="EQ43" s="277">
        <v>0.5</v>
      </c>
      <c r="ER43" s="277">
        <v>0.5</v>
      </c>
      <c r="ES43" s="277">
        <v>0.5</v>
      </c>
      <c r="ET43" s="832">
        <v>0.5</v>
      </c>
    </row>
    <row r="44" spans="1:150" ht="52.5" customHeight="1" thickBot="1" x14ac:dyDescent="0.25">
      <c r="A44" s="278" t="s">
        <v>53</v>
      </c>
      <c r="B44" s="470" t="s">
        <v>54</v>
      </c>
      <c r="C44" s="471" t="s">
        <v>55</v>
      </c>
      <c r="D44" s="454"/>
      <c r="E44" s="8" t="s">
        <v>372</v>
      </c>
      <c r="F44" s="282" t="str">
        <f t="shared" si="4"/>
        <v>E1.P_B</v>
      </c>
      <c r="G44" s="472" t="s">
        <v>79</v>
      </c>
      <c r="H44" s="472" t="s">
        <v>152</v>
      </c>
      <c r="I44" s="459"/>
      <c r="J44" s="460" t="s">
        <v>212</v>
      </c>
      <c r="K44" s="375" t="str">
        <f t="shared" si="5"/>
        <v>E1.P_B.MR3</v>
      </c>
      <c r="L44" s="473" t="s">
        <v>148</v>
      </c>
      <c r="M44" s="474" t="s">
        <v>451</v>
      </c>
      <c r="N44" s="289">
        <v>0</v>
      </c>
      <c r="O44" s="289">
        <v>20</v>
      </c>
      <c r="P44" s="378" t="s">
        <v>87</v>
      </c>
      <c r="Q44" s="367" t="str">
        <f t="shared" si="6"/>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31" t="s">
        <v>464</v>
      </c>
      <c r="EM44" s="319" t="s">
        <v>461</v>
      </c>
      <c r="EN44" s="275" t="s">
        <v>453</v>
      </c>
      <c r="EO44" s="275">
        <v>0</v>
      </c>
      <c r="EP44" s="275">
        <v>2</v>
      </c>
      <c r="EQ44" s="277">
        <v>0.5</v>
      </c>
      <c r="ER44" s="277">
        <v>0.5</v>
      </c>
      <c r="ES44" s="277">
        <v>0.5</v>
      </c>
      <c r="ET44" s="832">
        <v>0.5</v>
      </c>
    </row>
    <row r="45" spans="1:150" ht="47.25" customHeight="1" thickBot="1" x14ac:dyDescent="0.25">
      <c r="A45" s="278" t="s">
        <v>53</v>
      </c>
      <c r="B45" s="470" t="s">
        <v>54</v>
      </c>
      <c r="C45" s="471" t="s">
        <v>55</v>
      </c>
      <c r="D45" s="454"/>
      <c r="E45" s="8" t="s">
        <v>372</v>
      </c>
      <c r="F45" s="282" t="str">
        <f t="shared" si="4"/>
        <v>E1.P_B</v>
      </c>
      <c r="G45" s="472" t="s">
        <v>79</v>
      </c>
      <c r="H45" s="472" t="s">
        <v>152</v>
      </c>
      <c r="I45" s="459"/>
      <c r="J45" s="460" t="s">
        <v>212</v>
      </c>
      <c r="K45" s="375" t="str">
        <f t="shared" si="5"/>
        <v>E1.P_B.MR3</v>
      </c>
      <c r="L45" s="473" t="s">
        <v>148</v>
      </c>
      <c r="M45" s="474" t="s">
        <v>451</v>
      </c>
      <c r="N45" s="289">
        <v>0</v>
      </c>
      <c r="O45" s="289">
        <v>20</v>
      </c>
      <c r="P45" s="378" t="s">
        <v>99</v>
      </c>
      <c r="Q45" s="379" t="str">
        <f t="shared" si="6"/>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31" t="s">
        <v>472</v>
      </c>
      <c r="EM45" s="319" t="s">
        <v>469</v>
      </c>
      <c r="EN45" s="275" t="s">
        <v>453</v>
      </c>
      <c r="EO45" s="387">
        <v>0</v>
      </c>
      <c r="EP45" s="387">
        <v>2</v>
      </c>
      <c r="EQ45" s="277">
        <v>0.5</v>
      </c>
      <c r="ER45" s="277">
        <v>0.5</v>
      </c>
      <c r="ES45" s="277">
        <v>0.5</v>
      </c>
      <c r="ET45" s="832">
        <v>0.5</v>
      </c>
    </row>
    <row r="46" spans="1:150" ht="48.75" customHeight="1" thickBot="1" x14ac:dyDescent="0.3">
      <c r="A46" s="278" t="s">
        <v>53</v>
      </c>
      <c r="B46" s="470" t="s">
        <v>54</v>
      </c>
      <c r="C46" s="471" t="s">
        <v>55</v>
      </c>
      <c r="D46" s="454"/>
      <c r="E46" s="8" t="s">
        <v>372</v>
      </c>
      <c r="F46" s="282" t="str">
        <f t="shared" si="4"/>
        <v>E1.P_B</v>
      </c>
      <c r="G46" s="472" t="s">
        <v>79</v>
      </c>
      <c r="H46" s="472" t="s">
        <v>152</v>
      </c>
      <c r="I46" s="459"/>
      <c r="J46" s="460" t="s">
        <v>212</v>
      </c>
      <c r="K46" s="375" t="str">
        <f t="shared" si="5"/>
        <v>E1.P_B.MR3</v>
      </c>
      <c r="L46" s="473" t="s">
        <v>148</v>
      </c>
      <c r="M46" s="474" t="s">
        <v>451</v>
      </c>
      <c r="N46" s="289">
        <v>0</v>
      </c>
      <c r="O46" s="289">
        <v>20</v>
      </c>
      <c r="P46" s="378" t="s">
        <v>112</v>
      </c>
      <c r="Q46" s="379" t="str">
        <f t="shared" si="6"/>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31" t="s">
        <v>480</v>
      </c>
      <c r="EM46" s="319" t="s">
        <v>477</v>
      </c>
      <c r="EN46" s="275" t="s">
        <v>453</v>
      </c>
      <c r="EO46" s="275">
        <v>0</v>
      </c>
      <c r="EP46" s="275">
        <v>2</v>
      </c>
      <c r="EQ46" s="277">
        <v>0.5</v>
      </c>
      <c r="ER46" s="277">
        <v>0.5</v>
      </c>
      <c r="ES46" s="277">
        <v>0.5</v>
      </c>
      <c r="ET46" s="832">
        <v>0.5</v>
      </c>
    </row>
    <row r="47" spans="1:150" ht="51.75" customHeight="1" x14ac:dyDescent="0.25">
      <c r="A47" s="278" t="s">
        <v>53</v>
      </c>
      <c r="B47" s="470" t="s">
        <v>54</v>
      </c>
      <c r="C47" s="471" t="s">
        <v>55</v>
      </c>
      <c r="D47" s="454"/>
      <c r="E47" s="8" t="s">
        <v>372</v>
      </c>
      <c r="F47" s="282" t="str">
        <f t="shared" si="4"/>
        <v>E1.P_B</v>
      </c>
      <c r="G47" s="472" t="s">
        <v>79</v>
      </c>
      <c r="H47" s="472" t="s">
        <v>152</v>
      </c>
      <c r="I47" s="459"/>
      <c r="J47" s="460" t="s">
        <v>212</v>
      </c>
      <c r="K47" s="375" t="str">
        <f t="shared" si="5"/>
        <v>E1.P_B.MR3</v>
      </c>
      <c r="L47" s="473" t="s">
        <v>148</v>
      </c>
      <c r="M47" s="474" t="s">
        <v>451</v>
      </c>
      <c r="N47" s="289">
        <v>0</v>
      </c>
      <c r="O47" s="289">
        <v>20</v>
      </c>
      <c r="P47" s="378" t="s">
        <v>122</v>
      </c>
      <c r="Q47" s="379" t="str">
        <f t="shared" si="6"/>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31" t="s">
        <v>488</v>
      </c>
      <c r="EM47" s="319" t="s">
        <v>485</v>
      </c>
      <c r="EN47" s="275" t="s">
        <v>453</v>
      </c>
      <c r="EO47" s="275">
        <v>0</v>
      </c>
      <c r="EP47" s="275">
        <v>2</v>
      </c>
      <c r="EQ47" s="277">
        <v>0.5</v>
      </c>
      <c r="ER47" s="277">
        <v>0.5</v>
      </c>
      <c r="ES47" s="277">
        <v>0.5</v>
      </c>
      <c r="ET47" s="832">
        <v>0.5</v>
      </c>
    </row>
    <row r="48" spans="1:150" ht="50.25" customHeight="1" x14ac:dyDescent="0.25">
      <c r="A48" s="278" t="s">
        <v>53</v>
      </c>
      <c r="B48" s="470" t="s">
        <v>54</v>
      </c>
      <c r="C48" s="471" t="s">
        <v>55</v>
      </c>
      <c r="D48" s="454"/>
      <c r="E48" s="8" t="s">
        <v>372</v>
      </c>
      <c r="F48" s="282" t="str">
        <f t="shared" si="4"/>
        <v>E1.P_B</v>
      </c>
      <c r="G48" s="472" t="s">
        <v>79</v>
      </c>
      <c r="H48" s="472" t="s">
        <v>152</v>
      </c>
      <c r="I48" s="459"/>
      <c r="J48" s="460" t="s">
        <v>212</v>
      </c>
      <c r="K48" s="375" t="str">
        <f t="shared" si="5"/>
        <v>E1.P_B.MR3</v>
      </c>
      <c r="L48" s="473" t="s">
        <v>148</v>
      </c>
      <c r="M48" s="474" t="s">
        <v>451</v>
      </c>
      <c r="N48" s="289">
        <v>0</v>
      </c>
      <c r="O48" s="289">
        <v>20</v>
      </c>
      <c r="P48" s="378" t="s">
        <v>132</v>
      </c>
      <c r="Q48" s="379" t="str">
        <f t="shared" si="6"/>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31" t="s">
        <v>496</v>
      </c>
      <c r="EM48" s="319" t="s">
        <v>493</v>
      </c>
      <c r="EN48" s="275" t="s">
        <v>453</v>
      </c>
      <c r="EO48" s="275">
        <v>0</v>
      </c>
      <c r="EP48" s="275">
        <v>3</v>
      </c>
      <c r="EQ48" s="330">
        <v>0.75</v>
      </c>
      <c r="ER48" s="330">
        <v>0.75</v>
      </c>
      <c r="ES48" s="330">
        <v>0.75</v>
      </c>
      <c r="ET48" s="828">
        <v>0.75</v>
      </c>
    </row>
    <row r="49" spans="1:150" ht="52.5" customHeight="1" x14ac:dyDescent="0.2">
      <c r="A49" s="278" t="s">
        <v>53</v>
      </c>
      <c r="B49" s="470" t="s">
        <v>54</v>
      </c>
      <c r="C49" s="471" t="s">
        <v>55</v>
      </c>
      <c r="D49" s="454"/>
      <c r="E49" s="8" t="s">
        <v>372</v>
      </c>
      <c r="F49" s="282" t="str">
        <f t="shared" si="4"/>
        <v>E1.P_B</v>
      </c>
      <c r="G49" s="472" t="s">
        <v>79</v>
      </c>
      <c r="H49" s="472" t="s">
        <v>152</v>
      </c>
      <c r="I49" s="459"/>
      <c r="J49" s="460" t="s">
        <v>212</v>
      </c>
      <c r="K49" s="375" t="str">
        <f t="shared" si="5"/>
        <v>E1.P_B.MR3</v>
      </c>
      <c r="L49" s="473" t="s">
        <v>148</v>
      </c>
      <c r="M49" s="474" t="s">
        <v>451</v>
      </c>
      <c r="N49" s="289">
        <v>0</v>
      </c>
      <c r="O49" s="289">
        <v>20</v>
      </c>
      <c r="P49" s="378" t="s">
        <v>142</v>
      </c>
      <c r="Q49" s="379" t="str">
        <f t="shared" si="6"/>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31" t="s">
        <v>504</v>
      </c>
      <c r="EM49" s="319" t="s">
        <v>501</v>
      </c>
      <c r="EN49" s="275" t="s">
        <v>453</v>
      </c>
      <c r="EO49" s="275">
        <v>0</v>
      </c>
      <c r="EP49" s="275">
        <v>1</v>
      </c>
      <c r="EQ49" s="330">
        <v>0.25</v>
      </c>
      <c r="ER49" s="330">
        <v>0.25</v>
      </c>
      <c r="ES49" s="330">
        <v>0.25</v>
      </c>
      <c r="ET49" s="828">
        <v>0.25</v>
      </c>
    </row>
    <row r="50" spans="1:150" ht="48.75" customHeight="1" thickBot="1" x14ac:dyDescent="0.25">
      <c r="A50" s="278" t="s">
        <v>53</v>
      </c>
      <c r="B50" s="470" t="s">
        <v>54</v>
      </c>
      <c r="C50" s="471" t="s">
        <v>55</v>
      </c>
      <c r="D50" s="454"/>
      <c r="E50" s="8" t="s">
        <v>372</v>
      </c>
      <c r="F50" s="282" t="str">
        <f t="shared" si="4"/>
        <v>E1.P_B</v>
      </c>
      <c r="G50" s="472" t="s">
        <v>79</v>
      </c>
      <c r="H50" s="472" t="s">
        <v>152</v>
      </c>
      <c r="I50" s="459"/>
      <c r="J50" s="460" t="s">
        <v>212</v>
      </c>
      <c r="K50" s="375" t="str">
        <f t="shared" si="5"/>
        <v>E1.P_B.MR3</v>
      </c>
      <c r="L50" s="473" t="s">
        <v>148</v>
      </c>
      <c r="M50" s="474" t="s">
        <v>451</v>
      </c>
      <c r="N50" s="289">
        <v>0</v>
      </c>
      <c r="O50" s="289">
        <v>20</v>
      </c>
      <c r="P50" s="378" t="s">
        <v>156</v>
      </c>
      <c r="Q50" s="379" t="str">
        <f t="shared" si="6"/>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31" t="s">
        <v>512</v>
      </c>
      <c r="EM50" s="319" t="s">
        <v>509</v>
      </c>
      <c r="EN50" s="275" t="s">
        <v>453</v>
      </c>
      <c r="EO50" s="275">
        <v>0</v>
      </c>
      <c r="EP50" s="275">
        <v>2</v>
      </c>
      <c r="EQ50" s="277">
        <v>0.5</v>
      </c>
      <c r="ER50" s="277">
        <v>0.5</v>
      </c>
      <c r="ES50" s="277">
        <v>0.5</v>
      </c>
      <c r="ET50" s="832">
        <v>0.5</v>
      </c>
    </row>
    <row r="51" spans="1:150" ht="50.25" customHeight="1" x14ac:dyDescent="0.2">
      <c r="A51" s="278" t="s">
        <v>53</v>
      </c>
      <c r="B51" s="470" t="s">
        <v>54</v>
      </c>
      <c r="C51" s="471" t="s">
        <v>55</v>
      </c>
      <c r="D51" s="454"/>
      <c r="E51" s="8" t="s">
        <v>372</v>
      </c>
      <c r="F51" s="282" t="str">
        <f t="shared" si="4"/>
        <v>E1.P_B</v>
      </c>
      <c r="G51" s="472" t="s">
        <v>79</v>
      </c>
      <c r="H51" s="472" t="s">
        <v>152</v>
      </c>
      <c r="I51" s="459"/>
      <c r="J51" s="460" t="s">
        <v>212</v>
      </c>
      <c r="K51" s="375" t="str">
        <f t="shared" si="5"/>
        <v>E1.P_B.MR3</v>
      </c>
      <c r="L51" s="473" t="s">
        <v>148</v>
      </c>
      <c r="M51" s="474" t="s">
        <v>451</v>
      </c>
      <c r="N51" s="289">
        <v>0</v>
      </c>
      <c r="O51" s="289">
        <v>20</v>
      </c>
      <c r="P51" s="378" t="s">
        <v>515</v>
      </c>
      <c r="Q51" s="379" t="str">
        <f t="shared" si="6"/>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31" t="s">
        <v>519</v>
      </c>
      <c r="EM51" s="319" t="s">
        <v>516</v>
      </c>
      <c r="EN51" s="275" t="s">
        <v>453</v>
      </c>
      <c r="EO51" s="275">
        <v>0</v>
      </c>
      <c r="EP51" s="275">
        <v>3</v>
      </c>
      <c r="EQ51" s="330">
        <v>0.75</v>
      </c>
      <c r="ER51" s="330">
        <v>0.75</v>
      </c>
      <c r="ES51" s="330">
        <v>0.75</v>
      </c>
      <c r="ET51" s="828">
        <v>0.75</v>
      </c>
    </row>
    <row r="52" spans="1:150" ht="51.75" customHeight="1" thickBot="1" x14ac:dyDescent="0.25">
      <c r="A52" s="278" t="s">
        <v>53</v>
      </c>
      <c r="B52" s="470" t="s">
        <v>54</v>
      </c>
      <c r="C52" s="471" t="s">
        <v>55</v>
      </c>
      <c r="D52" s="454"/>
      <c r="E52" s="8" t="s">
        <v>372</v>
      </c>
      <c r="F52" s="282" t="str">
        <f t="shared" si="4"/>
        <v>E1.P_B</v>
      </c>
      <c r="G52" s="477" t="s">
        <v>79</v>
      </c>
      <c r="H52" s="472" t="s">
        <v>152</v>
      </c>
      <c r="I52" s="459"/>
      <c r="J52" s="460" t="s">
        <v>212</v>
      </c>
      <c r="K52" s="375" t="str">
        <f t="shared" si="5"/>
        <v>E1.P_B.MR3</v>
      </c>
      <c r="L52" s="473" t="s">
        <v>148</v>
      </c>
      <c r="M52" s="474" t="s">
        <v>451</v>
      </c>
      <c r="N52" s="429">
        <v>0</v>
      </c>
      <c r="O52" s="429">
        <v>20</v>
      </c>
      <c r="P52" s="378" t="s">
        <v>522</v>
      </c>
      <c r="Q52" s="393" t="str">
        <f t="shared" si="6"/>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31" t="s">
        <v>526</v>
      </c>
      <c r="EM52" s="319" t="s">
        <v>523</v>
      </c>
      <c r="EN52" s="275" t="s">
        <v>453</v>
      </c>
      <c r="EO52" s="275">
        <v>0</v>
      </c>
      <c r="EP52" s="275">
        <v>1</v>
      </c>
      <c r="EQ52" s="330">
        <v>0.25</v>
      </c>
      <c r="ER52" s="330">
        <v>0.25</v>
      </c>
      <c r="ES52" s="330">
        <v>0.25</v>
      </c>
      <c r="ET52" s="828">
        <v>0.25</v>
      </c>
    </row>
    <row r="53" spans="1:150" ht="85.5" customHeight="1" x14ac:dyDescent="0.2">
      <c r="A53" s="278" t="s">
        <v>53</v>
      </c>
      <c r="B53" s="431" t="s">
        <v>54</v>
      </c>
      <c r="C53" s="432" t="s">
        <v>55</v>
      </c>
      <c r="D53" s="433" t="s">
        <v>529</v>
      </c>
      <c r="E53" s="3" t="s">
        <v>530</v>
      </c>
      <c r="F53" s="434" t="str">
        <f t="shared" si="4"/>
        <v>E1.P_C</v>
      </c>
      <c r="G53" s="479" t="s">
        <v>93</v>
      </c>
      <c r="H53" s="480" t="s">
        <v>187</v>
      </c>
      <c r="I53" s="406" t="s">
        <v>531</v>
      </c>
      <c r="J53" s="457" t="s">
        <v>61</v>
      </c>
      <c r="K53" s="458" t="str">
        <f t="shared" si="5"/>
        <v>E1.P_C.MR1</v>
      </c>
      <c r="L53" s="481" t="s">
        <v>162</v>
      </c>
      <c r="M53" s="363" t="s">
        <v>532</v>
      </c>
      <c r="N53" s="248">
        <v>3630</v>
      </c>
      <c r="O53" s="482">
        <v>3700</v>
      </c>
      <c r="P53" s="483" t="s">
        <v>64</v>
      </c>
      <c r="Q53" s="484" t="str">
        <f t="shared" si="6"/>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 t="shared" ref="AG53" si="14">SUM(AA53:AF53)</f>
        <v>3050000000</v>
      </c>
      <c r="AH53" s="440">
        <f t="shared" ref="AH53:AJ53" si="15">+AA53</f>
        <v>1878153364</v>
      </c>
      <c r="AI53" s="440">
        <f t="shared" si="15"/>
        <v>934669035</v>
      </c>
      <c r="AJ53" s="440">
        <f t="shared" si="15"/>
        <v>200000000</v>
      </c>
      <c r="AK53" s="440">
        <v>0</v>
      </c>
      <c r="AL53" s="440">
        <f t="shared" ref="AL53:AT53" si="16">+AE53</f>
        <v>0</v>
      </c>
      <c r="AM53" s="440">
        <f t="shared" si="16"/>
        <v>37177601</v>
      </c>
      <c r="AN53" s="440">
        <f t="shared" si="16"/>
        <v>3050000000</v>
      </c>
      <c r="AO53" s="440">
        <f t="shared" si="16"/>
        <v>1878153364</v>
      </c>
      <c r="AP53" s="440">
        <f t="shared" si="16"/>
        <v>934669035</v>
      </c>
      <c r="AQ53" s="440">
        <f t="shared" si="16"/>
        <v>200000000</v>
      </c>
      <c r="AR53" s="440">
        <v>0</v>
      </c>
      <c r="AS53" s="440">
        <f t="shared" si="16"/>
        <v>0</v>
      </c>
      <c r="AT53" s="440">
        <f t="shared" si="16"/>
        <v>37177601</v>
      </c>
      <c r="AU53" s="440">
        <f t="shared" ref="AU53" si="17">SUM(AO53:AT53)</f>
        <v>3050000000</v>
      </c>
      <c r="AV53" s="440">
        <f>+AO53</f>
        <v>1878153364</v>
      </c>
      <c r="AW53" s="440">
        <f t="shared" ref="AW53:BA53" si="18">+AP53</f>
        <v>934669035</v>
      </c>
      <c r="AX53" s="440">
        <f t="shared" si="18"/>
        <v>200000000</v>
      </c>
      <c r="AY53" s="440">
        <v>0</v>
      </c>
      <c r="AZ53" s="440">
        <f t="shared" si="18"/>
        <v>0</v>
      </c>
      <c r="BA53" s="440">
        <f t="shared" si="18"/>
        <v>37177601</v>
      </c>
      <c r="BB53" s="440">
        <f t="shared" ref="BB53" si="19">SUM(AV53:BA53)</f>
        <v>3050000000</v>
      </c>
      <c r="BC53" s="441">
        <f t="shared" ref="BC53" si="20">+BB53+AU53+AN53+AG53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37" t="s">
        <v>538</v>
      </c>
      <c r="EM53" s="319" t="s">
        <v>533</v>
      </c>
      <c r="EN53" s="275" t="s">
        <v>534</v>
      </c>
      <c r="EO53" s="387">
        <v>24</v>
      </c>
      <c r="EP53" s="387">
        <v>34</v>
      </c>
      <c r="EQ53" s="491">
        <v>34</v>
      </c>
      <c r="ER53" s="491">
        <v>34</v>
      </c>
      <c r="ES53" s="491">
        <v>34</v>
      </c>
      <c r="ET53" s="838">
        <v>34</v>
      </c>
    </row>
    <row r="54" spans="1:150" ht="51.75" customHeight="1" thickBot="1" x14ac:dyDescent="0.25">
      <c r="A54" s="278" t="s">
        <v>53</v>
      </c>
      <c r="B54" s="431" t="s">
        <v>54</v>
      </c>
      <c r="C54" s="432" t="s">
        <v>55</v>
      </c>
      <c r="D54" s="432"/>
      <c r="E54" s="8" t="s">
        <v>530</v>
      </c>
      <c r="F54" s="282" t="str">
        <f t="shared" si="4"/>
        <v>E1.P_C</v>
      </c>
      <c r="G54" s="492" t="s">
        <v>93</v>
      </c>
      <c r="H54" s="492" t="s">
        <v>187</v>
      </c>
      <c r="I54" s="284"/>
      <c r="J54" s="460" t="s">
        <v>61</v>
      </c>
      <c r="K54" s="375" t="str">
        <f t="shared" si="5"/>
        <v>E1.P_C.MR1</v>
      </c>
      <c r="L54" s="493" t="s">
        <v>162</v>
      </c>
      <c r="M54" s="493" t="s">
        <v>532</v>
      </c>
      <c r="N54" s="289">
        <v>3630</v>
      </c>
      <c r="O54" s="494">
        <v>3700</v>
      </c>
      <c r="P54" s="483" t="s">
        <v>87</v>
      </c>
      <c r="Q54" s="495" t="str">
        <f t="shared" si="6"/>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37" t="s">
        <v>548</v>
      </c>
      <c r="EM54" s="319" t="s">
        <v>544</v>
      </c>
      <c r="EN54" s="275" t="s">
        <v>545</v>
      </c>
      <c r="EO54" s="275">
        <v>3</v>
      </c>
      <c r="EP54" s="275">
        <v>5</v>
      </c>
      <c r="EQ54" s="812">
        <v>0</v>
      </c>
      <c r="ER54" s="817">
        <v>0</v>
      </c>
      <c r="ES54" s="817">
        <v>1</v>
      </c>
      <c r="ET54" s="839">
        <v>1</v>
      </c>
    </row>
    <row r="55" spans="1:150" ht="63" customHeight="1" thickBot="1" x14ac:dyDescent="0.3">
      <c r="A55" s="278" t="s">
        <v>53</v>
      </c>
      <c r="B55" s="431" t="s">
        <v>54</v>
      </c>
      <c r="C55" s="432" t="s">
        <v>55</v>
      </c>
      <c r="D55" s="432"/>
      <c r="E55" s="8" t="s">
        <v>530</v>
      </c>
      <c r="F55" s="282" t="str">
        <f t="shared" si="4"/>
        <v>E1.P_C</v>
      </c>
      <c r="G55" s="492" t="s">
        <v>93</v>
      </c>
      <c r="H55" s="492" t="s">
        <v>187</v>
      </c>
      <c r="I55" s="284"/>
      <c r="J55" s="460" t="s">
        <v>61</v>
      </c>
      <c r="K55" s="375" t="str">
        <f t="shared" si="5"/>
        <v>E1.P_C.MR1</v>
      </c>
      <c r="L55" s="493" t="s">
        <v>162</v>
      </c>
      <c r="M55" s="493" t="s">
        <v>532</v>
      </c>
      <c r="N55" s="289">
        <v>3630</v>
      </c>
      <c r="O55" s="494">
        <v>3700</v>
      </c>
      <c r="P55" s="483" t="s">
        <v>99</v>
      </c>
      <c r="Q55" s="495" t="str">
        <f t="shared" si="6"/>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37" t="s">
        <v>555</v>
      </c>
      <c r="EM55" s="319" t="s">
        <v>551</v>
      </c>
      <c r="EN55" s="275" t="s">
        <v>552</v>
      </c>
      <c r="EO55" s="275">
        <v>62</v>
      </c>
      <c r="EP55" s="275">
        <v>120</v>
      </c>
      <c r="EQ55" s="812">
        <v>30</v>
      </c>
      <c r="ER55" s="812">
        <v>30</v>
      </c>
      <c r="ES55" s="812">
        <v>30</v>
      </c>
      <c r="ET55" s="839">
        <v>30</v>
      </c>
    </row>
    <row r="56" spans="1:150" ht="63.75" customHeight="1" thickBot="1" x14ac:dyDescent="0.25">
      <c r="A56" s="278" t="s">
        <v>53</v>
      </c>
      <c r="B56" s="431" t="s">
        <v>54</v>
      </c>
      <c r="C56" s="432" t="s">
        <v>55</v>
      </c>
      <c r="D56" s="432"/>
      <c r="E56" s="8" t="s">
        <v>530</v>
      </c>
      <c r="F56" s="282" t="str">
        <f t="shared" si="4"/>
        <v>E1.P_C</v>
      </c>
      <c r="G56" s="492" t="s">
        <v>93</v>
      </c>
      <c r="H56" s="492" t="s">
        <v>187</v>
      </c>
      <c r="I56" s="284"/>
      <c r="J56" s="460" t="s">
        <v>61</v>
      </c>
      <c r="K56" s="375" t="str">
        <f t="shared" si="5"/>
        <v>E1.P_C.MR1</v>
      </c>
      <c r="L56" s="493" t="s">
        <v>162</v>
      </c>
      <c r="M56" s="493" t="s">
        <v>532</v>
      </c>
      <c r="N56" s="289">
        <v>3630</v>
      </c>
      <c r="O56" s="494">
        <v>3700</v>
      </c>
      <c r="P56" s="483" t="s">
        <v>112</v>
      </c>
      <c r="Q56" s="495" t="str">
        <f t="shared" si="6"/>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37" t="s">
        <v>562</v>
      </c>
      <c r="EM56" s="319" t="s">
        <v>558</v>
      </c>
      <c r="EN56" s="275" t="s">
        <v>559</v>
      </c>
      <c r="EO56" s="275">
        <v>5</v>
      </c>
      <c r="EP56" s="275">
        <v>5</v>
      </c>
      <c r="EQ56" s="812">
        <v>5</v>
      </c>
      <c r="ER56" s="812">
        <v>5</v>
      </c>
      <c r="ES56" s="812">
        <v>5</v>
      </c>
      <c r="ET56" s="839">
        <v>5</v>
      </c>
    </row>
    <row r="57" spans="1:150" ht="90" customHeight="1" x14ac:dyDescent="0.2">
      <c r="A57" s="278" t="s">
        <v>53</v>
      </c>
      <c r="B57" s="431" t="s">
        <v>54</v>
      </c>
      <c r="C57" s="432" t="s">
        <v>55</v>
      </c>
      <c r="D57" s="432"/>
      <c r="E57" s="8" t="s">
        <v>530</v>
      </c>
      <c r="F57" s="282" t="str">
        <f t="shared" si="4"/>
        <v>E1.P_C</v>
      </c>
      <c r="G57" s="492" t="s">
        <v>93</v>
      </c>
      <c r="H57" s="492" t="s">
        <v>187</v>
      </c>
      <c r="I57" s="284"/>
      <c r="J57" s="460" t="s">
        <v>61</v>
      </c>
      <c r="K57" s="375" t="str">
        <f t="shared" si="5"/>
        <v>E1.P_C.MR1</v>
      </c>
      <c r="L57" s="493" t="s">
        <v>162</v>
      </c>
      <c r="M57" s="493" t="s">
        <v>532</v>
      </c>
      <c r="N57" s="289">
        <v>3630</v>
      </c>
      <c r="O57" s="494">
        <v>3700</v>
      </c>
      <c r="P57" s="483" t="s">
        <v>122</v>
      </c>
      <c r="Q57" s="495" t="str">
        <f t="shared" si="6"/>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37" t="s">
        <v>569</v>
      </c>
      <c r="EM57" s="319" t="s">
        <v>565</v>
      </c>
      <c r="EN57" s="275" t="s">
        <v>566</v>
      </c>
      <c r="EO57" s="275">
        <v>126</v>
      </c>
      <c r="EP57" s="275">
        <v>126</v>
      </c>
      <c r="EQ57" s="276">
        <v>126</v>
      </c>
      <c r="ER57" s="276">
        <v>126</v>
      </c>
      <c r="ES57" s="276">
        <v>126</v>
      </c>
      <c r="ET57" s="829">
        <v>126</v>
      </c>
    </row>
    <row r="58" spans="1:150" ht="89.25" customHeight="1" x14ac:dyDescent="0.2">
      <c r="A58" s="278" t="s">
        <v>53</v>
      </c>
      <c r="B58" s="431" t="s">
        <v>54</v>
      </c>
      <c r="C58" s="432" t="s">
        <v>55</v>
      </c>
      <c r="D58" s="432"/>
      <c r="E58" s="8" t="s">
        <v>530</v>
      </c>
      <c r="F58" s="282" t="str">
        <f t="shared" si="4"/>
        <v>E1.P_C</v>
      </c>
      <c r="G58" s="492" t="s">
        <v>93</v>
      </c>
      <c r="H58" s="492" t="s">
        <v>187</v>
      </c>
      <c r="I58" s="284"/>
      <c r="J58" s="460" t="s">
        <v>61</v>
      </c>
      <c r="K58" s="375" t="str">
        <f t="shared" si="5"/>
        <v>E1.P_C.MR1</v>
      </c>
      <c r="L58" s="493" t="s">
        <v>162</v>
      </c>
      <c r="M58" s="493" t="s">
        <v>532</v>
      </c>
      <c r="N58" s="289">
        <v>3630</v>
      </c>
      <c r="O58" s="494">
        <v>3700</v>
      </c>
      <c r="P58" s="483" t="s">
        <v>132</v>
      </c>
      <c r="Q58" s="495" t="str">
        <f t="shared" si="6"/>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37" t="s">
        <v>578</v>
      </c>
      <c r="EM58" s="319" t="s">
        <v>574</v>
      </c>
      <c r="EN58" s="275" t="s">
        <v>575</v>
      </c>
      <c r="EO58" s="275">
        <v>0</v>
      </c>
      <c r="EP58" s="275">
        <v>25</v>
      </c>
      <c r="EQ58" s="276">
        <v>0</v>
      </c>
      <c r="ER58" s="276">
        <v>0</v>
      </c>
      <c r="ES58" s="817">
        <v>12</v>
      </c>
      <c r="ET58" s="833">
        <v>13</v>
      </c>
    </row>
    <row r="59" spans="1:150" ht="71.25" customHeight="1" thickBot="1" x14ac:dyDescent="0.25">
      <c r="A59" s="278" t="s">
        <v>53</v>
      </c>
      <c r="B59" s="431" t="s">
        <v>54</v>
      </c>
      <c r="C59" s="432" t="s">
        <v>55</v>
      </c>
      <c r="D59" s="432"/>
      <c r="E59" s="8" t="s">
        <v>530</v>
      </c>
      <c r="F59" s="282" t="str">
        <f t="shared" si="4"/>
        <v>E1.P_C</v>
      </c>
      <c r="G59" s="492" t="s">
        <v>93</v>
      </c>
      <c r="H59" s="492" t="s">
        <v>187</v>
      </c>
      <c r="I59" s="284"/>
      <c r="J59" s="460" t="s">
        <v>61</v>
      </c>
      <c r="K59" s="375" t="str">
        <f t="shared" si="5"/>
        <v>E1.P_C.MR1</v>
      </c>
      <c r="L59" s="493" t="s">
        <v>162</v>
      </c>
      <c r="M59" s="493" t="s">
        <v>532</v>
      </c>
      <c r="N59" s="289">
        <v>3630</v>
      </c>
      <c r="O59" s="494">
        <v>3700</v>
      </c>
      <c r="P59" s="483" t="s">
        <v>142</v>
      </c>
      <c r="Q59" s="495" t="str">
        <f t="shared" si="6"/>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37" t="s">
        <v>586</v>
      </c>
      <c r="EM59" s="319" t="s">
        <v>583</v>
      </c>
      <c r="EN59" s="275" t="s">
        <v>532</v>
      </c>
      <c r="EO59" s="387">
        <v>3630</v>
      </c>
      <c r="EP59" s="387">
        <v>3700</v>
      </c>
      <c r="EQ59" s="276">
        <v>3200</v>
      </c>
      <c r="ER59" s="276">
        <v>3300</v>
      </c>
      <c r="ES59" s="276">
        <v>3400</v>
      </c>
      <c r="ET59" s="829">
        <v>3700</v>
      </c>
    </row>
    <row r="60" spans="1:150" ht="66" customHeight="1" thickBot="1" x14ac:dyDescent="0.25">
      <c r="A60" s="278" t="s">
        <v>53</v>
      </c>
      <c r="B60" s="431" t="s">
        <v>54</v>
      </c>
      <c r="C60" s="432" t="s">
        <v>55</v>
      </c>
      <c r="D60" s="432"/>
      <c r="E60" s="8" t="s">
        <v>530</v>
      </c>
      <c r="F60" s="282" t="str">
        <f t="shared" si="4"/>
        <v>E1.P_C</v>
      </c>
      <c r="G60" s="492" t="s">
        <v>93</v>
      </c>
      <c r="H60" s="492" t="s">
        <v>187</v>
      </c>
      <c r="I60" s="284"/>
      <c r="J60" s="460" t="s">
        <v>61</v>
      </c>
      <c r="K60" s="375" t="str">
        <f t="shared" si="5"/>
        <v>E1.P_C.MR1</v>
      </c>
      <c r="L60" s="493" t="s">
        <v>162</v>
      </c>
      <c r="M60" s="493" t="s">
        <v>532</v>
      </c>
      <c r="N60" s="289">
        <v>3630</v>
      </c>
      <c r="O60" s="494">
        <v>3700</v>
      </c>
      <c r="P60" s="483" t="s">
        <v>156</v>
      </c>
      <c r="Q60" s="495" t="str">
        <f t="shared" si="6"/>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37" t="s">
        <v>595</v>
      </c>
      <c r="EM60" s="319" t="s">
        <v>591</v>
      </c>
      <c r="EN60" s="275" t="s">
        <v>592</v>
      </c>
      <c r="EO60" s="840">
        <v>14</v>
      </c>
      <c r="EP60" s="840">
        <v>18</v>
      </c>
      <c r="EQ60" s="812">
        <v>1</v>
      </c>
      <c r="ER60" s="812">
        <v>1</v>
      </c>
      <c r="ES60" s="812">
        <v>1</v>
      </c>
      <c r="ET60" s="839">
        <v>1</v>
      </c>
    </row>
    <row r="61" spans="1:150" ht="75.75" customHeight="1" x14ac:dyDescent="0.2">
      <c r="A61" s="278" t="s">
        <v>53</v>
      </c>
      <c r="B61" s="431" t="s">
        <v>54</v>
      </c>
      <c r="C61" s="432" t="s">
        <v>55</v>
      </c>
      <c r="D61" s="432"/>
      <c r="E61" s="8" t="s">
        <v>530</v>
      </c>
      <c r="F61" s="282" t="str">
        <f t="shared" si="4"/>
        <v>E1.P_C</v>
      </c>
      <c r="G61" s="492" t="s">
        <v>93</v>
      </c>
      <c r="H61" s="492" t="s">
        <v>187</v>
      </c>
      <c r="I61" s="284"/>
      <c r="J61" s="460" t="s">
        <v>61</v>
      </c>
      <c r="K61" s="375" t="str">
        <f t="shared" si="5"/>
        <v>E1.P_C.MR1</v>
      </c>
      <c r="L61" s="493" t="s">
        <v>162</v>
      </c>
      <c r="M61" s="493" t="s">
        <v>532</v>
      </c>
      <c r="N61" s="289">
        <v>3630</v>
      </c>
      <c r="O61" s="494">
        <v>3700</v>
      </c>
      <c r="P61" s="483" t="s">
        <v>515</v>
      </c>
      <c r="Q61" s="495" t="str">
        <f t="shared" si="6"/>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37" t="s">
        <v>600</v>
      </c>
      <c r="EM61" s="319" t="s">
        <v>598</v>
      </c>
      <c r="EN61" s="275" t="s">
        <v>599</v>
      </c>
      <c r="EO61" s="387">
        <v>0</v>
      </c>
      <c r="EP61" s="387">
        <v>3</v>
      </c>
      <c r="EQ61" s="276">
        <v>1</v>
      </c>
      <c r="ER61" s="817">
        <v>0</v>
      </c>
      <c r="ES61" s="817">
        <v>2</v>
      </c>
      <c r="ET61" s="829">
        <v>0</v>
      </c>
    </row>
    <row r="62" spans="1:150" ht="68.25" customHeight="1" x14ac:dyDescent="0.2">
      <c r="A62" s="278" t="s">
        <v>53</v>
      </c>
      <c r="B62" s="431" t="s">
        <v>54</v>
      </c>
      <c r="C62" s="432" t="s">
        <v>55</v>
      </c>
      <c r="D62" s="432"/>
      <c r="E62" s="8" t="s">
        <v>530</v>
      </c>
      <c r="F62" s="282" t="str">
        <f t="shared" si="4"/>
        <v>E1.P_C</v>
      </c>
      <c r="G62" s="492" t="s">
        <v>93</v>
      </c>
      <c r="H62" s="492" t="s">
        <v>187</v>
      </c>
      <c r="I62" s="284"/>
      <c r="J62" s="460" t="s">
        <v>61</v>
      </c>
      <c r="K62" s="375" t="str">
        <f t="shared" si="5"/>
        <v>E1.P_C.MR1</v>
      </c>
      <c r="L62" s="493" t="s">
        <v>162</v>
      </c>
      <c r="M62" s="493" t="s">
        <v>532</v>
      </c>
      <c r="N62" s="289">
        <v>3630</v>
      </c>
      <c r="O62" s="494">
        <v>3700</v>
      </c>
      <c r="P62" s="483" t="s">
        <v>522</v>
      </c>
      <c r="Q62" s="495" t="str">
        <f t="shared" si="6"/>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37" t="s">
        <v>605</v>
      </c>
      <c r="EM62" s="319" t="s">
        <v>603</v>
      </c>
      <c r="EN62" s="275" t="s">
        <v>604</v>
      </c>
      <c r="EO62" s="275">
        <v>6</v>
      </c>
      <c r="EP62" s="275">
        <v>16</v>
      </c>
      <c r="EQ62" s="276">
        <v>16</v>
      </c>
      <c r="ER62" s="276">
        <v>16</v>
      </c>
      <c r="ES62" s="276">
        <v>16</v>
      </c>
      <c r="ET62" s="829">
        <v>16</v>
      </c>
    </row>
    <row r="63" spans="1:150" ht="114" customHeight="1" x14ac:dyDescent="0.2">
      <c r="A63" s="278" t="s">
        <v>53</v>
      </c>
      <c r="B63" s="431" t="s">
        <v>54</v>
      </c>
      <c r="C63" s="432" t="s">
        <v>55</v>
      </c>
      <c r="D63" s="432"/>
      <c r="E63" s="8" t="s">
        <v>530</v>
      </c>
      <c r="F63" s="282" t="str">
        <f t="shared" si="4"/>
        <v>E1.P_C</v>
      </c>
      <c r="G63" s="492" t="s">
        <v>93</v>
      </c>
      <c r="H63" s="492" t="s">
        <v>187</v>
      </c>
      <c r="I63" s="284"/>
      <c r="J63" s="460" t="s">
        <v>61</v>
      </c>
      <c r="K63" s="375" t="str">
        <f t="shared" si="5"/>
        <v>E1.P_C.MR1</v>
      </c>
      <c r="L63" s="493" t="s">
        <v>162</v>
      </c>
      <c r="M63" s="493" t="s">
        <v>532</v>
      </c>
      <c r="N63" s="289">
        <v>3630</v>
      </c>
      <c r="O63" s="494">
        <v>3700</v>
      </c>
      <c r="P63" s="483" t="s">
        <v>610</v>
      </c>
      <c r="Q63" s="495" t="str">
        <f t="shared" si="6"/>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37" t="s">
        <v>613</v>
      </c>
      <c r="EM63" s="319" t="s">
        <v>611</v>
      </c>
      <c r="EN63" s="275" t="s">
        <v>612</v>
      </c>
      <c r="EO63" s="275">
        <v>0</v>
      </c>
      <c r="EP63" s="275">
        <v>1</v>
      </c>
      <c r="EQ63" s="330">
        <v>0.25</v>
      </c>
      <c r="ER63" s="330">
        <v>0.25</v>
      </c>
      <c r="ES63" s="330">
        <v>0.25</v>
      </c>
      <c r="ET63" s="828">
        <v>0.25</v>
      </c>
    </row>
    <row r="64" spans="1:150" ht="52.5" customHeight="1" x14ac:dyDescent="0.2">
      <c r="A64" s="278" t="s">
        <v>53</v>
      </c>
      <c r="B64" s="431" t="s">
        <v>54</v>
      </c>
      <c r="C64" s="432" t="s">
        <v>55</v>
      </c>
      <c r="D64" s="432"/>
      <c r="E64" s="8" t="s">
        <v>530</v>
      </c>
      <c r="F64" s="282" t="str">
        <f t="shared" si="4"/>
        <v>E1.P_C</v>
      </c>
      <c r="G64" s="492" t="s">
        <v>93</v>
      </c>
      <c r="H64" s="492" t="s">
        <v>187</v>
      </c>
      <c r="I64" s="284"/>
      <c r="J64" s="460" t="s">
        <v>61</v>
      </c>
      <c r="K64" s="375" t="str">
        <f t="shared" si="5"/>
        <v>E1.P_C.MR1</v>
      </c>
      <c r="L64" s="493" t="s">
        <v>162</v>
      </c>
      <c r="M64" s="493" t="s">
        <v>532</v>
      </c>
      <c r="N64" s="289">
        <v>3630</v>
      </c>
      <c r="O64" s="494">
        <v>3700</v>
      </c>
      <c r="P64" s="483" t="s">
        <v>615</v>
      </c>
      <c r="Q64" s="495" t="str">
        <f t="shared" si="6"/>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37" t="s">
        <v>618</v>
      </c>
      <c r="EM64" s="319" t="s">
        <v>616</v>
      </c>
      <c r="EN64" s="275" t="s">
        <v>1896</v>
      </c>
      <c r="EO64" s="812">
        <v>25</v>
      </c>
      <c r="EP64" s="812">
        <v>50</v>
      </c>
      <c r="EQ64" s="812">
        <v>0</v>
      </c>
      <c r="ER64" s="812">
        <v>0</v>
      </c>
      <c r="ES64" s="819">
        <v>0</v>
      </c>
      <c r="ET64" s="830">
        <v>25</v>
      </c>
    </row>
    <row r="65" spans="1:150" ht="55.5" customHeight="1" x14ac:dyDescent="0.2">
      <c r="A65" s="278" t="s">
        <v>53</v>
      </c>
      <c r="B65" s="431" t="s">
        <v>54</v>
      </c>
      <c r="C65" s="432" t="s">
        <v>55</v>
      </c>
      <c r="D65" s="432"/>
      <c r="E65" s="8" t="s">
        <v>530</v>
      </c>
      <c r="F65" s="282" t="str">
        <f t="shared" si="4"/>
        <v>E1.P_C</v>
      </c>
      <c r="G65" s="492" t="s">
        <v>93</v>
      </c>
      <c r="H65" s="492" t="s">
        <v>187</v>
      </c>
      <c r="I65" s="284"/>
      <c r="J65" s="460" t="s">
        <v>61</v>
      </c>
      <c r="K65" s="375" t="str">
        <f t="shared" si="5"/>
        <v>E1.P_C.MR1</v>
      </c>
      <c r="L65" s="493" t="s">
        <v>162</v>
      </c>
      <c r="M65" s="493" t="s">
        <v>532</v>
      </c>
      <c r="N65" s="289">
        <v>3630</v>
      </c>
      <c r="O65" s="494">
        <v>3700</v>
      </c>
      <c r="P65" s="483" t="s">
        <v>620</v>
      </c>
      <c r="Q65" s="495" t="str">
        <f t="shared" si="6"/>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37" t="s">
        <v>623</v>
      </c>
      <c r="EM65" s="319" t="s">
        <v>621</v>
      </c>
      <c r="EN65" s="275" t="s">
        <v>622</v>
      </c>
      <c r="EO65" s="275">
        <v>2</v>
      </c>
      <c r="EP65" s="275">
        <v>6</v>
      </c>
      <c r="EQ65" s="276">
        <v>0</v>
      </c>
      <c r="ER65" s="817">
        <v>0</v>
      </c>
      <c r="ES65" s="276">
        <v>2</v>
      </c>
      <c r="ET65" s="829">
        <v>2</v>
      </c>
    </row>
    <row r="66" spans="1:150" ht="48" customHeight="1" x14ac:dyDescent="0.2">
      <c r="A66" s="278" t="s">
        <v>53</v>
      </c>
      <c r="B66" s="431" t="s">
        <v>54</v>
      </c>
      <c r="C66" s="432" t="s">
        <v>55</v>
      </c>
      <c r="D66" s="432"/>
      <c r="E66" s="8" t="s">
        <v>530</v>
      </c>
      <c r="F66" s="282" t="str">
        <f t="shared" si="4"/>
        <v>E1.P_C</v>
      </c>
      <c r="G66" s="492" t="s">
        <v>93</v>
      </c>
      <c r="H66" s="492" t="s">
        <v>187</v>
      </c>
      <c r="I66" s="284"/>
      <c r="J66" s="460" t="s">
        <v>61</v>
      </c>
      <c r="K66" s="375" t="str">
        <f t="shared" si="5"/>
        <v>E1.P_C.MR1</v>
      </c>
      <c r="L66" s="493" t="s">
        <v>162</v>
      </c>
      <c r="M66" s="493" t="s">
        <v>532</v>
      </c>
      <c r="N66" s="289">
        <v>3630</v>
      </c>
      <c r="O66" s="494">
        <v>3700</v>
      </c>
      <c r="P66" s="483" t="s">
        <v>625</v>
      </c>
      <c r="Q66" s="495" t="str">
        <f t="shared" si="6"/>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37" t="s">
        <v>628</v>
      </c>
      <c r="EM66" s="319" t="s">
        <v>626</v>
      </c>
      <c r="EN66" s="275" t="s">
        <v>627</v>
      </c>
      <c r="EO66" s="275">
        <v>1</v>
      </c>
      <c r="EP66" s="275">
        <v>1</v>
      </c>
      <c r="EQ66" s="330">
        <v>1</v>
      </c>
      <c r="ER66" s="330">
        <v>1</v>
      </c>
      <c r="ES66" s="330">
        <v>1</v>
      </c>
      <c r="ET66" s="828">
        <v>1</v>
      </c>
    </row>
    <row r="67" spans="1:150" ht="68.25" customHeight="1" x14ac:dyDescent="0.2">
      <c r="A67" s="278" t="s">
        <v>53</v>
      </c>
      <c r="B67" s="431" t="s">
        <v>54</v>
      </c>
      <c r="C67" s="432" t="s">
        <v>55</v>
      </c>
      <c r="D67" s="432"/>
      <c r="E67" s="8" t="s">
        <v>530</v>
      </c>
      <c r="F67" s="282" t="str">
        <f t="shared" si="4"/>
        <v>E1.P_C</v>
      </c>
      <c r="G67" s="492" t="s">
        <v>93</v>
      </c>
      <c r="H67" s="492" t="s">
        <v>187</v>
      </c>
      <c r="I67" s="284"/>
      <c r="J67" s="460" t="s">
        <v>61</v>
      </c>
      <c r="K67" s="375" t="str">
        <f t="shared" si="5"/>
        <v>E1.P_C.MR1</v>
      </c>
      <c r="L67" s="493" t="s">
        <v>162</v>
      </c>
      <c r="M67" s="493" t="s">
        <v>532</v>
      </c>
      <c r="N67" s="289">
        <v>3630</v>
      </c>
      <c r="O67" s="494">
        <v>3700</v>
      </c>
      <c r="P67" s="483" t="s">
        <v>630</v>
      </c>
      <c r="Q67" s="495" t="str">
        <f t="shared" si="6"/>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37" t="s">
        <v>633</v>
      </c>
      <c r="EM67" s="319" t="s">
        <v>631</v>
      </c>
      <c r="EN67" s="275" t="s">
        <v>632</v>
      </c>
      <c r="EO67" s="275">
        <v>1</v>
      </c>
      <c r="EP67" s="275">
        <v>20</v>
      </c>
      <c r="EQ67" s="276">
        <v>0</v>
      </c>
      <c r="ER67" s="817">
        <v>3</v>
      </c>
      <c r="ES67" s="817">
        <v>8</v>
      </c>
      <c r="ET67" s="833">
        <v>8</v>
      </c>
    </row>
    <row r="68" spans="1:150" ht="33.75" customHeight="1" thickBot="1" x14ac:dyDescent="0.25">
      <c r="A68" s="278" t="s">
        <v>53</v>
      </c>
      <c r="B68" s="431" t="s">
        <v>54</v>
      </c>
      <c r="C68" s="432" t="s">
        <v>55</v>
      </c>
      <c r="D68" s="432"/>
      <c r="E68" s="8" t="s">
        <v>530</v>
      </c>
      <c r="F68" s="282" t="str">
        <f t="shared" si="4"/>
        <v>E1.P_C</v>
      </c>
      <c r="G68" s="497" t="s">
        <v>93</v>
      </c>
      <c r="H68" s="497" t="s">
        <v>187</v>
      </c>
      <c r="I68" s="498"/>
      <c r="J68" s="466" t="s">
        <v>61</v>
      </c>
      <c r="K68" s="467" t="str">
        <f t="shared" si="5"/>
        <v>E1.P_C.MR1</v>
      </c>
      <c r="L68" s="499" t="s">
        <v>162</v>
      </c>
      <c r="M68" s="499" t="s">
        <v>532</v>
      </c>
      <c r="N68" s="429">
        <v>3630</v>
      </c>
      <c r="O68" s="500">
        <v>3700</v>
      </c>
      <c r="P68" s="483" t="s">
        <v>635</v>
      </c>
      <c r="Q68" s="501" t="str">
        <f t="shared" si="6"/>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37" t="s">
        <v>638</v>
      </c>
      <c r="EM68" s="319" t="s">
        <v>636</v>
      </c>
      <c r="EN68" s="275" t="s">
        <v>637</v>
      </c>
      <c r="EO68" s="275">
        <v>0</v>
      </c>
      <c r="EP68" s="276">
        <v>40</v>
      </c>
      <c r="EQ68" s="276">
        <v>0</v>
      </c>
      <c r="ER68" s="819">
        <v>0</v>
      </c>
      <c r="ES68" s="330">
        <v>15</v>
      </c>
      <c r="ET68" s="827">
        <v>25</v>
      </c>
    </row>
    <row r="69" spans="1:150" ht="105" customHeight="1" x14ac:dyDescent="0.2">
      <c r="A69" s="278" t="s">
        <v>53</v>
      </c>
      <c r="B69" s="453" t="s">
        <v>54</v>
      </c>
      <c r="C69" s="454" t="s">
        <v>55</v>
      </c>
      <c r="D69" s="433" t="s">
        <v>640</v>
      </c>
      <c r="E69" s="3" t="s">
        <v>641</v>
      </c>
      <c r="F69" s="434" t="str">
        <f t="shared" si="4"/>
        <v>E1.P_D</v>
      </c>
      <c r="G69" s="435" t="s">
        <v>106</v>
      </c>
      <c r="H69" s="436" t="s">
        <v>198</v>
      </c>
      <c r="I69" s="406" t="s">
        <v>642</v>
      </c>
      <c r="J69" s="437" t="s">
        <v>61</v>
      </c>
      <c r="K69" s="400" t="str">
        <f t="shared" si="5"/>
        <v>E1.P_D.MR1</v>
      </c>
      <c r="L69" s="362" t="s">
        <v>174</v>
      </c>
      <c r="M69" s="363" t="s">
        <v>532</v>
      </c>
      <c r="N69" s="248">
        <v>1400</v>
      </c>
      <c r="O69" s="482">
        <v>1800</v>
      </c>
      <c r="P69" s="483" t="s">
        <v>64</v>
      </c>
      <c r="Q69" s="484" t="str">
        <f t="shared" si="6"/>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21">+AA69</f>
        <v>717603684</v>
      </c>
      <c r="AI69" s="440">
        <f t="shared" si="21"/>
        <v>1146292679</v>
      </c>
      <c r="AJ69" s="440">
        <f t="shared" si="21"/>
        <v>100000000</v>
      </c>
      <c r="AK69" s="440">
        <f t="shared" si="21"/>
        <v>0</v>
      </c>
      <c r="AL69" s="440">
        <f t="shared" si="21"/>
        <v>0</v>
      </c>
      <c r="AM69" s="440">
        <f t="shared" si="21"/>
        <v>104103637</v>
      </c>
      <c r="AN69" s="440">
        <f t="shared" si="21"/>
        <v>2068000000</v>
      </c>
      <c r="AO69" s="440">
        <f t="shared" si="21"/>
        <v>717603684</v>
      </c>
      <c r="AP69" s="440">
        <f t="shared" si="21"/>
        <v>1146292679</v>
      </c>
      <c r="AQ69" s="440">
        <f t="shared" si="21"/>
        <v>100000000</v>
      </c>
      <c r="AR69" s="440">
        <f t="shared" si="21"/>
        <v>0</v>
      </c>
      <c r="AS69" s="440">
        <f t="shared" si="21"/>
        <v>0</v>
      </c>
      <c r="AT69" s="440">
        <f t="shared" si="21"/>
        <v>104103637</v>
      </c>
      <c r="AU69" s="440">
        <f t="shared" ref="AU69" si="22">SUM(AO69:AT69)</f>
        <v>2068000000</v>
      </c>
      <c r="AV69" s="440">
        <f>+AO69</f>
        <v>717603684</v>
      </c>
      <c r="AW69" s="440">
        <f t="shared" ref="AW69:BA69" si="23">+AP69</f>
        <v>1146292679</v>
      </c>
      <c r="AX69" s="440">
        <f t="shared" si="23"/>
        <v>100000000</v>
      </c>
      <c r="AY69" s="440">
        <f t="shared" si="23"/>
        <v>0</v>
      </c>
      <c r="AZ69" s="440">
        <f t="shared" si="23"/>
        <v>0</v>
      </c>
      <c r="BA69" s="440">
        <f t="shared" si="23"/>
        <v>104103637</v>
      </c>
      <c r="BB69" s="440">
        <f t="shared" ref="BB69" si="24">SUM(AV69:BA69)</f>
        <v>2068000000</v>
      </c>
      <c r="BC69" s="441">
        <f t="shared" ref="BC69" si="25">+BB69+AU69+AN69+AG69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37" t="s">
        <v>646</v>
      </c>
      <c r="EM69" s="319" t="s">
        <v>643</v>
      </c>
      <c r="EN69" s="275" t="s">
        <v>644</v>
      </c>
      <c r="EO69" s="387">
        <v>15</v>
      </c>
      <c r="EP69" s="387">
        <v>19</v>
      </c>
      <c r="EQ69" s="276">
        <v>17</v>
      </c>
      <c r="ER69" s="276">
        <v>18</v>
      </c>
      <c r="ES69" s="276">
        <v>19</v>
      </c>
      <c r="ET69" s="829">
        <v>19</v>
      </c>
    </row>
    <row r="70" spans="1:150" ht="56.25" customHeight="1" x14ac:dyDescent="0.2">
      <c r="A70" s="278" t="s">
        <v>53</v>
      </c>
      <c r="B70" s="431" t="s">
        <v>54</v>
      </c>
      <c r="C70" s="432" t="s">
        <v>55</v>
      </c>
      <c r="D70" s="432"/>
      <c r="E70" s="8" t="s">
        <v>641</v>
      </c>
      <c r="F70" s="282" t="str">
        <f t="shared" si="4"/>
        <v>E1.P_D</v>
      </c>
      <c r="G70" s="512" t="s">
        <v>106</v>
      </c>
      <c r="H70" s="513" t="s">
        <v>198</v>
      </c>
      <c r="I70" s="445"/>
      <c r="J70" s="285" t="s">
        <v>61</v>
      </c>
      <c r="K70" s="286" t="str">
        <f t="shared" si="5"/>
        <v>E1.P_D.MR1</v>
      </c>
      <c r="L70" s="514" t="s">
        <v>174</v>
      </c>
      <c r="M70" s="515" t="s">
        <v>532</v>
      </c>
      <c r="N70" s="289">
        <v>1400</v>
      </c>
      <c r="O70" s="494">
        <v>1800</v>
      </c>
      <c r="P70" s="483" t="s">
        <v>87</v>
      </c>
      <c r="Q70" s="495" t="str">
        <f t="shared" si="6"/>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37" t="s">
        <v>650</v>
      </c>
      <c r="EM70" s="319" t="s">
        <v>648</v>
      </c>
      <c r="EN70" s="275" t="s">
        <v>649</v>
      </c>
      <c r="EO70" s="275">
        <v>4</v>
      </c>
      <c r="EP70" s="275">
        <v>8</v>
      </c>
      <c r="EQ70" s="276">
        <v>6</v>
      </c>
      <c r="ER70" s="276">
        <v>8</v>
      </c>
      <c r="ES70" s="276">
        <v>8</v>
      </c>
      <c r="ET70" s="829">
        <v>8</v>
      </c>
    </row>
    <row r="71" spans="1:150" ht="50.25" customHeight="1" x14ac:dyDescent="0.2">
      <c r="A71" s="278" t="s">
        <v>53</v>
      </c>
      <c r="B71" s="431" t="s">
        <v>54</v>
      </c>
      <c r="C71" s="432" t="s">
        <v>55</v>
      </c>
      <c r="D71" s="432"/>
      <c r="E71" s="8" t="s">
        <v>641</v>
      </c>
      <c r="F71" s="282" t="str">
        <f t="shared" si="4"/>
        <v>E1.P_D</v>
      </c>
      <c r="G71" s="512" t="s">
        <v>106</v>
      </c>
      <c r="H71" s="513" t="s">
        <v>198</v>
      </c>
      <c r="I71" s="445"/>
      <c r="J71" s="285" t="s">
        <v>61</v>
      </c>
      <c r="K71" s="286" t="str">
        <f t="shared" si="5"/>
        <v>E1.P_D.MR1</v>
      </c>
      <c r="L71" s="514" t="s">
        <v>174</v>
      </c>
      <c r="M71" s="515" t="s">
        <v>532</v>
      </c>
      <c r="N71" s="289">
        <v>1400</v>
      </c>
      <c r="O71" s="494">
        <v>1800</v>
      </c>
      <c r="P71" s="483" t="s">
        <v>99</v>
      </c>
      <c r="Q71" s="495" t="str">
        <f t="shared" si="6"/>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37" t="s">
        <v>654</v>
      </c>
      <c r="EM71" s="319" t="s">
        <v>652</v>
      </c>
      <c r="EN71" s="275" t="s">
        <v>653</v>
      </c>
      <c r="EO71" s="275">
        <v>0</v>
      </c>
      <c r="EP71" s="275">
        <v>1</v>
      </c>
      <c r="EQ71" s="330">
        <v>0.25</v>
      </c>
      <c r="ER71" s="330">
        <v>0.25</v>
      </c>
      <c r="ES71" s="330">
        <v>0.25</v>
      </c>
      <c r="ET71" s="828">
        <v>0.25</v>
      </c>
    </row>
    <row r="72" spans="1:150" ht="72.75" customHeight="1" x14ac:dyDescent="0.2">
      <c r="A72" s="278" t="s">
        <v>53</v>
      </c>
      <c r="B72" s="431" t="s">
        <v>54</v>
      </c>
      <c r="C72" s="432" t="s">
        <v>55</v>
      </c>
      <c r="D72" s="432"/>
      <c r="E72" s="8" t="s">
        <v>641</v>
      </c>
      <c r="F72" s="282" t="str">
        <f t="shared" si="4"/>
        <v>E1.P_D</v>
      </c>
      <c r="G72" s="512" t="s">
        <v>106</v>
      </c>
      <c r="H72" s="513" t="s">
        <v>198</v>
      </c>
      <c r="I72" s="445"/>
      <c r="J72" s="285" t="s">
        <v>61</v>
      </c>
      <c r="K72" s="286" t="str">
        <f t="shared" si="5"/>
        <v>E1.P_D.MR1</v>
      </c>
      <c r="L72" s="514" t="s">
        <v>174</v>
      </c>
      <c r="M72" s="515" t="s">
        <v>532</v>
      </c>
      <c r="N72" s="289">
        <v>1400</v>
      </c>
      <c r="O72" s="494">
        <v>1800</v>
      </c>
      <c r="P72" s="483" t="s">
        <v>112</v>
      </c>
      <c r="Q72" s="495" t="str">
        <f t="shared" si="6"/>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37" t="s">
        <v>658</v>
      </c>
      <c r="EM72" s="319" t="s">
        <v>656</v>
      </c>
      <c r="EN72" s="275" t="s">
        <v>657</v>
      </c>
      <c r="EO72" s="275">
        <v>2</v>
      </c>
      <c r="EP72" s="275">
        <v>4</v>
      </c>
      <c r="EQ72" s="276">
        <v>1</v>
      </c>
      <c r="ER72" s="276">
        <v>1</v>
      </c>
      <c r="ES72" s="276">
        <v>1</v>
      </c>
      <c r="ET72" s="829">
        <v>1</v>
      </c>
    </row>
    <row r="73" spans="1:150" ht="51" customHeight="1" x14ac:dyDescent="0.2">
      <c r="A73" s="278" t="s">
        <v>53</v>
      </c>
      <c r="B73" s="431" t="s">
        <v>54</v>
      </c>
      <c r="C73" s="432" t="s">
        <v>55</v>
      </c>
      <c r="D73" s="432"/>
      <c r="E73" s="8" t="s">
        <v>641</v>
      </c>
      <c r="F73" s="282" t="str">
        <f t="shared" si="4"/>
        <v>E1.P_D</v>
      </c>
      <c r="G73" s="512" t="s">
        <v>106</v>
      </c>
      <c r="H73" s="513" t="s">
        <v>198</v>
      </c>
      <c r="I73" s="445"/>
      <c r="J73" s="285" t="s">
        <v>61</v>
      </c>
      <c r="K73" s="286" t="str">
        <f t="shared" si="5"/>
        <v>E1.P_D.MR1</v>
      </c>
      <c r="L73" s="514" t="s">
        <v>174</v>
      </c>
      <c r="M73" s="515" t="s">
        <v>532</v>
      </c>
      <c r="N73" s="289">
        <v>1400</v>
      </c>
      <c r="O73" s="494">
        <v>1800</v>
      </c>
      <c r="P73" s="483" t="s">
        <v>122</v>
      </c>
      <c r="Q73" s="495" t="str">
        <f t="shared" si="6"/>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37" t="s">
        <v>661</v>
      </c>
      <c r="EM73" s="319" t="s">
        <v>660</v>
      </c>
      <c r="EN73" s="275" t="s">
        <v>532</v>
      </c>
      <c r="EO73" s="275">
        <v>1</v>
      </c>
      <c r="EP73" s="275">
        <v>2</v>
      </c>
      <c r="EQ73" s="277">
        <v>0.5</v>
      </c>
      <c r="ER73" s="818">
        <v>0</v>
      </c>
      <c r="ES73" s="819">
        <v>0.25</v>
      </c>
      <c r="ET73" s="830">
        <v>0.25</v>
      </c>
    </row>
    <row r="74" spans="1:150" ht="49.5" customHeight="1" x14ac:dyDescent="0.2">
      <c r="A74" s="278" t="s">
        <v>53</v>
      </c>
      <c r="B74" s="431" t="s">
        <v>54</v>
      </c>
      <c r="C74" s="432" t="s">
        <v>55</v>
      </c>
      <c r="D74" s="432"/>
      <c r="E74" s="8" t="s">
        <v>641</v>
      </c>
      <c r="F74" s="282" t="str">
        <f t="shared" ref="F74:F137" si="26">+CONCATENATE(A74,E74)</f>
        <v>E1.P_D</v>
      </c>
      <c r="G74" s="512" t="s">
        <v>106</v>
      </c>
      <c r="H74" s="513" t="s">
        <v>198</v>
      </c>
      <c r="I74" s="445"/>
      <c r="J74" s="285" t="s">
        <v>61</v>
      </c>
      <c r="K74" s="286" t="str">
        <f t="shared" ref="K74:K137" si="27">+CONCATENATE(F74,".",J74)</f>
        <v>E1.P_D.MR1</v>
      </c>
      <c r="L74" s="514" t="s">
        <v>174</v>
      </c>
      <c r="M74" s="515" t="s">
        <v>532</v>
      </c>
      <c r="N74" s="289">
        <v>1400</v>
      </c>
      <c r="O74" s="494">
        <v>1800</v>
      </c>
      <c r="P74" s="483" t="s">
        <v>132</v>
      </c>
      <c r="Q74" s="495" t="str">
        <f t="shared" ref="Q74:Q137" si="28">+CONCATENATE(K74,"-",P74)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37" t="s">
        <v>665</v>
      </c>
      <c r="EM74" s="319" t="s">
        <v>663</v>
      </c>
      <c r="EN74" s="275" t="s">
        <v>664</v>
      </c>
      <c r="EO74" s="275">
        <v>1</v>
      </c>
      <c r="EP74" s="275">
        <v>5</v>
      </c>
      <c r="EQ74" s="276">
        <v>2</v>
      </c>
      <c r="ER74" s="276">
        <v>5</v>
      </c>
      <c r="ES74" s="276">
        <v>5</v>
      </c>
      <c r="ET74" s="829">
        <v>5</v>
      </c>
    </row>
    <row r="75" spans="1:150" ht="81.75" customHeight="1" x14ac:dyDescent="0.2">
      <c r="A75" s="278" t="s">
        <v>53</v>
      </c>
      <c r="B75" s="431" t="s">
        <v>54</v>
      </c>
      <c r="C75" s="432" t="s">
        <v>55</v>
      </c>
      <c r="D75" s="432"/>
      <c r="E75" s="8" t="s">
        <v>641</v>
      </c>
      <c r="F75" s="282" t="str">
        <f t="shared" si="26"/>
        <v>E1.P_D</v>
      </c>
      <c r="G75" s="512" t="s">
        <v>106</v>
      </c>
      <c r="H75" s="513" t="s">
        <v>198</v>
      </c>
      <c r="I75" s="445"/>
      <c r="J75" s="285" t="s">
        <v>61</v>
      </c>
      <c r="K75" s="286" t="str">
        <f t="shared" si="27"/>
        <v>E1.P_D.MR1</v>
      </c>
      <c r="L75" s="514" t="s">
        <v>174</v>
      </c>
      <c r="M75" s="515" t="s">
        <v>532</v>
      </c>
      <c r="N75" s="289">
        <v>1400</v>
      </c>
      <c r="O75" s="494">
        <v>1800</v>
      </c>
      <c r="P75" s="483" t="s">
        <v>142</v>
      </c>
      <c r="Q75" s="495" t="str">
        <f t="shared" si="28"/>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37" t="s">
        <v>669</v>
      </c>
      <c r="EM75" s="319" t="s">
        <v>667</v>
      </c>
      <c r="EN75" s="275" t="s">
        <v>668</v>
      </c>
      <c r="EO75" s="387">
        <v>1</v>
      </c>
      <c r="EP75" s="387">
        <v>1</v>
      </c>
      <c r="EQ75" s="277">
        <v>1</v>
      </c>
      <c r="ER75" s="277">
        <v>1</v>
      </c>
      <c r="ES75" s="277">
        <v>1</v>
      </c>
      <c r="ET75" s="832">
        <v>1</v>
      </c>
    </row>
    <row r="76" spans="1:150" ht="48" customHeight="1" x14ac:dyDescent="0.2">
      <c r="A76" s="278" t="s">
        <v>53</v>
      </c>
      <c r="B76" s="431" t="s">
        <v>54</v>
      </c>
      <c r="C76" s="432" t="s">
        <v>55</v>
      </c>
      <c r="D76" s="432"/>
      <c r="E76" s="8" t="s">
        <v>641</v>
      </c>
      <c r="F76" s="282" t="str">
        <f t="shared" si="26"/>
        <v>E1.P_D</v>
      </c>
      <c r="G76" s="512" t="s">
        <v>106</v>
      </c>
      <c r="H76" s="513" t="s">
        <v>198</v>
      </c>
      <c r="I76" s="445"/>
      <c r="J76" s="285" t="s">
        <v>61</v>
      </c>
      <c r="K76" s="286" t="str">
        <f t="shared" si="27"/>
        <v>E1.P_D.MR1</v>
      </c>
      <c r="L76" s="514" t="s">
        <v>174</v>
      </c>
      <c r="M76" s="515" t="s">
        <v>532</v>
      </c>
      <c r="N76" s="289">
        <v>1400</v>
      </c>
      <c r="O76" s="494">
        <v>1800</v>
      </c>
      <c r="P76" s="483" t="s">
        <v>156</v>
      </c>
      <c r="Q76" s="495" t="str">
        <f t="shared" si="28"/>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37" t="s">
        <v>673</v>
      </c>
      <c r="EM76" s="319" t="s">
        <v>671</v>
      </c>
      <c r="EN76" s="275" t="s">
        <v>672</v>
      </c>
      <c r="EO76" s="387">
        <v>200</v>
      </c>
      <c r="EP76" s="387">
        <v>240</v>
      </c>
      <c r="EQ76" s="276">
        <v>45</v>
      </c>
      <c r="ER76" s="276">
        <v>65</v>
      </c>
      <c r="ES76" s="276">
        <v>65</v>
      </c>
      <c r="ET76" s="829">
        <v>65</v>
      </c>
    </row>
    <row r="77" spans="1:150" ht="68.25" customHeight="1" x14ac:dyDescent="0.2">
      <c r="A77" s="278" t="s">
        <v>53</v>
      </c>
      <c r="B77" s="431" t="s">
        <v>54</v>
      </c>
      <c r="C77" s="432" t="s">
        <v>55</v>
      </c>
      <c r="D77" s="432"/>
      <c r="E77" s="8" t="s">
        <v>641</v>
      </c>
      <c r="F77" s="282" t="str">
        <f t="shared" si="26"/>
        <v>E1.P_D</v>
      </c>
      <c r="G77" s="512" t="s">
        <v>106</v>
      </c>
      <c r="H77" s="513" t="s">
        <v>198</v>
      </c>
      <c r="I77" s="445"/>
      <c r="J77" s="285" t="s">
        <v>61</v>
      </c>
      <c r="K77" s="286" t="str">
        <f t="shared" si="27"/>
        <v>E1.P_D.MR1</v>
      </c>
      <c r="L77" s="514" t="s">
        <v>174</v>
      </c>
      <c r="M77" s="515" t="s">
        <v>532</v>
      </c>
      <c r="N77" s="289">
        <v>1400</v>
      </c>
      <c r="O77" s="494">
        <v>1800</v>
      </c>
      <c r="P77" s="483" t="s">
        <v>515</v>
      </c>
      <c r="Q77" s="495" t="str">
        <f t="shared" si="28"/>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37" t="s">
        <v>677</v>
      </c>
      <c r="EM77" s="319" t="s">
        <v>675</v>
      </c>
      <c r="EN77" s="275" t="s">
        <v>676</v>
      </c>
      <c r="EO77" s="387">
        <v>154</v>
      </c>
      <c r="EP77" s="387">
        <v>200</v>
      </c>
      <c r="EQ77" s="276">
        <v>50</v>
      </c>
      <c r="ER77" s="276">
        <v>50</v>
      </c>
      <c r="ES77" s="276">
        <v>50</v>
      </c>
      <c r="ET77" s="829">
        <v>50</v>
      </c>
    </row>
    <row r="78" spans="1:150" ht="84" customHeight="1" x14ac:dyDescent="0.2">
      <c r="A78" s="278" t="s">
        <v>53</v>
      </c>
      <c r="B78" s="431" t="s">
        <v>54</v>
      </c>
      <c r="C78" s="432" t="s">
        <v>55</v>
      </c>
      <c r="D78" s="432"/>
      <c r="E78" s="8" t="s">
        <v>641</v>
      </c>
      <c r="F78" s="282" t="str">
        <f t="shared" si="26"/>
        <v>E1.P_D</v>
      </c>
      <c r="G78" s="512" t="s">
        <v>106</v>
      </c>
      <c r="H78" s="513" t="s">
        <v>198</v>
      </c>
      <c r="I78" s="445"/>
      <c r="J78" s="285" t="s">
        <v>61</v>
      </c>
      <c r="K78" s="286" t="str">
        <f t="shared" si="27"/>
        <v>E1.P_D.MR1</v>
      </c>
      <c r="L78" s="514" t="s">
        <v>174</v>
      </c>
      <c r="M78" s="515" t="s">
        <v>532</v>
      </c>
      <c r="N78" s="289">
        <v>1400</v>
      </c>
      <c r="O78" s="494">
        <v>1800</v>
      </c>
      <c r="P78" s="483" t="s">
        <v>522</v>
      </c>
      <c r="Q78" s="495" t="str">
        <f t="shared" si="28"/>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37" t="s">
        <v>681</v>
      </c>
      <c r="EM78" s="319" t="s">
        <v>679</v>
      </c>
      <c r="EN78" s="275" t="s">
        <v>1897</v>
      </c>
      <c r="EO78" s="330">
        <v>10</v>
      </c>
      <c r="EP78" s="330">
        <v>100</v>
      </c>
      <c r="EQ78" s="330">
        <v>25</v>
      </c>
      <c r="ER78" s="330">
        <v>25</v>
      </c>
      <c r="ES78" s="330">
        <v>25</v>
      </c>
      <c r="ET78" s="828">
        <v>25</v>
      </c>
    </row>
    <row r="79" spans="1:150" ht="82.5" customHeight="1" x14ac:dyDescent="0.2">
      <c r="A79" s="278" t="s">
        <v>53</v>
      </c>
      <c r="B79" s="431" t="s">
        <v>54</v>
      </c>
      <c r="C79" s="432" t="s">
        <v>55</v>
      </c>
      <c r="D79" s="432"/>
      <c r="E79" s="8" t="s">
        <v>641</v>
      </c>
      <c r="F79" s="282" t="str">
        <f t="shared" si="26"/>
        <v>E1.P_D</v>
      </c>
      <c r="G79" s="512" t="s">
        <v>106</v>
      </c>
      <c r="H79" s="513" t="s">
        <v>198</v>
      </c>
      <c r="I79" s="445"/>
      <c r="J79" s="285" t="s">
        <v>61</v>
      </c>
      <c r="K79" s="286" t="str">
        <f t="shared" si="27"/>
        <v>E1.P_D.MR1</v>
      </c>
      <c r="L79" s="514" t="s">
        <v>174</v>
      </c>
      <c r="M79" s="515" t="s">
        <v>532</v>
      </c>
      <c r="N79" s="289">
        <v>1400</v>
      </c>
      <c r="O79" s="494">
        <v>1800</v>
      </c>
      <c r="P79" s="483" t="s">
        <v>610</v>
      </c>
      <c r="Q79" s="495" t="str">
        <f t="shared" si="28"/>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37" t="s">
        <v>685</v>
      </c>
      <c r="EM79" s="319" t="s">
        <v>683</v>
      </c>
      <c r="EN79" s="275" t="s">
        <v>684</v>
      </c>
      <c r="EO79" s="275">
        <v>1</v>
      </c>
      <c r="EP79" s="275">
        <v>2</v>
      </c>
      <c r="EQ79" s="276">
        <v>0</v>
      </c>
      <c r="ER79" s="817">
        <v>0</v>
      </c>
      <c r="ES79" s="818">
        <v>0.5</v>
      </c>
      <c r="ET79" s="827">
        <v>0.5</v>
      </c>
    </row>
    <row r="80" spans="1:150" ht="55.5" customHeight="1" x14ac:dyDescent="0.2">
      <c r="A80" s="278" t="s">
        <v>53</v>
      </c>
      <c r="B80" s="431" t="s">
        <v>54</v>
      </c>
      <c r="C80" s="432" t="s">
        <v>55</v>
      </c>
      <c r="D80" s="432"/>
      <c r="E80" s="8" t="s">
        <v>641</v>
      </c>
      <c r="F80" s="282" t="str">
        <f t="shared" si="26"/>
        <v>E1.P_D</v>
      </c>
      <c r="G80" s="512" t="s">
        <v>106</v>
      </c>
      <c r="H80" s="513" t="s">
        <v>198</v>
      </c>
      <c r="I80" s="445"/>
      <c r="J80" s="285" t="s">
        <v>61</v>
      </c>
      <c r="K80" s="286" t="str">
        <f t="shared" si="27"/>
        <v>E1.P_D.MR1</v>
      </c>
      <c r="L80" s="514" t="s">
        <v>174</v>
      </c>
      <c r="M80" s="515" t="s">
        <v>532</v>
      </c>
      <c r="N80" s="289">
        <v>1400</v>
      </c>
      <c r="O80" s="494">
        <v>1800</v>
      </c>
      <c r="P80" s="483" t="s">
        <v>615</v>
      </c>
      <c r="Q80" s="495" t="str">
        <f t="shared" si="28"/>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37" t="s">
        <v>689</v>
      </c>
      <c r="EM80" s="319" t="s">
        <v>687</v>
      </c>
      <c r="EN80" s="275" t="s">
        <v>688</v>
      </c>
      <c r="EO80" s="840">
        <v>55</v>
      </c>
      <c r="EP80" s="840">
        <v>57</v>
      </c>
      <c r="EQ80" s="812">
        <v>0</v>
      </c>
      <c r="ER80" s="817">
        <v>1</v>
      </c>
      <c r="ES80" s="817">
        <v>1</v>
      </c>
      <c r="ET80" s="839">
        <v>0</v>
      </c>
    </row>
    <row r="81" spans="1:150" ht="69" customHeight="1" thickBot="1" x14ac:dyDescent="0.25">
      <c r="A81" s="278" t="s">
        <v>53</v>
      </c>
      <c r="B81" s="431" t="s">
        <v>54</v>
      </c>
      <c r="C81" s="432" t="s">
        <v>55</v>
      </c>
      <c r="D81" s="432"/>
      <c r="E81" s="8" t="s">
        <v>641</v>
      </c>
      <c r="F81" s="282" t="str">
        <f t="shared" si="26"/>
        <v>E1.P_D</v>
      </c>
      <c r="G81" s="516" t="s">
        <v>106</v>
      </c>
      <c r="H81" s="513" t="s">
        <v>198</v>
      </c>
      <c r="I81" s="449"/>
      <c r="J81" s="342" t="s">
        <v>61</v>
      </c>
      <c r="K81" s="286" t="str">
        <f t="shared" si="27"/>
        <v>E1.P_D.MR1</v>
      </c>
      <c r="L81" s="514" t="s">
        <v>174</v>
      </c>
      <c r="M81" s="515" t="s">
        <v>532</v>
      </c>
      <c r="N81" s="429">
        <v>1400</v>
      </c>
      <c r="O81" s="500">
        <v>1800</v>
      </c>
      <c r="P81" s="483" t="s">
        <v>620</v>
      </c>
      <c r="Q81" s="501" t="str">
        <f t="shared" si="28"/>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37" t="s">
        <v>692</v>
      </c>
      <c r="EM81" s="319" t="s">
        <v>691</v>
      </c>
      <c r="EN81" s="813" t="s">
        <v>668</v>
      </c>
      <c r="EO81" s="275">
        <v>1</v>
      </c>
      <c r="EP81" s="275">
        <v>1</v>
      </c>
      <c r="EQ81" s="330">
        <v>1</v>
      </c>
      <c r="ER81" s="330">
        <v>1</v>
      </c>
      <c r="ES81" s="330">
        <v>1</v>
      </c>
      <c r="ET81" s="828">
        <v>1</v>
      </c>
    </row>
    <row r="82" spans="1:150" ht="100.5" customHeight="1" x14ac:dyDescent="0.2">
      <c r="A82" s="278" t="s">
        <v>53</v>
      </c>
      <c r="B82" s="453" t="s">
        <v>54</v>
      </c>
      <c r="C82" s="454" t="s">
        <v>55</v>
      </c>
      <c r="D82" s="433" t="s">
        <v>694</v>
      </c>
      <c r="E82" s="3" t="s">
        <v>695</v>
      </c>
      <c r="F82" s="434" t="str">
        <f t="shared" si="26"/>
        <v>E1.P_E</v>
      </c>
      <c r="G82" s="435" t="s">
        <v>116</v>
      </c>
      <c r="H82" s="480" t="s">
        <v>209</v>
      </c>
      <c r="I82" s="406" t="s">
        <v>696</v>
      </c>
      <c r="J82" s="437" t="s">
        <v>61</v>
      </c>
      <c r="K82" s="400" t="str">
        <f t="shared" si="27"/>
        <v>E1.P_E.MR1</v>
      </c>
      <c r="L82" s="517" t="s">
        <v>183</v>
      </c>
      <c r="M82" s="518" t="s">
        <v>532</v>
      </c>
      <c r="N82" s="248">
        <v>288</v>
      </c>
      <c r="O82" s="248">
        <v>400</v>
      </c>
      <c r="P82" s="519" t="s">
        <v>64</v>
      </c>
      <c r="Q82" s="520" t="str">
        <f t="shared" si="28"/>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 t="shared" ref="AG82" si="29">SUM(AA82:AF82)</f>
        <v>240000000</v>
      </c>
      <c r="AH82" s="440">
        <f t="shared" ref="AH82:AT82" si="30">+AA82</f>
        <v>240000000</v>
      </c>
      <c r="AI82" s="440">
        <f t="shared" si="30"/>
        <v>0</v>
      </c>
      <c r="AJ82" s="440">
        <f t="shared" si="30"/>
        <v>0</v>
      </c>
      <c r="AK82" s="440">
        <f t="shared" si="30"/>
        <v>0</v>
      </c>
      <c r="AL82" s="440">
        <f t="shared" si="30"/>
        <v>0</v>
      </c>
      <c r="AM82" s="440">
        <f t="shared" si="30"/>
        <v>0</v>
      </c>
      <c r="AN82" s="440">
        <f t="shared" si="30"/>
        <v>240000000</v>
      </c>
      <c r="AO82" s="440">
        <f t="shared" si="30"/>
        <v>240000000</v>
      </c>
      <c r="AP82" s="440">
        <f t="shared" si="30"/>
        <v>0</v>
      </c>
      <c r="AQ82" s="440">
        <f t="shared" si="30"/>
        <v>0</v>
      </c>
      <c r="AR82" s="440">
        <f t="shared" si="30"/>
        <v>0</v>
      </c>
      <c r="AS82" s="440">
        <f t="shared" si="30"/>
        <v>0</v>
      </c>
      <c r="AT82" s="440">
        <f t="shared" si="30"/>
        <v>0</v>
      </c>
      <c r="AU82" s="440">
        <f t="shared" ref="AU82" si="31">SUM(AO82:AT82)</f>
        <v>240000000</v>
      </c>
      <c r="AV82" s="440">
        <f t="shared" ref="AV82:BA82" si="32">+AO82</f>
        <v>240000000</v>
      </c>
      <c r="AW82" s="440">
        <f t="shared" si="32"/>
        <v>0</v>
      </c>
      <c r="AX82" s="440">
        <f t="shared" si="32"/>
        <v>0</v>
      </c>
      <c r="AY82" s="440">
        <f t="shared" si="32"/>
        <v>0</v>
      </c>
      <c r="AZ82" s="440">
        <f t="shared" si="32"/>
        <v>0</v>
      </c>
      <c r="BA82" s="440">
        <f t="shared" si="32"/>
        <v>0</v>
      </c>
      <c r="BB82" s="440">
        <f t="shared" ref="BB82" si="33">SUM(AV82:BA82)</f>
        <v>240000000</v>
      </c>
      <c r="BC82" s="441">
        <f t="shared" ref="BC82" si="34">+BB82+AU82+AN82+AG82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31" t="s">
        <v>700</v>
      </c>
      <c r="EM82" s="826" t="s">
        <v>697</v>
      </c>
      <c r="EN82" s="275" t="s">
        <v>698</v>
      </c>
      <c r="EO82" s="275">
        <v>0</v>
      </c>
      <c r="EP82" s="275">
        <v>1</v>
      </c>
      <c r="EQ82" s="276">
        <v>0</v>
      </c>
      <c r="ER82" s="818">
        <v>0.1</v>
      </c>
      <c r="ES82" s="819">
        <v>0.45</v>
      </c>
      <c r="ET82" s="830">
        <v>0.45</v>
      </c>
    </row>
    <row r="83" spans="1:150" ht="69" customHeight="1" x14ac:dyDescent="0.2">
      <c r="A83" s="278" t="s">
        <v>53</v>
      </c>
      <c r="B83" s="431" t="s">
        <v>54</v>
      </c>
      <c r="C83" s="432" t="s">
        <v>55</v>
      </c>
      <c r="D83" s="432"/>
      <c r="E83" s="8" t="s">
        <v>695</v>
      </c>
      <c r="F83" s="282" t="str">
        <f t="shared" si="26"/>
        <v>E1.P_E</v>
      </c>
      <c r="G83" s="492" t="s">
        <v>116</v>
      </c>
      <c r="H83" s="492" t="s">
        <v>209</v>
      </c>
      <c r="I83" s="445"/>
      <c r="J83" s="285" t="s">
        <v>61</v>
      </c>
      <c r="K83" s="286" t="str">
        <f t="shared" si="27"/>
        <v>E1.P_E.MR1</v>
      </c>
      <c r="L83" s="514" t="s">
        <v>183</v>
      </c>
      <c r="M83" s="515" t="s">
        <v>532</v>
      </c>
      <c r="N83" s="289">
        <v>288</v>
      </c>
      <c r="O83" s="289">
        <v>400</v>
      </c>
      <c r="P83" s="519" t="s">
        <v>87</v>
      </c>
      <c r="Q83" s="529" t="str">
        <f t="shared" si="28"/>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31" t="s">
        <v>704</v>
      </c>
      <c r="EM83" s="826" t="s">
        <v>702</v>
      </c>
      <c r="EN83" s="275" t="s">
        <v>703</v>
      </c>
      <c r="EO83" s="275">
        <v>0</v>
      </c>
      <c r="EP83" s="275">
        <v>1</v>
      </c>
      <c r="EQ83" s="277">
        <v>0.5</v>
      </c>
      <c r="ER83" s="277">
        <v>0.5</v>
      </c>
      <c r="ES83" s="276">
        <v>0</v>
      </c>
      <c r="ET83" s="829">
        <v>0</v>
      </c>
    </row>
    <row r="84" spans="1:150" ht="54" customHeight="1" x14ac:dyDescent="0.2">
      <c r="A84" s="278" t="s">
        <v>53</v>
      </c>
      <c r="B84" s="431" t="s">
        <v>54</v>
      </c>
      <c r="C84" s="432" t="s">
        <v>55</v>
      </c>
      <c r="D84" s="432"/>
      <c r="E84" s="8" t="s">
        <v>695</v>
      </c>
      <c r="F84" s="282" t="str">
        <f t="shared" si="26"/>
        <v>E1.P_E</v>
      </c>
      <c r="G84" s="492" t="s">
        <v>116</v>
      </c>
      <c r="H84" s="492" t="s">
        <v>209</v>
      </c>
      <c r="I84" s="445"/>
      <c r="J84" s="285" t="s">
        <v>61</v>
      </c>
      <c r="K84" s="286" t="str">
        <f t="shared" si="27"/>
        <v>E1.P_E.MR1</v>
      </c>
      <c r="L84" s="514" t="s">
        <v>183</v>
      </c>
      <c r="M84" s="515" t="s">
        <v>532</v>
      </c>
      <c r="N84" s="289">
        <v>288</v>
      </c>
      <c r="O84" s="289">
        <v>400</v>
      </c>
      <c r="P84" s="519" t="s">
        <v>99</v>
      </c>
      <c r="Q84" s="529" t="str">
        <f t="shared" si="28"/>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31" t="s">
        <v>708</v>
      </c>
      <c r="EM84" s="826" t="s">
        <v>706</v>
      </c>
      <c r="EN84" s="275" t="s">
        <v>1898</v>
      </c>
      <c r="EO84" s="276">
        <v>40</v>
      </c>
      <c r="EP84" s="276">
        <v>100</v>
      </c>
      <c r="EQ84" s="276">
        <v>0</v>
      </c>
      <c r="ER84" s="818">
        <v>100</v>
      </c>
      <c r="ES84" s="818">
        <v>0</v>
      </c>
      <c r="ET84" s="827">
        <v>0</v>
      </c>
    </row>
    <row r="85" spans="1:150" ht="69" customHeight="1" x14ac:dyDescent="0.2">
      <c r="A85" s="278" t="s">
        <v>53</v>
      </c>
      <c r="B85" s="431" t="s">
        <v>54</v>
      </c>
      <c r="C85" s="432" t="s">
        <v>55</v>
      </c>
      <c r="D85" s="432"/>
      <c r="E85" s="8" t="s">
        <v>695</v>
      </c>
      <c r="F85" s="282" t="str">
        <f t="shared" si="26"/>
        <v>E1.P_E</v>
      </c>
      <c r="G85" s="492" t="s">
        <v>116</v>
      </c>
      <c r="H85" s="492" t="s">
        <v>209</v>
      </c>
      <c r="I85" s="445"/>
      <c r="J85" s="285" t="s">
        <v>61</v>
      </c>
      <c r="K85" s="286" t="str">
        <f t="shared" si="27"/>
        <v>E1.P_E.MR1</v>
      </c>
      <c r="L85" s="514" t="s">
        <v>183</v>
      </c>
      <c r="M85" s="515" t="s">
        <v>532</v>
      </c>
      <c r="N85" s="289">
        <v>288</v>
      </c>
      <c r="O85" s="289">
        <v>400</v>
      </c>
      <c r="P85" s="519" t="s">
        <v>112</v>
      </c>
      <c r="Q85" s="529" t="str">
        <f t="shared" si="28"/>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31" t="s">
        <v>712</v>
      </c>
      <c r="EM85" s="826" t="s">
        <v>710</v>
      </c>
      <c r="EN85" s="275" t="s">
        <v>711</v>
      </c>
      <c r="EO85" s="275">
        <v>1</v>
      </c>
      <c r="EP85" s="275">
        <v>1</v>
      </c>
      <c r="EQ85" s="330">
        <v>1</v>
      </c>
      <c r="ER85" s="330">
        <v>1</v>
      </c>
      <c r="ES85" s="330">
        <v>1</v>
      </c>
      <c r="ET85" s="828">
        <v>1</v>
      </c>
    </row>
    <row r="86" spans="1:150" ht="57.75" customHeight="1" thickBot="1" x14ac:dyDescent="0.25">
      <c r="A86" s="278" t="s">
        <v>53</v>
      </c>
      <c r="B86" s="431" t="s">
        <v>54</v>
      </c>
      <c r="C86" s="432" t="s">
        <v>55</v>
      </c>
      <c r="D86" s="432"/>
      <c r="E86" s="8" t="s">
        <v>695</v>
      </c>
      <c r="F86" s="282" t="str">
        <f t="shared" si="26"/>
        <v>E1.P_E</v>
      </c>
      <c r="G86" s="497" t="s">
        <v>116</v>
      </c>
      <c r="H86" s="497" t="s">
        <v>209</v>
      </c>
      <c r="I86" s="449"/>
      <c r="J86" s="342" t="s">
        <v>61</v>
      </c>
      <c r="K86" s="402" t="str">
        <f t="shared" si="27"/>
        <v>E1.P_E.MR1</v>
      </c>
      <c r="L86" s="550" t="s">
        <v>183</v>
      </c>
      <c r="M86" s="551" t="s">
        <v>532</v>
      </c>
      <c r="N86" s="429">
        <v>288</v>
      </c>
      <c r="O86" s="429">
        <v>400</v>
      </c>
      <c r="P86" s="519" t="s">
        <v>122</v>
      </c>
      <c r="Q86" s="552" t="str">
        <f t="shared" si="28"/>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31" t="s">
        <v>716</v>
      </c>
      <c r="EM86" s="826" t="s">
        <v>714</v>
      </c>
      <c r="EN86" s="275" t="s">
        <v>715</v>
      </c>
      <c r="EO86" s="275">
        <v>8</v>
      </c>
      <c r="EP86" s="275">
        <v>10</v>
      </c>
      <c r="EQ86" s="276">
        <v>3</v>
      </c>
      <c r="ER86" s="817">
        <v>2</v>
      </c>
      <c r="ES86" s="817">
        <v>3</v>
      </c>
      <c r="ET86" s="829">
        <v>2</v>
      </c>
    </row>
    <row r="87" spans="1:150" ht="139.5" customHeight="1" x14ac:dyDescent="0.2">
      <c r="A87" s="278" t="s">
        <v>53</v>
      </c>
      <c r="B87" s="431" t="s">
        <v>54</v>
      </c>
      <c r="C87" s="432" t="s">
        <v>55</v>
      </c>
      <c r="D87" s="433" t="s">
        <v>694</v>
      </c>
      <c r="E87" s="3" t="s">
        <v>718</v>
      </c>
      <c r="F87" s="434" t="str">
        <f t="shared" si="26"/>
        <v>E1.P_F</v>
      </c>
      <c r="G87" s="435" t="s">
        <v>126</v>
      </c>
      <c r="H87" s="480" t="s">
        <v>224</v>
      </c>
      <c r="I87" s="456" t="s">
        <v>719</v>
      </c>
      <c r="J87" s="457" t="s">
        <v>61</v>
      </c>
      <c r="K87" s="458" t="str">
        <f t="shared" si="27"/>
        <v>E1.P_F.MR1</v>
      </c>
      <c r="L87" s="362" t="s">
        <v>194</v>
      </c>
      <c r="M87" s="363" t="s">
        <v>720</v>
      </c>
      <c r="N87" s="364">
        <v>1</v>
      </c>
      <c r="O87" s="248">
        <v>4</v>
      </c>
      <c r="P87" s="378" t="s">
        <v>64</v>
      </c>
      <c r="Q87" s="367" t="str">
        <f t="shared" si="28"/>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 t="shared" ref="AG87" si="35">SUM(AA87:AF87)</f>
        <v>3061000000</v>
      </c>
      <c r="AH87" s="440">
        <f t="shared" ref="AH87:AT87" si="36">+AA87</f>
        <v>1566108662</v>
      </c>
      <c r="AI87" s="440">
        <f t="shared" si="36"/>
        <v>1384562012</v>
      </c>
      <c r="AJ87" s="440">
        <f t="shared" si="36"/>
        <v>0</v>
      </c>
      <c r="AK87" s="440">
        <f t="shared" si="36"/>
        <v>0</v>
      </c>
      <c r="AL87" s="440">
        <f t="shared" si="36"/>
        <v>0</v>
      </c>
      <c r="AM87" s="440">
        <f t="shared" si="36"/>
        <v>110329326</v>
      </c>
      <c r="AN87" s="440">
        <f t="shared" si="36"/>
        <v>3061000000</v>
      </c>
      <c r="AO87" s="440">
        <f t="shared" si="36"/>
        <v>1566108662</v>
      </c>
      <c r="AP87" s="440">
        <f t="shared" si="36"/>
        <v>1384562012</v>
      </c>
      <c r="AQ87" s="440">
        <f t="shared" si="36"/>
        <v>0</v>
      </c>
      <c r="AR87" s="440">
        <f t="shared" si="36"/>
        <v>0</v>
      </c>
      <c r="AS87" s="440">
        <f t="shared" si="36"/>
        <v>0</v>
      </c>
      <c r="AT87" s="440">
        <f t="shared" si="36"/>
        <v>110329326</v>
      </c>
      <c r="AU87" s="440">
        <f t="shared" ref="AU87" si="37">SUM(AO87:AT87)</f>
        <v>3061000000</v>
      </c>
      <c r="AV87" s="440">
        <f t="shared" ref="AV87:BA87" si="38">+AO87</f>
        <v>1566108662</v>
      </c>
      <c r="AW87" s="440">
        <f t="shared" si="38"/>
        <v>1384562012</v>
      </c>
      <c r="AX87" s="440">
        <f t="shared" si="38"/>
        <v>0</v>
      </c>
      <c r="AY87" s="440">
        <f t="shared" si="38"/>
        <v>0</v>
      </c>
      <c r="AZ87" s="440">
        <f t="shared" si="38"/>
        <v>0</v>
      </c>
      <c r="BA87" s="440">
        <f t="shared" si="38"/>
        <v>110329326</v>
      </c>
      <c r="BB87" s="440">
        <f t="shared" ref="BB87" si="39">SUM(AV87:BA87)</f>
        <v>3061000000</v>
      </c>
      <c r="BC87" s="441">
        <f t="shared" ref="BC87" si="40">+BB87+AU87+AN87+AG87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31" t="s">
        <v>723</v>
      </c>
      <c r="EM87" s="319" t="s">
        <v>721</v>
      </c>
      <c r="EN87" s="275" t="s">
        <v>722</v>
      </c>
      <c r="EO87" s="275">
        <v>0</v>
      </c>
      <c r="EP87" s="275">
        <v>2</v>
      </c>
      <c r="EQ87" s="812">
        <v>0</v>
      </c>
      <c r="ER87" s="817">
        <v>0</v>
      </c>
      <c r="ES87" s="812">
        <v>1</v>
      </c>
      <c r="ET87" s="833">
        <v>1</v>
      </c>
    </row>
    <row r="88" spans="1:150" ht="48" customHeight="1" x14ac:dyDescent="0.2">
      <c r="A88" s="278" t="s">
        <v>53</v>
      </c>
      <c r="B88" s="560" t="s">
        <v>54</v>
      </c>
      <c r="C88" s="281" t="s">
        <v>55</v>
      </c>
      <c r="D88" s="281"/>
      <c r="E88" s="8" t="s">
        <v>718</v>
      </c>
      <c r="F88" s="282" t="str">
        <f t="shared" si="26"/>
        <v>E1.P_F</v>
      </c>
      <c r="G88" s="561" t="s">
        <v>126</v>
      </c>
      <c r="H88" s="561" t="s">
        <v>224</v>
      </c>
      <c r="I88" s="459"/>
      <c r="J88" s="460" t="s">
        <v>61</v>
      </c>
      <c r="K88" s="375" t="str">
        <f t="shared" si="27"/>
        <v>E1.P_F.MR1</v>
      </c>
      <c r="L88" s="514" t="s">
        <v>194</v>
      </c>
      <c r="M88" s="515" t="s">
        <v>720</v>
      </c>
      <c r="N88" s="376">
        <v>1</v>
      </c>
      <c r="O88" s="289">
        <v>4</v>
      </c>
      <c r="P88" s="378" t="s">
        <v>87</v>
      </c>
      <c r="Q88" s="379" t="str">
        <f t="shared" si="28"/>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31" t="s">
        <v>727</v>
      </c>
      <c r="EM88" s="319" t="s">
        <v>725</v>
      </c>
      <c r="EN88" s="275" t="s">
        <v>726</v>
      </c>
      <c r="EO88" s="275">
        <v>0</v>
      </c>
      <c r="EP88" s="275">
        <v>3</v>
      </c>
      <c r="EQ88" s="276">
        <v>0</v>
      </c>
      <c r="ER88" s="276">
        <v>2</v>
      </c>
      <c r="ES88" s="276">
        <v>1</v>
      </c>
      <c r="ET88" s="829">
        <v>0</v>
      </c>
    </row>
    <row r="89" spans="1:150" ht="54" customHeight="1" x14ac:dyDescent="0.2">
      <c r="A89" s="278" t="s">
        <v>53</v>
      </c>
      <c r="B89" s="560" t="s">
        <v>54</v>
      </c>
      <c r="C89" s="281" t="s">
        <v>55</v>
      </c>
      <c r="D89" s="281"/>
      <c r="E89" s="8" t="s">
        <v>718</v>
      </c>
      <c r="F89" s="282" t="str">
        <f t="shared" si="26"/>
        <v>E1.P_F</v>
      </c>
      <c r="G89" s="561" t="s">
        <v>126</v>
      </c>
      <c r="H89" s="561" t="s">
        <v>224</v>
      </c>
      <c r="I89" s="459"/>
      <c r="J89" s="460" t="s">
        <v>61</v>
      </c>
      <c r="K89" s="375" t="str">
        <f t="shared" si="27"/>
        <v>E1.P_F.MR1</v>
      </c>
      <c r="L89" s="514" t="s">
        <v>194</v>
      </c>
      <c r="M89" s="515" t="s">
        <v>720</v>
      </c>
      <c r="N89" s="376">
        <v>1</v>
      </c>
      <c r="O89" s="289">
        <v>4</v>
      </c>
      <c r="P89" s="378" t="s">
        <v>99</v>
      </c>
      <c r="Q89" s="379" t="str">
        <f t="shared" si="28"/>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31" t="s">
        <v>731</v>
      </c>
      <c r="EM89" s="319" t="s">
        <v>729</v>
      </c>
      <c r="EN89" s="275" t="s">
        <v>1899</v>
      </c>
      <c r="EO89" s="811">
        <v>70</v>
      </c>
      <c r="EP89" s="811">
        <v>100</v>
      </c>
      <c r="EQ89" s="811">
        <v>30</v>
      </c>
      <c r="ER89" s="817">
        <v>25</v>
      </c>
      <c r="ES89" s="817">
        <v>25</v>
      </c>
      <c r="ET89" s="833">
        <v>20</v>
      </c>
    </row>
    <row r="90" spans="1:150" ht="48.75" customHeight="1" thickBot="1" x14ac:dyDescent="0.25">
      <c r="A90" s="278" t="s">
        <v>53</v>
      </c>
      <c r="B90" s="560" t="s">
        <v>54</v>
      </c>
      <c r="C90" s="281" t="s">
        <v>55</v>
      </c>
      <c r="D90" s="281"/>
      <c r="E90" s="8" t="s">
        <v>718</v>
      </c>
      <c r="F90" s="282" t="str">
        <f t="shared" si="26"/>
        <v>E1.P_F</v>
      </c>
      <c r="G90" s="561" t="s">
        <v>126</v>
      </c>
      <c r="H90" s="561" t="s">
        <v>224</v>
      </c>
      <c r="I90" s="465"/>
      <c r="J90" s="466" t="s">
        <v>61</v>
      </c>
      <c r="K90" s="467" t="str">
        <f t="shared" si="27"/>
        <v>E1.P_F.MR1</v>
      </c>
      <c r="L90" s="550" t="s">
        <v>194</v>
      </c>
      <c r="M90" s="551" t="s">
        <v>720</v>
      </c>
      <c r="N90" s="390">
        <v>1</v>
      </c>
      <c r="O90" s="429">
        <v>4</v>
      </c>
      <c r="P90" s="378" t="s">
        <v>112</v>
      </c>
      <c r="Q90" s="393" t="str">
        <f t="shared" si="28"/>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31" t="s">
        <v>735</v>
      </c>
      <c r="EM90" s="319" t="s">
        <v>733</v>
      </c>
      <c r="EN90" s="275" t="s">
        <v>1900</v>
      </c>
      <c r="EO90" s="811">
        <v>90</v>
      </c>
      <c r="EP90" s="811">
        <v>100</v>
      </c>
      <c r="EQ90" s="811">
        <v>10</v>
      </c>
      <c r="ER90" s="817">
        <v>90</v>
      </c>
      <c r="ES90" s="812">
        <v>0</v>
      </c>
      <c r="ET90" s="839">
        <v>0</v>
      </c>
    </row>
    <row r="91" spans="1:150" ht="134.25" customHeight="1" x14ac:dyDescent="0.2">
      <c r="A91" s="278" t="s">
        <v>53</v>
      </c>
      <c r="B91" s="431" t="s">
        <v>54</v>
      </c>
      <c r="C91" s="432" t="s">
        <v>55</v>
      </c>
      <c r="D91" s="432"/>
      <c r="E91" s="8" t="s">
        <v>718</v>
      </c>
      <c r="F91" s="282" t="str">
        <f t="shared" si="26"/>
        <v>E1.P_F</v>
      </c>
      <c r="G91" s="455" t="s">
        <v>126</v>
      </c>
      <c r="H91" s="455" t="s">
        <v>224</v>
      </c>
      <c r="I91" s="456" t="s">
        <v>737</v>
      </c>
      <c r="J91" s="457" t="s">
        <v>167</v>
      </c>
      <c r="K91" s="458" t="str">
        <f t="shared" si="27"/>
        <v>E1.P_F.MR2</v>
      </c>
      <c r="L91" s="362" t="s">
        <v>205</v>
      </c>
      <c r="M91" s="363" t="s">
        <v>532</v>
      </c>
      <c r="N91" s="364">
        <v>2598</v>
      </c>
      <c r="O91" s="248">
        <v>3100</v>
      </c>
      <c r="P91" s="378" t="s">
        <v>64</v>
      </c>
      <c r="Q91" s="367" t="str">
        <f t="shared" si="28"/>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31" t="s">
        <v>740</v>
      </c>
      <c r="EM91" s="319" t="s">
        <v>738</v>
      </c>
      <c r="EN91" s="275" t="s">
        <v>739</v>
      </c>
      <c r="EO91" s="275">
        <v>1</v>
      </c>
      <c r="EP91" s="275">
        <v>1</v>
      </c>
      <c r="EQ91" s="330">
        <v>1</v>
      </c>
      <c r="ER91" s="330">
        <v>1</v>
      </c>
      <c r="ES91" s="330">
        <v>1</v>
      </c>
      <c r="ET91" s="828">
        <v>1</v>
      </c>
    </row>
    <row r="92" spans="1:150" ht="61.5" customHeight="1" x14ac:dyDescent="0.2">
      <c r="A92" s="278" t="s">
        <v>53</v>
      </c>
      <c r="B92" s="431" t="s">
        <v>54</v>
      </c>
      <c r="C92" s="432" t="s">
        <v>55</v>
      </c>
      <c r="D92" s="432"/>
      <c r="E92" s="8" t="s">
        <v>718</v>
      </c>
      <c r="F92" s="282" t="str">
        <f t="shared" si="26"/>
        <v>E1.P_F</v>
      </c>
      <c r="G92" s="455" t="s">
        <v>126</v>
      </c>
      <c r="H92" s="455" t="s">
        <v>224</v>
      </c>
      <c r="I92" s="459"/>
      <c r="J92" s="460" t="s">
        <v>167</v>
      </c>
      <c r="K92" s="375" t="str">
        <f t="shared" si="27"/>
        <v>E1.P_F.MR2</v>
      </c>
      <c r="L92" s="514" t="s">
        <v>205</v>
      </c>
      <c r="M92" s="515" t="s">
        <v>532</v>
      </c>
      <c r="N92" s="376">
        <v>2598</v>
      </c>
      <c r="O92" s="289">
        <v>3100</v>
      </c>
      <c r="P92" s="378" t="s">
        <v>87</v>
      </c>
      <c r="Q92" s="379" t="str">
        <f t="shared" si="28"/>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31" t="s">
        <v>743</v>
      </c>
      <c r="EM92" s="319" t="s">
        <v>742</v>
      </c>
      <c r="EN92" s="275" t="s">
        <v>433</v>
      </c>
      <c r="EO92" s="275">
        <v>3</v>
      </c>
      <c r="EP92" s="275">
        <v>3</v>
      </c>
      <c r="EQ92" s="277">
        <v>3</v>
      </c>
      <c r="ER92" s="277">
        <v>3</v>
      </c>
      <c r="ES92" s="276">
        <v>3</v>
      </c>
      <c r="ET92" s="829">
        <v>3</v>
      </c>
    </row>
    <row r="93" spans="1:150" ht="43.5" customHeight="1" x14ac:dyDescent="0.2">
      <c r="A93" s="278" t="s">
        <v>53</v>
      </c>
      <c r="B93" s="431" t="s">
        <v>54</v>
      </c>
      <c r="C93" s="432" t="s">
        <v>55</v>
      </c>
      <c r="D93" s="432"/>
      <c r="E93" s="8" t="s">
        <v>718</v>
      </c>
      <c r="F93" s="282" t="str">
        <f t="shared" si="26"/>
        <v>E1.P_F</v>
      </c>
      <c r="G93" s="455" t="s">
        <v>126</v>
      </c>
      <c r="H93" s="455" t="s">
        <v>224</v>
      </c>
      <c r="I93" s="459"/>
      <c r="J93" s="460" t="s">
        <v>167</v>
      </c>
      <c r="K93" s="375" t="str">
        <f t="shared" si="27"/>
        <v>E1.P_F.MR2</v>
      </c>
      <c r="L93" s="514" t="s">
        <v>205</v>
      </c>
      <c r="M93" s="515" t="s">
        <v>532</v>
      </c>
      <c r="N93" s="376">
        <v>2598</v>
      </c>
      <c r="O93" s="289">
        <v>3100</v>
      </c>
      <c r="P93" s="378" t="s">
        <v>99</v>
      </c>
      <c r="Q93" s="379" t="str">
        <f t="shared" si="28"/>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31" t="s">
        <v>747</v>
      </c>
      <c r="EM93" s="319" t="s">
        <v>745</v>
      </c>
      <c r="EN93" s="275" t="s">
        <v>746</v>
      </c>
      <c r="EO93" s="275">
        <v>1</v>
      </c>
      <c r="EP93" s="275">
        <v>1</v>
      </c>
      <c r="EQ93" s="330">
        <v>1</v>
      </c>
      <c r="ER93" s="330">
        <v>1</v>
      </c>
      <c r="ES93" s="330">
        <v>1</v>
      </c>
      <c r="ET93" s="828">
        <v>1</v>
      </c>
    </row>
    <row r="94" spans="1:150" ht="48" customHeight="1" thickBot="1" x14ac:dyDescent="0.25">
      <c r="A94" s="278" t="s">
        <v>53</v>
      </c>
      <c r="B94" s="431" t="s">
        <v>54</v>
      </c>
      <c r="C94" s="432" t="s">
        <v>55</v>
      </c>
      <c r="D94" s="432"/>
      <c r="E94" s="8" t="s">
        <v>718</v>
      </c>
      <c r="F94" s="282" t="str">
        <f t="shared" si="26"/>
        <v>E1.P_F</v>
      </c>
      <c r="G94" s="567" t="s">
        <v>126</v>
      </c>
      <c r="H94" s="567" t="s">
        <v>224</v>
      </c>
      <c r="I94" s="465"/>
      <c r="J94" s="460" t="s">
        <v>167</v>
      </c>
      <c r="K94" s="375" t="str">
        <f t="shared" si="27"/>
        <v>E1.P_F.MR2</v>
      </c>
      <c r="L94" s="514" t="s">
        <v>205</v>
      </c>
      <c r="M94" s="515" t="s">
        <v>532</v>
      </c>
      <c r="N94" s="390">
        <v>2598</v>
      </c>
      <c r="O94" s="429">
        <v>3100</v>
      </c>
      <c r="P94" s="568" t="s">
        <v>112</v>
      </c>
      <c r="Q94" s="403" t="str">
        <f t="shared" si="28"/>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31" t="s">
        <v>750</v>
      </c>
      <c r="EM94" s="319" t="s">
        <v>749</v>
      </c>
      <c r="EN94" s="275" t="s">
        <v>532</v>
      </c>
      <c r="EO94" s="275">
        <v>492</v>
      </c>
      <c r="EP94" s="275">
        <v>600</v>
      </c>
      <c r="EQ94" s="276">
        <v>519</v>
      </c>
      <c r="ER94" s="276">
        <v>546</v>
      </c>
      <c r="ES94" s="276">
        <v>573</v>
      </c>
      <c r="ET94" s="829">
        <v>600</v>
      </c>
    </row>
    <row r="95" spans="1:150" ht="86.25" customHeight="1" x14ac:dyDescent="0.2">
      <c r="A95" s="278" t="s">
        <v>53</v>
      </c>
      <c r="B95" s="453" t="s">
        <v>54</v>
      </c>
      <c r="C95" s="454" t="s">
        <v>55</v>
      </c>
      <c r="D95" s="433" t="s">
        <v>694</v>
      </c>
      <c r="E95" s="3" t="s">
        <v>752</v>
      </c>
      <c r="F95" s="434" t="str">
        <f t="shared" si="26"/>
        <v>E1.P_G</v>
      </c>
      <c r="G95" s="435" t="s">
        <v>136</v>
      </c>
      <c r="H95" s="571" t="s">
        <v>245</v>
      </c>
      <c r="I95" s="406" t="s">
        <v>753</v>
      </c>
      <c r="J95" s="437" t="s">
        <v>61</v>
      </c>
      <c r="K95" s="400" t="str">
        <f t="shared" si="27"/>
        <v>E1.P_G.MR1</v>
      </c>
      <c r="L95" s="362" t="s">
        <v>220</v>
      </c>
      <c r="M95" s="363" t="s">
        <v>754</v>
      </c>
      <c r="N95" s="364">
        <v>1</v>
      </c>
      <c r="O95" s="248">
        <v>3</v>
      </c>
      <c r="P95" s="366" t="s">
        <v>64</v>
      </c>
      <c r="Q95" s="367" t="str">
        <f t="shared" si="28"/>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 t="shared" ref="AG95" si="41">SUM(AA95:AF95)</f>
        <v>120000000</v>
      </c>
      <c r="AH95" s="440">
        <f t="shared" ref="AH95:AT95" si="42">+AA95</f>
        <v>120000000</v>
      </c>
      <c r="AI95" s="440">
        <f t="shared" si="42"/>
        <v>0</v>
      </c>
      <c r="AJ95" s="440">
        <f t="shared" si="42"/>
        <v>0</v>
      </c>
      <c r="AK95" s="440">
        <f t="shared" si="42"/>
        <v>0</v>
      </c>
      <c r="AL95" s="440">
        <f t="shared" si="42"/>
        <v>0</v>
      </c>
      <c r="AM95" s="440">
        <f t="shared" si="42"/>
        <v>0</v>
      </c>
      <c r="AN95" s="440">
        <f t="shared" si="42"/>
        <v>120000000</v>
      </c>
      <c r="AO95" s="440">
        <f t="shared" si="42"/>
        <v>120000000</v>
      </c>
      <c r="AP95" s="440">
        <f t="shared" si="42"/>
        <v>0</v>
      </c>
      <c r="AQ95" s="440">
        <f t="shared" si="42"/>
        <v>0</v>
      </c>
      <c r="AR95" s="440">
        <f t="shared" si="42"/>
        <v>0</v>
      </c>
      <c r="AS95" s="440">
        <f t="shared" si="42"/>
        <v>0</v>
      </c>
      <c r="AT95" s="440">
        <f t="shared" si="42"/>
        <v>0</v>
      </c>
      <c r="AU95" s="440">
        <f t="shared" ref="AU95" si="43">SUM(AO95:AT95)</f>
        <v>120000000</v>
      </c>
      <c r="AV95" s="440">
        <f t="shared" ref="AV95:BA95" si="44">+AO95</f>
        <v>120000000</v>
      </c>
      <c r="AW95" s="440">
        <f t="shared" si="44"/>
        <v>0</v>
      </c>
      <c r="AX95" s="440">
        <f t="shared" si="44"/>
        <v>0</v>
      </c>
      <c r="AY95" s="440">
        <f t="shared" si="44"/>
        <v>0</v>
      </c>
      <c r="AZ95" s="440">
        <f t="shared" si="44"/>
        <v>0</v>
      </c>
      <c r="BA95" s="440">
        <f t="shared" si="44"/>
        <v>0</v>
      </c>
      <c r="BB95" s="440">
        <f t="shared" ref="BB95" si="45">SUM(AV95:BA95)</f>
        <v>120000000</v>
      </c>
      <c r="BC95" s="441">
        <f t="shared" ref="BC95" si="46">+BB95+AU95+AN95+AG95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31" t="s">
        <v>757</v>
      </c>
      <c r="EM95" s="319" t="s">
        <v>755</v>
      </c>
      <c r="EN95" s="275" t="s">
        <v>756</v>
      </c>
      <c r="EO95" s="275">
        <v>0</v>
      </c>
      <c r="EP95" s="275">
        <v>1</v>
      </c>
      <c r="EQ95" s="276">
        <v>0</v>
      </c>
      <c r="ER95" s="277">
        <v>0.6</v>
      </c>
      <c r="ES95" s="277">
        <v>0.4</v>
      </c>
      <c r="ET95" s="829">
        <v>0</v>
      </c>
    </row>
    <row r="96" spans="1:150" ht="51" customHeight="1" x14ac:dyDescent="0.2">
      <c r="A96" s="278" t="s">
        <v>53</v>
      </c>
      <c r="B96" s="431" t="s">
        <v>54</v>
      </c>
      <c r="C96" s="432" t="s">
        <v>55</v>
      </c>
      <c r="D96" s="432"/>
      <c r="E96" s="8" t="s">
        <v>752</v>
      </c>
      <c r="F96" s="282" t="str">
        <f t="shared" si="26"/>
        <v>E1.P_G</v>
      </c>
      <c r="G96" s="572" t="s">
        <v>136</v>
      </c>
      <c r="H96" s="513" t="s">
        <v>245</v>
      </c>
      <c r="I96" s="445"/>
      <c r="J96" s="285" t="s">
        <v>61</v>
      </c>
      <c r="K96" s="286" t="str">
        <f t="shared" si="27"/>
        <v>E1.P_G.MR1</v>
      </c>
      <c r="L96" s="411" t="s">
        <v>220</v>
      </c>
      <c r="M96" s="412" t="s">
        <v>754</v>
      </c>
      <c r="N96" s="376">
        <v>1</v>
      </c>
      <c r="O96" s="289">
        <v>3</v>
      </c>
      <c r="P96" s="378" t="s">
        <v>87</v>
      </c>
      <c r="Q96" s="379" t="str">
        <f t="shared" si="28"/>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31" t="s">
        <v>761</v>
      </c>
      <c r="EM96" s="319" t="s">
        <v>759</v>
      </c>
      <c r="EN96" s="275" t="s">
        <v>760</v>
      </c>
      <c r="EO96" s="275">
        <v>0</v>
      </c>
      <c r="EP96" s="275">
        <v>1</v>
      </c>
      <c r="EQ96" s="276">
        <v>0</v>
      </c>
      <c r="ER96" s="330">
        <v>0.25</v>
      </c>
      <c r="ES96" s="277">
        <v>0.5</v>
      </c>
      <c r="ET96" s="828">
        <v>0.25</v>
      </c>
    </row>
    <row r="97" spans="1:150" ht="63" customHeight="1" thickBot="1" x14ac:dyDescent="0.25">
      <c r="A97" s="278" t="s">
        <v>53</v>
      </c>
      <c r="B97" s="431" t="s">
        <v>54</v>
      </c>
      <c r="C97" s="432" t="s">
        <v>55</v>
      </c>
      <c r="D97" s="432"/>
      <c r="E97" s="8" t="s">
        <v>752</v>
      </c>
      <c r="F97" s="282" t="str">
        <f t="shared" si="26"/>
        <v>E1.P_G</v>
      </c>
      <c r="G97" s="572" t="s">
        <v>136</v>
      </c>
      <c r="H97" s="513" t="s">
        <v>245</v>
      </c>
      <c r="I97" s="449"/>
      <c r="J97" s="342" t="s">
        <v>61</v>
      </c>
      <c r="K97" s="286" t="str">
        <f t="shared" si="27"/>
        <v>E1.P_G.MR1</v>
      </c>
      <c r="L97" s="411" t="s">
        <v>220</v>
      </c>
      <c r="M97" s="428" t="s">
        <v>754</v>
      </c>
      <c r="N97" s="390">
        <v>1</v>
      </c>
      <c r="O97" s="429">
        <v>3</v>
      </c>
      <c r="P97" s="392" t="s">
        <v>99</v>
      </c>
      <c r="Q97" s="393" t="str">
        <f t="shared" si="28"/>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31" t="s">
        <v>765</v>
      </c>
      <c r="EM97" s="319" t="s">
        <v>763</v>
      </c>
      <c r="EN97" s="275" t="s">
        <v>764</v>
      </c>
      <c r="EO97" s="275">
        <v>8</v>
      </c>
      <c r="EP97" s="275">
        <v>8</v>
      </c>
      <c r="EQ97" s="276">
        <v>2</v>
      </c>
      <c r="ER97" s="276">
        <v>2</v>
      </c>
      <c r="ES97" s="276">
        <v>2</v>
      </c>
      <c r="ET97" s="829">
        <v>2</v>
      </c>
    </row>
    <row r="98" spans="1:150" ht="113.25" customHeight="1" thickBot="1" x14ac:dyDescent="0.25">
      <c r="A98" s="278" t="s">
        <v>53</v>
      </c>
      <c r="B98" s="431" t="s">
        <v>54</v>
      </c>
      <c r="C98" s="432" t="s">
        <v>55</v>
      </c>
      <c r="D98" s="432"/>
      <c r="E98" s="8" t="s">
        <v>752</v>
      </c>
      <c r="F98" s="282" t="str">
        <f t="shared" si="26"/>
        <v>E1.P_G</v>
      </c>
      <c r="G98" s="573" t="s">
        <v>136</v>
      </c>
      <c r="H98" s="574" t="s">
        <v>245</v>
      </c>
      <c r="I98" s="575" t="s">
        <v>767</v>
      </c>
      <c r="J98" s="576" t="s">
        <v>167</v>
      </c>
      <c r="K98" s="577" t="str">
        <f t="shared" si="27"/>
        <v>E1.P_G.MR2</v>
      </c>
      <c r="L98" s="578" t="s">
        <v>232</v>
      </c>
      <c r="M98" s="579" t="s">
        <v>754</v>
      </c>
      <c r="N98" s="580">
        <v>1</v>
      </c>
      <c r="O98" s="581">
        <v>1</v>
      </c>
      <c r="P98" s="582" t="s">
        <v>64</v>
      </c>
      <c r="Q98" s="583" t="str">
        <f t="shared" si="28"/>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31" t="s">
        <v>770</v>
      </c>
      <c r="EM98" s="319" t="s">
        <v>768</v>
      </c>
      <c r="EN98" s="275" t="s">
        <v>769</v>
      </c>
      <c r="EO98" s="275">
        <v>0</v>
      </c>
      <c r="EP98" s="275">
        <v>1</v>
      </c>
      <c r="EQ98" s="330">
        <v>0.25</v>
      </c>
      <c r="ER98" s="330">
        <v>0.25</v>
      </c>
      <c r="ES98" s="330">
        <v>0.25</v>
      </c>
      <c r="ET98" s="828">
        <v>0.25</v>
      </c>
    </row>
    <row r="99" spans="1:150" ht="111.75" customHeight="1" x14ac:dyDescent="0.2">
      <c r="A99" s="278" t="s">
        <v>53</v>
      </c>
      <c r="B99" s="431" t="s">
        <v>54</v>
      </c>
      <c r="C99" s="432" t="s">
        <v>55</v>
      </c>
      <c r="D99" s="433" t="s">
        <v>694</v>
      </c>
      <c r="E99" s="3" t="s">
        <v>772</v>
      </c>
      <c r="F99" s="434" t="str">
        <f t="shared" si="26"/>
        <v>E1.P_H</v>
      </c>
      <c r="G99" s="435" t="s">
        <v>146</v>
      </c>
      <c r="H99" s="363" t="s">
        <v>265</v>
      </c>
      <c r="I99" s="591" t="s">
        <v>773</v>
      </c>
      <c r="J99" s="437" t="s">
        <v>61</v>
      </c>
      <c r="K99" s="245" t="str">
        <f t="shared" si="27"/>
        <v>E1.P_H.MR1</v>
      </c>
      <c r="L99" s="246" t="s">
        <v>241</v>
      </c>
      <c r="M99" s="247" t="s">
        <v>774</v>
      </c>
      <c r="N99" s="364">
        <v>952</v>
      </c>
      <c r="O99" s="248">
        <v>952</v>
      </c>
      <c r="P99" s="378" t="s">
        <v>64</v>
      </c>
      <c r="Q99" s="367" t="str">
        <f t="shared" si="28"/>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47">+AA99</f>
        <v>100000000</v>
      </c>
      <c r="AI99" s="593">
        <f t="shared" si="47"/>
        <v>0</v>
      </c>
      <c r="AJ99" s="593">
        <f t="shared" si="47"/>
        <v>0</v>
      </c>
      <c r="AK99" s="593">
        <f t="shared" si="47"/>
        <v>0</v>
      </c>
      <c r="AL99" s="593">
        <f t="shared" si="47"/>
        <v>0</v>
      </c>
      <c r="AM99" s="593">
        <f t="shared" si="47"/>
        <v>0</v>
      </c>
      <c r="AN99" s="593">
        <f t="shared" si="47"/>
        <v>100000000</v>
      </c>
      <c r="AO99" s="593">
        <f t="shared" si="47"/>
        <v>100000000</v>
      </c>
      <c r="AP99" s="593">
        <f t="shared" si="47"/>
        <v>0</v>
      </c>
      <c r="AQ99" s="593">
        <f t="shared" si="47"/>
        <v>0</v>
      </c>
      <c r="AR99" s="593">
        <f t="shared" si="47"/>
        <v>0</v>
      </c>
      <c r="AS99" s="593">
        <f t="shared" si="47"/>
        <v>0</v>
      </c>
      <c r="AT99" s="593">
        <f t="shared" si="47"/>
        <v>0</v>
      </c>
      <c r="AU99" s="593">
        <f t="shared" ref="AU99" si="48">SUM(AO99:AT99)</f>
        <v>100000000</v>
      </c>
      <c r="AV99" s="593">
        <f t="shared" ref="AV99:BA99" si="49">+AO99</f>
        <v>100000000</v>
      </c>
      <c r="AW99" s="593">
        <f t="shared" si="49"/>
        <v>0</v>
      </c>
      <c r="AX99" s="593">
        <f t="shared" si="49"/>
        <v>0</v>
      </c>
      <c r="AY99" s="593">
        <f t="shared" si="49"/>
        <v>0</v>
      </c>
      <c r="AZ99" s="593">
        <f t="shared" si="49"/>
        <v>0</v>
      </c>
      <c r="BA99" s="593">
        <f t="shared" si="49"/>
        <v>0</v>
      </c>
      <c r="BB99" s="593">
        <f t="shared" ref="BB99" si="50">SUM(AV99:BA99)</f>
        <v>100000000</v>
      </c>
      <c r="BC99" s="594">
        <f t="shared" ref="BC99" si="51">+BB99+AU99+AN99+AG99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31" t="s">
        <v>777</v>
      </c>
      <c r="EM99" s="319" t="s">
        <v>775</v>
      </c>
      <c r="EN99" s="275" t="s">
        <v>776</v>
      </c>
      <c r="EO99" s="275">
        <v>0</v>
      </c>
      <c r="EP99" s="275">
        <v>1</v>
      </c>
      <c r="EQ99" s="330">
        <v>0.25</v>
      </c>
      <c r="ER99" s="330">
        <v>0.25</v>
      </c>
      <c r="ES99" s="330">
        <v>0.25</v>
      </c>
      <c r="ET99" s="828">
        <v>0.25</v>
      </c>
    </row>
    <row r="100" spans="1:150" ht="70.5" customHeight="1" x14ac:dyDescent="0.2">
      <c r="A100" s="278" t="s">
        <v>53</v>
      </c>
      <c r="B100" s="431" t="s">
        <v>54</v>
      </c>
      <c r="C100" s="432" t="s">
        <v>55</v>
      </c>
      <c r="D100" s="432"/>
      <c r="E100" s="8" t="s">
        <v>772</v>
      </c>
      <c r="F100" s="282" t="str">
        <f t="shared" si="26"/>
        <v>E1.P_H</v>
      </c>
      <c r="G100" s="455" t="s">
        <v>146</v>
      </c>
      <c r="H100" s="412" t="s">
        <v>265</v>
      </c>
      <c r="I100" s="595"/>
      <c r="J100" s="285" t="s">
        <v>61</v>
      </c>
      <c r="K100" s="286" t="str">
        <f t="shared" si="27"/>
        <v>E1.P_H.MR1</v>
      </c>
      <c r="L100" s="514" t="s">
        <v>241</v>
      </c>
      <c r="M100" s="515" t="s">
        <v>774</v>
      </c>
      <c r="N100" s="376">
        <v>952</v>
      </c>
      <c r="O100" s="289">
        <v>952</v>
      </c>
      <c r="P100" s="378" t="s">
        <v>87</v>
      </c>
      <c r="Q100" s="379" t="str">
        <f t="shared" si="28"/>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31" t="s">
        <v>781</v>
      </c>
      <c r="EM100" s="319" t="s">
        <v>779</v>
      </c>
      <c r="EN100" s="275" t="s">
        <v>780</v>
      </c>
      <c r="EO100" s="275">
        <v>0</v>
      </c>
      <c r="EP100" s="275">
        <v>1</v>
      </c>
      <c r="EQ100" s="330">
        <v>0.25</v>
      </c>
      <c r="ER100" s="330">
        <v>0.25</v>
      </c>
      <c r="ES100" s="330">
        <v>0.25</v>
      </c>
      <c r="ET100" s="828">
        <v>0.25</v>
      </c>
    </row>
    <row r="101" spans="1:150" ht="84.75" customHeight="1" x14ac:dyDescent="0.2">
      <c r="A101" s="278" t="s">
        <v>53</v>
      </c>
      <c r="B101" s="431" t="s">
        <v>54</v>
      </c>
      <c r="C101" s="432" t="s">
        <v>55</v>
      </c>
      <c r="D101" s="432"/>
      <c r="E101" s="8" t="s">
        <v>772</v>
      </c>
      <c r="F101" s="282" t="str">
        <f t="shared" si="26"/>
        <v>E1.P_H</v>
      </c>
      <c r="G101" s="455" t="s">
        <v>146</v>
      </c>
      <c r="H101" s="412" t="s">
        <v>265</v>
      </c>
      <c r="I101" s="595"/>
      <c r="J101" s="285" t="s">
        <v>61</v>
      </c>
      <c r="K101" s="286" t="str">
        <f t="shared" si="27"/>
        <v>E1.P_H.MR1</v>
      </c>
      <c r="L101" s="514" t="s">
        <v>241</v>
      </c>
      <c r="M101" s="515" t="s">
        <v>774</v>
      </c>
      <c r="N101" s="376">
        <v>952</v>
      </c>
      <c r="O101" s="289">
        <v>952</v>
      </c>
      <c r="P101" s="378" t="s">
        <v>99</v>
      </c>
      <c r="Q101" s="379" t="str">
        <f t="shared" si="28"/>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31" t="s">
        <v>785</v>
      </c>
      <c r="EM101" s="319" t="s">
        <v>783</v>
      </c>
      <c r="EN101" s="275" t="s">
        <v>784</v>
      </c>
      <c r="EO101" s="275">
        <v>0</v>
      </c>
      <c r="EP101" s="330">
        <v>100</v>
      </c>
      <c r="EQ101" s="330">
        <v>25</v>
      </c>
      <c r="ER101" s="330">
        <v>25</v>
      </c>
      <c r="ES101" s="330">
        <v>25</v>
      </c>
      <c r="ET101" s="828">
        <v>25</v>
      </c>
    </row>
    <row r="102" spans="1:150" ht="61.5" customHeight="1" x14ac:dyDescent="0.2">
      <c r="A102" s="278" t="s">
        <v>53</v>
      </c>
      <c r="B102" s="431" t="s">
        <v>54</v>
      </c>
      <c r="C102" s="432" t="s">
        <v>55</v>
      </c>
      <c r="D102" s="432"/>
      <c r="E102" s="8" t="s">
        <v>772</v>
      </c>
      <c r="F102" s="282" t="str">
        <f t="shared" si="26"/>
        <v>E1.P_H</v>
      </c>
      <c r="G102" s="455" t="s">
        <v>146</v>
      </c>
      <c r="H102" s="412" t="s">
        <v>265</v>
      </c>
      <c r="I102" s="595"/>
      <c r="J102" s="285" t="s">
        <v>61</v>
      </c>
      <c r="K102" s="286" t="str">
        <f t="shared" si="27"/>
        <v>E1.P_H.MR1</v>
      </c>
      <c r="L102" s="514" t="s">
        <v>241</v>
      </c>
      <c r="M102" s="515" t="s">
        <v>774</v>
      </c>
      <c r="N102" s="376">
        <v>952</v>
      </c>
      <c r="O102" s="289">
        <v>952</v>
      </c>
      <c r="P102" s="378" t="s">
        <v>112</v>
      </c>
      <c r="Q102" s="379" t="str">
        <f t="shared" si="28"/>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31" t="s">
        <v>789</v>
      </c>
      <c r="EM102" s="319" t="s">
        <v>787</v>
      </c>
      <c r="EN102" s="275" t="s">
        <v>788</v>
      </c>
      <c r="EO102" s="275">
        <v>1</v>
      </c>
      <c r="EP102" s="275">
        <v>1</v>
      </c>
      <c r="EQ102" s="330">
        <v>1</v>
      </c>
      <c r="ER102" s="330">
        <v>1</v>
      </c>
      <c r="ES102" s="330">
        <v>1</v>
      </c>
      <c r="ET102" s="828">
        <v>1</v>
      </c>
    </row>
    <row r="103" spans="1:150" ht="45.75" customHeight="1" x14ac:dyDescent="0.2">
      <c r="A103" s="278" t="s">
        <v>53</v>
      </c>
      <c r="B103" s="431" t="s">
        <v>54</v>
      </c>
      <c r="C103" s="432" t="s">
        <v>55</v>
      </c>
      <c r="D103" s="432"/>
      <c r="E103" s="8" t="s">
        <v>772</v>
      </c>
      <c r="F103" s="282" t="str">
        <f t="shared" si="26"/>
        <v>E1.P_H</v>
      </c>
      <c r="G103" s="455" t="s">
        <v>146</v>
      </c>
      <c r="H103" s="412" t="s">
        <v>265</v>
      </c>
      <c r="I103" s="595"/>
      <c r="J103" s="285" t="s">
        <v>61</v>
      </c>
      <c r="K103" s="286" t="str">
        <f t="shared" si="27"/>
        <v>E1.P_H.MR1</v>
      </c>
      <c r="L103" s="514" t="s">
        <v>241</v>
      </c>
      <c r="M103" s="515" t="s">
        <v>774</v>
      </c>
      <c r="N103" s="376">
        <v>952</v>
      </c>
      <c r="O103" s="289">
        <v>952</v>
      </c>
      <c r="P103" s="378" t="s">
        <v>122</v>
      </c>
      <c r="Q103" s="379" t="str">
        <f t="shared" si="28"/>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31" t="s">
        <v>793</v>
      </c>
      <c r="EM103" s="319" t="s">
        <v>791</v>
      </c>
      <c r="EN103" s="275" t="s">
        <v>792</v>
      </c>
      <c r="EO103" s="275">
        <v>3</v>
      </c>
      <c r="EP103" s="275">
        <v>3</v>
      </c>
      <c r="EQ103" s="277">
        <v>3</v>
      </c>
      <c r="ER103" s="277">
        <v>3</v>
      </c>
      <c r="ES103" s="276">
        <v>3</v>
      </c>
      <c r="ET103" s="829">
        <v>3</v>
      </c>
    </row>
    <row r="104" spans="1:150" ht="63.75" customHeight="1" x14ac:dyDescent="0.2">
      <c r="A104" s="278" t="s">
        <v>53</v>
      </c>
      <c r="B104" s="431" t="s">
        <v>54</v>
      </c>
      <c r="C104" s="432" t="s">
        <v>55</v>
      </c>
      <c r="D104" s="432"/>
      <c r="E104" s="8" t="s">
        <v>772</v>
      </c>
      <c r="F104" s="282" t="str">
        <f t="shared" si="26"/>
        <v>E1.P_H</v>
      </c>
      <c r="G104" s="455" t="s">
        <v>146</v>
      </c>
      <c r="H104" s="412" t="s">
        <v>265</v>
      </c>
      <c r="I104" s="595"/>
      <c r="J104" s="285" t="s">
        <v>61</v>
      </c>
      <c r="K104" s="286" t="str">
        <f t="shared" si="27"/>
        <v>E1.P_H.MR1</v>
      </c>
      <c r="L104" s="514" t="s">
        <v>241</v>
      </c>
      <c r="M104" s="515" t="s">
        <v>774</v>
      </c>
      <c r="N104" s="376">
        <v>952</v>
      </c>
      <c r="O104" s="289">
        <v>952</v>
      </c>
      <c r="P104" s="378" t="s">
        <v>132</v>
      </c>
      <c r="Q104" s="379" t="str">
        <f t="shared" si="28"/>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31" t="s">
        <v>797</v>
      </c>
      <c r="EM104" s="319" t="s">
        <v>795</v>
      </c>
      <c r="EN104" s="275" t="s">
        <v>796</v>
      </c>
      <c r="EO104" s="275">
        <v>0</v>
      </c>
      <c r="EP104" s="330">
        <v>100</v>
      </c>
      <c r="EQ104" s="330">
        <v>25</v>
      </c>
      <c r="ER104" s="330">
        <v>25</v>
      </c>
      <c r="ES104" s="330">
        <v>25</v>
      </c>
      <c r="ET104" s="828">
        <v>25</v>
      </c>
    </row>
    <row r="105" spans="1:150" ht="64.5" customHeight="1" thickBot="1" x14ac:dyDescent="0.25">
      <c r="A105" s="278" t="s">
        <v>53</v>
      </c>
      <c r="B105" s="431" t="s">
        <v>54</v>
      </c>
      <c r="C105" s="432" t="s">
        <v>55</v>
      </c>
      <c r="D105" s="432"/>
      <c r="E105" s="8" t="s">
        <v>772</v>
      </c>
      <c r="F105" s="282" t="str">
        <f t="shared" si="26"/>
        <v>E1.P_H</v>
      </c>
      <c r="G105" s="567" t="s">
        <v>146</v>
      </c>
      <c r="H105" s="428" t="s">
        <v>265</v>
      </c>
      <c r="I105" s="595"/>
      <c r="J105" s="342" t="s">
        <v>61</v>
      </c>
      <c r="K105" s="402" t="str">
        <f t="shared" si="27"/>
        <v>E1.P_H.MR1</v>
      </c>
      <c r="L105" s="550" t="s">
        <v>241</v>
      </c>
      <c r="M105" s="551" t="s">
        <v>774</v>
      </c>
      <c r="N105" s="390">
        <v>952</v>
      </c>
      <c r="O105" s="429">
        <v>952</v>
      </c>
      <c r="P105" s="378" t="s">
        <v>142</v>
      </c>
      <c r="Q105" s="393" t="str">
        <f t="shared" si="28"/>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31" t="s">
        <v>800</v>
      </c>
      <c r="EM105" s="319" t="s">
        <v>799</v>
      </c>
      <c r="EN105" s="275" t="s">
        <v>653</v>
      </c>
      <c r="EO105" s="275">
        <v>0</v>
      </c>
      <c r="EP105" s="275">
        <v>1</v>
      </c>
      <c r="EQ105" s="330">
        <v>0.25</v>
      </c>
      <c r="ER105" s="330">
        <v>0.25</v>
      </c>
      <c r="ES105" s="330">
        <v>0.25</v>
      </c>
      <c r="ET105" s="828">
        <v>0.25</v>
      </c>
    </row>
    <row r="106" spans="1:150" ht="117" customHeight="1" x14ac:dyDescent="0.2">
      <c r="A106" s="278" t="s">
        <v>53</v>
      </c>
      <c r="B106" s="431" t="s">
        <v>54</v>
      </c>
      <c r="C106" s="432" t="s">
        <v>55</v>
      </c>
      <c r="D106" s="239" t="s">
        <v>694</v>
      </c>
      <c r="E106" s="3" t="s">
        <v>802</v>
      </c>
      <c r="F106" s="434" t="str">
        <f t="shared" si="26"/>
        <v>E1.P_I</v>
      </c>
      <c r="G106" s="435" t="s">
        <v>160</v>
      </c>
      <c r="H106" s="480" t="s">
        <v>279</v>
      </c>
      <c r="I106" s="406" t="s">
        <v>803</v>
      </c>
      <c r="J106" s="437" t="s">
        <v>61</v>
      </c>
      <c r="K106" s="400" t="str">
        <f t="shared" si="27"/>
        <v>E1.P_I.MR1</v>
      </c>
      <c r="L106" s="362" t="s">
        <v>252</v>
      </c>
      <c r="M106" s="247" t="s">
        <v>804</v>
      </c>
      <c r="N106" s="364">
        <v>164</v>
      </c>
      <c r="O106" s="248">
        <v>131</v>
      </c>
      <c r="P106" s="378" t="s">
        <v>64</v>
      </c>
      <c r="Q106" s="367" t="str">
        <f t="shared" si="28"/>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 t="shared" ref="AG106" si="52">SUM(AA106:AF106)</f>
        <v>279000000</v>
      </c>
      <c r="AH106" s="593">
        <f t="shared" ref="AH106:AT106" si="53">+AA106</f>
        <v>279000000</v>
      </c>
      <c r="AI106" s="593">
        <f t="shared" si="53"/>
        <v>0</v>
      </c>
      <c r="AJ106" s="593">
        <f t="shared" si="53"/>
        <v>0</v>
      </c>
      <c r="AK106" s="593">
        <f t="shared" si="53"/>
        <v>0</v>
      </c>
      <c r="AL106" s="593">
        <f t="shared" si="53"/>
        <v>0</v>
      </c>
      <c r="AM106" s="593">
        <f t="shared" si="53"/>
        <v>0</v>
      </c>
      <c r="AN106" s="593">
        <f t="shared" si="53"/>
        <v>279000000</v>
      </c>
      <c r="AO106" s="593">
        <f t="shared" si="53"/>
        <v>279000000</v>
      </c>
      <c r="AP106" s="593">
        <f t="shared" si="53"/>
        <v>0</v>
      </c>
      <c r="AQ106" s="593">
        <f t="shared" si="53"/>
        <v>0</v>
      </c>
      <c r="AR106" s="593">
        <f t="shared" si="53"/>
        <v>0</v>
      </c>
      <c r="AS106" s="593">
        <f t="shared" si="53"/>
        <v>0</v>
      </c>
      <c r="AT106" s="593">
        <f t="shared" si="53"/>
        <v>0</v>
      </c>
      <c r="AU106" s="593">
        <f t="shared" ref="AU106" si="54">SUM(AO106:AT106)</f>
        <v>279000000</v>
      </c>
      <c r="AV106" s="593">
        <f t="shared" ref="AV106:BA106" si="55">+AO106</f>
        <v>279000000</v>
      </c>
      <c r="AW106" s="593">
        <f t="shared" si="55"/>
        <v>0</v>
      </c>
      <c r="AX106" s="593">
        <f t="shared" si="55"/>
        <v>0</v>
      </c>
      <c r="AY106" s="593">
        <f t="shared" si="55"/>
        <v>0</v>
      </c>
      <c r="AZ106" s="593">
        <f t="shared" si="55"/>
        <v>0</v>
      </c>
      <c r="BA106" s="593">
        <f t="shared" si="55"/>
        <v>0</v>
      </c>
      <c r="BB106" s="593">
        <f t="shared" ref="BB106" si="56">SUM(AV106:BA106)</f>
        <v>279000000</v>
      </c>
      <c r="BC106" s="594">
        <f t="shared" ref="BC106" si="57">+BB106+AU106+AN106+AG106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31" t="s">
        <v>808</v>
      </c>
      <c r="EM106" s="319" t="s">
        <v>805</v>
      </c>
      <c r="EN106" s="275" t="s">
        <v>806</v>
      </c>
      <c r="EO106" s="275">
        <v>164</v>
      </c>
      <c r="EP106" s="275">
        <v>131</v>
      </c>
      <c r="EQ106" s="276">
        <v>164</v>
      </c>
      <c r="ER106" s="276">
        <v>154</v>
      </c>
      <c r="ES106" s="276">
        <v>144</v>
      </c>
      <c r="ET106" s="829">
        <v>131</v>
      </c>
    </row>
    <row r="107" spans="1:150" ht="30" customHeight="1" x14ac:dyDescent="0.2">
      <c r="A107" s="278" t="s">
        <v>53</v>
      </c>
      <c r="B107" s="431" t="s">
        <v>54</v>
      </c>
      <c r="C107" s="432" t="s">
        <v>55</v>
      </c>
      <c r="D107" s="432"/>
      <c r="E107" s="8" t="s">
        <v>802</v>
      </c>
      <c r="F107" s="282" t="str">
        <f t="shared" si="26"/>
        <v>E1.P_I</v>
      </c>
      <c r="G107" s="455" t="s">
        <v>160</v>
      </c>
      <c r="H107" s="455" t="s">
        <v>279</v>
      </c>
      <c r="I107" s="445"/>
      <c r="J107" s="285" t="s">
        <v>61</v>
      </c>
      <c r="K107" s="286" t="str">
        <f t="shared" si="27"/>
        <v>E1.P_I.MR1</v>
      </c>
      <c r="L107" s="596" t="s">
        <v>252</v>
      </c>
      <c r="M107" s="597" t="s">
        <v>804</v>
      </c>
      <c r="N107" s="376">
        <v>164</v>
      </c>
      <c r="O107" s="289">
        <v>131</v>
      </c>
      <c r="P107" s="378" t="s">
        <v>87</v>
      </c>
      <c r="Q107" s="379" t="str">
        <f t="shared" si="28"/>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31" t="s">
        <v>812</v>
      </c>
      <c r="EM107" s="319" t="s">
        <v>810</v>
      </c>
      <c r="EN107" s="275" t="s">
        <v>811</v>
      </c>
      <c r="EO107" s="275">
        <v>1</v>
      </c>
      <c r="EP107" s="275">
        <v>1</v>
      </c>
      <c r="EQ107" s="330">
        <v>1</v>
      </c>
      <c r="ER107" s="330">
        <v>1</v>
      </c>
      <c r="ES107" s="330">
        <v>1</v>
      </c>
      <c r="ET107" s="828">
        <v>1</v>
      </c>
    </row>
    <row r="108" spans="1:150" ht="51" customHeight="1" thickBot="1" x14ac:dyDescent="0.25">
      <c r="A108" s="278" t="s">
        <v>53</v>
      </c>
      <c r="B108" s="431" t="s">
        <v>54</v>
      </c>
      <c r="C108" s="432" t="s">
        <v>55</v>
      </c>
      <c r="D108" s="432"/>
      <c r="E108" s="8" t="s">
        <v>802</v>
      </c>
      <c r="F108" s="282" t="str">
        <f t="shared" si="26"/>
        <v>E1.P_I</v>
      </c>
      <c r="G108" s="567" t="s">
        <v>160</v>
      </c>
      <c r="H108" s="567" t="s">
        <v>279</v>
      </c>
      <c r="I108" s="449"/>
      <c r="J108" s="342" t="s">
        <v>61</v>
      </c>
      <c r="K108" s="402" t="str">
        <f t="shared" si="27"/>
        <v>E1.P_I.MR1</v>
      </c>
      <c r="L108" s="598" t="s">
        <v>252</v>
      </c>
      <c r="M108" s="597" t="s">
        <v>804</v>
      </c>
      <c r="N108" s="390">
        <v>164</v>
      </c>
      <c r="O108" s="429">
        <v>131</v>
      </c>
      <c r="P108" s="378" t="s">
        <v>99</v>
      </c>
      <c r="Q108" s="393" t="str">
        <f t="shared" si="28"/>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31" t="s">
        <v>816</v>
      </c>
      <c r="EM108" s="319" t="s">
        <v>814</v>
      </c>
      <c r="EN108" s="275" t="s">
        <v>815</v>
      </c>
      <c r="EO108" s="275">
        <v>1</v>
      </c>
      <c r="EP108" s="275">
        <v>1</v>
      </c>
      <c r="EQ108" s="330">
        <v>1</v>
      </c>
      <c r="ER108" s="330">
        <v>1</v>
      </c>
      <c r="ES108" s="330">
        <v>1</v>
      </c>
      <c r="ET108" s="828">
        <v>1</v>
      </c>
    </row>
    <row r="109" spans="1:150" ht="145.5" customHeight="1" x14ac:dyDescent="0.2">
      <c r="A109" s="278" t="s">
        <v>53</v>
      </c>
      <c r="B109" s="431" t="s">
        <v>54</v>
      </c>
      <c r="C109" s="432" t="s">
        <v>55</v>
      </c>
      <c r="D109" s="433" t="s">
        <v>694</v>
      </c>
      <c r="E109" s="3" t="s">
        <v>818</v>
      </c>
      <c r="F109" s="434" t="str">
        <f t="shared" si="26"/>
        <v>E1.P_J</v>
      </c>
      <c r="G109" s="435" t="s">
        <v>172</v>
      </c>
      <c r="H109" s="480" t="s">
        <v>290</v>
      </c>
      <c r="I109" s="406" t="s">
        <v>819</v>
      </c>
      <c r="J109" s="437" t="s">
        <v>61</v>
      </c>
      <c r="K109" s="400" t="str">
        <f t="shared" si="27"/>
        <v>E1.P_J.MR1</v>
      </c>
      <c r="L109" s="362" t="s">
        <v>261</v>
      </c>
      <c r="M109" s="363" t="s">
        <v>532</v>
      </c>
      <c r="N109" s="364">
        <v>260</v>
      </c>
      <c r="O109" s="248">
        <v>318</v>
      </c>
      <c r="P109" s="378" t="s">
        <v>64</v>
      </c>
      <c r="Q109" s="367" t="str">
        <f t="shared" si="28"/>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58">+AA109</f>
        <v>240000000</v>
      </c>
      <c r="AI109" s="593">
        <f t="shared" si="58"/>
        <v>0</v>
      </c>
      <c r="AJ109" s="593">
        <f t="shared" si="58"/>
        <v>0</v>
      </c>
      <c r="AK109" s="593">
        <f t="shared" si="58"/>
        <v>0</v>
      </c>
      <c r="AL109" s="593">
        <f t="shared" si="58"/>
        <v>0</v>
      </c>
      <c r="AM109" s="593">
        <f t="shared" si="58"/>
        <v>0</v>
      </c>
      <c r="AN109" s="593">
        <f t="shared" si="58"/>
        <v>240000000</v>
      </c>
      <c r="AO109" s="593">
        <f t="shared" si="58"/>
        <v>240000000</v>
      </c>
      <c r="AP109" s="593">
        <f t="shared" si="58"/>
        <v>0</v>
      </c>
      <c r="AQ109" s="593">
        <f t="shared" si="58"/>
        <v>0</v>
      </c>
      <c r="AR109" s="593">
        <f t="shared" si="58"/>
        <v>0</v>
      </c>
      <c r="AS109" s="593">
        <f t="shared" si="58"/>
        <v>0</v>
      </c>
      <c r="AT109" s="593">
        <f t="shared" si="58"/>
        <v>0</v>
      </c>
      <c r="AU109" s="593">
        <f t="shared" ref="AU109" si="59">SUM(AO109:AT109)</f>
        <v>240000000</v>
      </c>
      <c r="AV109" s="593">
        <f t="shared" ref="AV109:BA109" si="60">+AO109</f>
        <v>240000000</v>
      </c>
      <c r="AW109" s="593">
        <f t="shared" si="60"/>
        <v>0</v>
      </c>
      <c r="AX109" s="593">
        <f t="shared" si="60"/>
        <v>0</v>
      </c>
      <c r="AY109" s="593">
        <f t="shared" si="60"/>
        <v>0</v>
      </c>
      <c r="AZ109" s="593">
        <f t="shared" si="60"/>
        <v>0</v>
      </c>
      <c r="BA109" s="593">
        <f t="shared" si="60"/>
        <v>0</v>
      </c>
      <c r="BB109" s="593">
        <f t="shared" ref="BB109" si="61">SUM(AV109:BA109)</f>
        <v>240000000</v>
      </c>
      <c r="BC109" s="594">
        <f t="shared" ref="BC109" si="62">+BB109+AU109+AN109+AG109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31" t="s">
        <v>821</v>
      </c>
      <c r="EM109" s="319" t="s">
        <v>820</v>
      </c>
      <c r="EN109" s="275" t="s">
        <v>653</v>
      </c>
      <c r="EO109" s="275">
        <v>0</v>
      </c>
      <c r="EP109" s="275">
        <v>1</v>
      </c>
      <c r="EQ109" s="277">
        <v>0.2</v>
      </c>
      <c r="ER109" s="277">
        <v>0.3</v>
      </c>
      <c r="ES109" s="330">
        <v>0.25</v>
      </c>
      <c r="ET109" s="828">
        <v>0.25</v>
      </c>
    </row>
    <row r="110" spans="1:150" ht="66.75" customHeight="1" thickBot="1" x14ac:dyDescent="0.25">
      <c r="A110" s="278" t="s">
        <v>53</v>
      </c>
      <c r="B110" s="599" t="s">
        <v>54</v>
      </c>
      <c r="C110" s="600" t="s">
        <v>55</v>
      </c>
      <c r="D110" s="600"/>
      <c r="E110" s="21" t="s">
        <v>818</v>
      </c>
      <c r="F110" s="601" t="str">
        <f t="shared" si="26"/>
        <v>E1.P_J</v>
      </c>
      <c r="G110" s="567" t="s">
        <v>172</v>
      </c>
      <c r="H110" s="567" t="s">
        <v>290</v>
      </c>
      <c r="I110" s="498"/>
      <c r="J110" s="285" t="s">
        <v>61</v>
      </c>
      <c r="K110" s="286" t="str">
        <f t="shared" si="27"/>
        <v>E1.P_J.MR1</v>
      </c>
      <c r="L110" s="411" t="s">
        <v>261</v>
      </c>
      <c r="M110" s="412" t="s">
        <v>532</v>
      </c>
      <c r="N110" s="390">
        <v>260</v>
      </c>
      <c r="O110" s="429">
        <v>318</v>
      </c>
      <c r="P110" s="378" t="s">
        <v>87</v>
      </c>
      <c r="Q110" s="393" t="str">
        <f t="shared" si="28"/>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31" t="s">
        <v>824</v>
      </c>
      <c r="EM110" s="319" t="s">
        <v>823</v>
      </c>
      <c r="EN110" s="275" t="s">
        <v>653</v>
      </c>
      <c r="EO110" s="275">
        <v>1</v>
      </c>
      <c r="EP110" s="275">
        <v>1</v>
      </c>
      <c r="EQ110" s="330">
        <v>1</v>
      </c>
      <c r="ER110" s="330">
        <v>1</v>
      </c>
      <c r="ES110" s="330">
        <v>1</v>
      </c>
      <c r="ET110" s="828">
        <v>1</v>
      </c>
    </row>
    <row r="111" spans="1:150" ht="144.75" customHeight="1" x14ac:dyDescent="0.2">
      <c r="A111" s="236" t="s">
        <v>76</v>
      </c>
      <c r="B111" s="605" t="s">
        <v>77</v>
      </c>
      <c r="C111" s="606" t="s">
        <v>826</v>
      </c>
      <c r="D111" s="433" t="s">
        <v>827</v>
      </c>
      <c r="E111" s="3" t="s">
        <v>57</v>
      </c>
      <c r="F111" s="434" t="str">
        <f t="shared" si="26"/>
        <v>E2.P_A</v>
      </c>
      <c r="G111" s="607" t="s">
        <v>181</v>
      </c>
      <c r="H111" s="363" t="s">
        <v>302</v>
      </c>
      <c r="I111" s="608" t="s">
        <v>828</v>
      </c>
      <c r="J111" s="437" t="s">
        <v>61</v>
      </c>
      <c r="K111" s="400" t="str">
        <f t="shared" si="27"/>
        <v>E2.P_A.MR1</v>
      </c>
      <c r="L111" s="362" t="s">
        <v>275</v>
      </c>
      <c r="M111" s="363" t="s">
        <v>829</v>
      </c>
      <c r="N111" s="609">
        <v>4.7500000000000001E-2</v>
      </c>
      <c r="O111" s="609">
        <v>4.4999999999999998E-2</v>
      </c>
      <c r="P111" s="610" t="s">
        <v>64</v>
      </c>
      <c r="Q111" s="611" t="str">
        <f t="shared" si="28"/>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41" t="s">
        <v>833</v>
      </c>
      <c r="EM111" s="319" t="s">
        <v>830</v>
      </c>
      <c r="EN111" s="275" t="s">
        <v>831</v>
      </c>
      <c r="EO111" s="275">
        <v>0</v>
      </c>
      <c r="EP111" s="275">
        <v>1</v>
      </c>
      <c r="EQ111" s="276">
        <v>1</v>
      </c>
      <c r="ER111" s="276">
        <v>1</v>
      </c>
      <c r="ES111" s="276">
        <v>1</v>
      </c>
      <c r="ET111" s="829">
        <v>1</v>
      </c>
    </row>
    <row r="112" spans="1:150" ht="36.75" customHeight="1" x14ac:dyDescent="0.2">
      <c r="A112" s="278" t="s">
        <v>76</v>
      </c>
      <c r="B112" s="431" t="s">
        <v>77</v>
      </c>
      <c r="C112" s="432" t="s">
        <v>826</v>
      </c>
      <c r="D112" s="432"/>
      <c r="E112" s="8" t="s">
        <v>57</v>
      </c>
      <c r="F112" s="282" t="str">
        <f t="shared" si="26"/>
        <v>E2.P_A</v>
      </c>
      <c r="G112" s="492" t="s">
        <v>181</v>
      </c>
      <c r="H112" s="612" t="s">
        <v>302</v>
      </c>
      <c r="I112" s="595"/>
      <c r="J112" s="285" t="s">
        <v>61</v>
      </c>
      <c r="K112" s="286" t="str">
        <f t="shared" si="27"/>
        <v>E2.P_A.MR1</v>
      </c>
      <c r="L112" s="411" t="s">
        <v>275</v>
      </c>
      <c r="M112" s="412" t="s">
        <v>829</v>
      </c>
      <c r="N112" s="613">
        <v>4.7500000000000001E-2</v>
      </c>
      <c r="O112" s="613">
        <v>4.4999999999999998E-2</v>
      </c>
      <c r="P112" s="378" t="s">
        <v>87</v>
      </c>
      <c r="Q112" s="379" t="str">
        <f t="shared" si="28"/>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31" t="s">
        <v>837</v>
      </c>
      <c r="EM112" s="319" t="s">
        <v>835</v>
      </c>
      <c r="EN112" s="275" t="s">
        <v>836</v>
      </c>
      <c r="EO112" s="275">
        <v>0</v>
      </c>
      <c r="EP112" s="275">
        <v>1</v>
      </c>
      <c r="EQ112" s="276">
        <v>0</v>
      </c>
      <c r="ER112" s="276">
        <v>1</v>
      </c>
      <c r="ES112" s="276">
        <v>1</v>
      </c>
      <c r="ET112" s="829">
        <v>1</v>
      </c>
    </row>
    <row r="113" spans="1:150" ht="95.25" customHeight="1" x14ac:dyDescent="0.2">
      <c r="A113" s="278" t="s">
        <v>76</v>
      </c>
      <c r="B113" s="431" t="s">
        <v>77</v>
      </c>
      <c r="C113" s="432" t="s">
        <v>826</v>
      </c>
      <c r="D113" s="432"/>
      <c r="E113" s="8" t="s">
        <v>57</v>
      </c>
      <c r="F113" s="282" t="str">
        <f t="shared" si="26"/>
        <v>E2.P_A</v>
      </c>
      <c r="G113" s="492" t="s">
        <v>181</v>
      </c>
      <c r="H113" s="612" t="s">
        <v>302</v>
      </c>
      <c r="I113" s="595"/>
      <c r="J113" s="285" t="s">
        <v>61</v>
      </c>
      <c r="K113" s="286" t="str">
        <f t="shared" si="27"/>
        <v>E2.P_A.MR1</v>
      </c>
      <c r="L113" s="411" t="s">
        <v>275</v>
      </c>
      <c r="M113" s="412" t="s">
        <v>829</v>
      </c>
      <c r="N113" s="613">
        <v>4.7500000000000001E-2</v>
      </c>
      <c r="O113" s="613">
        <v>4.4999999999999998E-2</v>
      </c>
      <c r="P113" s="378" t="s">
        <v>99</v>
      </c>
      <c r="Q113" s="379" t="str">
        <f t="shared" si="28"/>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31" t="s">
        <v>841</v>
      </c>
      <c r="EM113" s="319" t="s">
        <v>839</v>
      </c>
      <c r="EN113" s="275" t="s">
        <v>1901</v>
      </c>
      <c r="EO113" s="330">
        <v>25</v>
      </c>
      <c r="EP113" s="330">
        <v>30</v>
      </c>
      <c r="EQ113" s="330">
        <v>25</v>
      </c>
      <c r="ER113" s="330">
        <v>26</v>
      </c>
      <c r="ES113" s="330">
        <v>29</v>
      </c>
      <c r="ET113" s="832">
        <v>30</v>
      </c>
    </row>
    <row r="114" spans="1:150" ht="48" customHeight="1" x14ac:dyDescent="0.2">
      <c r="A114" s="278" t="s">
        <v>76</v>
      </c>
      <c r="B114" s="431" t="s">
        <v>77</v>
      </c>
      <c r="C114" s="432" t="s">
        <v>826</v>
      </c>
      <c r="D114" s="432"/>
      <c r="E114" s="8" t="s">
        <v>57</v>
      </c>
      <c r="F114" s="282" t="str">
        <f t="shared" si="26"/>
        <v>E2.P_A</v>
      </c>
      <c r="G114" s="492" t="s">
        <v>181</v>
      </c>
      <c r="H114" s="612" t="s">
        <v>302</v>
      </c>
      <c r="I114" s="595"/>
      <c r="J114" s="285" t="s">
        <v>61</v>
      </c>
      <c r="K114" s="286" t="str">
        <f t="shared" si="27"/>
        <v>E2.P_A.MR1</v>
      </c>
      <c r="L114" s="411" t="s">
        <v>275</v>
      </c>
      <c r="M114" s="412" t="s">
        <v>829</v>
      </c>
      <c r="N114" s="613">
        <v>4.7500000000000001E-2</v>
      </c>
      <c r="O114" s="613">
        <v>4.4999999999999998E-2</v>
      </c>
      <c r="P114" s="378" t="s">
        <v>112</v>
      </c>
      <c r="Q114" s="379" t="str">
        <f t="shared" si="28"/>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31" t="s">
        <v>845</v>
      </c>
      <c r="EM114" s="319" t="s">
        <v>843</v>
      </c>
      <c r="EN114" s="275" t="s">
        <v>1902</v>
      </c>
      <c r="EO114" s="277">
        <v>38</v>
      </c>
      <c r="EP114" s="277">
        <v>58</v>
      </c>
      <c r="EQ114" s="277">
        <v>40</v>
      </c>
      <c r="ER114" s="330">
        <v>45</v>
      </c>
      <c r="ES114" s="277">
        <v>50</v>
      </c>
      <c r="ET114" s="828">
        <v>58</v>
      </c>
    </row>
    <row r="115" spans="1:150" ht="64.5" customHeight="1" x14ac:dyDescent="0.2">
      <c r="A115" s="278" t="s">
        <v>76</v>
      </c>
      <c r="B115" s="431" t="s">
        <v>77</v>
      </c>
      <c r="C115" s="432" t="s">
        <v>826</v>
      </c>
      <c r="D115" s="432"/>
      <c r="E115" s="8" t="s">
        <v>57</v>
      </c>
      <c r="F115" s="282" t="str">
        <f t="shared" si="26"/>
        <v>E2.P_A</v>
      </c>
      <c r="G115" s="492" t="s">
        <v>181</v>
      </c>
      <c r="H115" s="612" t="s">
        <v>302</v>
      </c>
      <c r="I115" s="595"/>
      <c r="J115" s="285" t="s">
        <v>61</v>
      </c>
      <c r="K115" s="286" t="str">
        <f t="shared" si="27"/>
        <v>E2.P_A.MR1</v>
      </c>
      <c r="L115" s="411" t="s">
        <v>275</v>
      </c>
      <c r="M115" s="412" t="s">
        <v>829</v>
      </c>
      <c r="N115" s="613">
        <v>4.7500000000000001E-2</v>
      </c>
      <c r="O115" s="613">
        <v>4.4999999999999998E-2</v>
      </c>
      <c r="P115" s="378" t="s">
        <v>122</v>
      </c>
      <c r="Q115" s="379" t="str">
        <f t="shared" si="28"/>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31" t="s">
        <v>849</v>
      </c>
      <c r="EM115" s="319" t="s">
        <v>847</v>
      </c>
      <c r="EN115" s="275" t="s">
        <v>1903</v>
      </c>
      <c r="EO115" s="276">
        <v>2</v>
      </c>
      <c r="EP115" s="812">
        <v>10</v>
      </c>
      <c r="EQ115" s="812">
        <v>2</v>
      </c>
      <c r="ER115" s="812">
        <v>4</v>
      </c>
      <c r="ES115" s="812">
        <v>6</v>
      </c>
      <c r="ET115" s="839">
        <v>10</v>
      </c>
    </row>
    <row r="116" spans="1:150" ht="63" customHeight="1" x14ac:dyDescent="0.2">
      <c r="A116" s="278" t="s">
        <v>76</v>
      </c>
      <c r="B116" s="431" t="s">
        <v>77</v>
      </c>
      <c r="C116" s="432" t="s">
        <v>826</v>
      </c>
      <c r="D116" s="432"/>
      <c r="E116" s="8" t="s">
        <v>57</v>
      </c>
      <c r="F116" s="282" t="str">
        <f t="shared" si="26"/>
        <v>E2.P_A</v>
      </c>
      <c r="G116" s="492" t="s">
        <v>181</v>
      </c>
      <c r="H116" s="612" t="s">
        <v>302</v>
      </c>
      <c r="I116" s="595"/>
      <c r="J116" s="285" t="s">
        <v>61</v>
      </c>
      <c r="K116" s="286" t="str">
        <f t="shared" si="27"/>
        <v>E2.P_A.MR1</v>
      </c>
      <c r="L116" s="411" t="s">
        <v>275</v>
      </c>
      <c r="M116" s="412" t="s">
        <v>829</v>
      </c>
      <c r="N116" s="613">
        <v>4.7500000000000001E-2</v>
      </c>
      <c r="O116" s="613">
        <v>4.4999999999999998E-2</v>
      </c>
      <c r="P116" s="378" t="s">
        <v>132</v>
      </c>
      <c r="Q116" s="379" t="str">
        <f t="shared" si="28"/>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31" t="s">
        <v>853</v>
      </c>
      <c r="EM116" s="319" t="s">
        <v>851</v>
      </c>
      <c r="EN116" s="275" t="s">
        <v>852</v>
      </c>
      <c r="EO116" s="275">
        <v>2</v>
      </c>
      <c r="EP116" s="275">
        <v>3</v>
      </c>
      <c r="EQ116" s="276">
        <v>1</v>
      </c>
      <c r="ER116" s="276">
        <v>1</v>
      </c>
      <c r="ES116" s="277">
        <v>0.5</v>
      </c>
      <c r="ET116" s="832">
        <v>0.5</v>
      </c>
    </row>
    <row r="117" spans="1:150" ht="93" customHeight="1" x14ac:dyDescent="0.2">
      <c r="A117" s="278" t="s">
        <v>76</v>
      </c>
      <c r="B117" s="431" t="s">
        <v>77</v>
      </c>
      <c r="C117" s="432" t="s">
        <v>826</v>
      </c>
      <c r="D117" s="432"/>
      <c r="E117" s="8" t="s">
        <v>57</v>
      </c>
      <c r="F117" s="282" t="str">
        <f t="shared" si="26"/>
        <v>E2.P_A</v>
      </c>
      <c r="G117" s="492" t="s">
        <v>181</v>
      </c>
      <c r="H117" s="612" t="s">
        <v>302</v>
      </c>
      <c r="I117" s="595"/>
      <c r="J117" s="285" t="s">
        <v>61</v>
      </c>
      <c r="K117" s="286" t="str">
        <f t="shared" si="27"/>
        <v>E2.P_A.MR1</v>
      </c>
      <c r="L117" s="411" t="s">
        <v>275</v>
      </c>
      <c r="M117" s="412" t="s">
        <v>829</v>
      </c>
      <c r="N117" s="613">
        <v>4.7500000000000001E-2</v>
      </c>
      <c r="O117" s="613">
        <v>4.4999999999999998E-2</v>
      </c>
      <c r="P117" s="378" t="s">
        <v>142</v>
      </c>
      <c r="Q117" s="379" t="str">
        <f t="shared" si="28"/>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31" t="s">
        <v>857</v>
      </c>
      <c r="EM117" s="319" t="s">
        <v>855</v>
      </c>
      <c r="EN117" s="275" t="s">
        <v>1904</v>
      </c>
      <c r="EO117" s="276">
        <v>5</v>
      </c>
      <c r="EP117" s="812">
        <v>30</v>
      </c>
      <c r="EQ117" s="812">
        <v>5</v>
      </c>
      <c r="ER117" s="812">
        <v>15</v>
      </c>
      <c r="ES117" s="812">
        <v>25</v>
      </c>
      <c r="ET117" s="839">
        <v>30</v>
      </c>
    </row>
    <row r="118" spans="1:150" ht="34.5" customHeight="1" x14ac:dyDescent="0.2">
      <c r="A118" s="278" t="s">
        <v>76</v>
      </c>
      <c r="B118" s="431" t="s">
        <v>77</v>
      </c>
      <c r="C118" s="432" t="s">
        <v>826</v>
      </c>
      <c r="D118" s="432"/>
      <c r="E118" s="8" t="s">
        <v>57</v>
      </c>
      <c r="F118" s="282" t="str">
        <f t="shared" si="26"/>
        <v>E2.P_A</v>
      </c>
      <c r="G118" s="492" t="s">
        <v>181</v>
      </c>
      <c r="H118" s="612" t="s">
        <v>302</v>
      </c>
      <c r="I118" s="595"/>
      <c r="J118" s="285" t="s">
        <v>61</v>
      </c>
      <c r="K118" s="286" t="str">
        <f t="shared" si="27"/>
        <v>E2.P_A.MR1</v>
      </c>
      <c r="L118" s="411" t="s">
        <v>275</v>
      </c>
      <c r="M118" s="412" t="s">
        <v>829</v>
      </c>
      <c r="N118" s="613">
        <v>4.7500000000000001E-2</v>
      </c>
      <c r="O118" s="613">
        <v>4.4999999999999998E-2</v>
      </c>
      <c r="P118" s="378" t="s">
        <v>156</v>
      </c>
      <c r="Q118" s="379" t="str">
        <f t="shared" si="28"/>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31" t="s">
        <v>861</v>
      </c>
      <c r="EM118" s="319" t="s">
        <v>859</v>
      </c>
      <c r="EN118" s="275" t="s">
        <v>860</v>
      </c>
      <c r="EO118" s="275">
        <v>1</v>
      </c>
      <c r="EP118" s="813">
        <v>2</v>
      </c>
      <c r="EQ118" s="812">
        <v>0</v>
      </c>
      <c r="ER118" s="817">
        <v>0</v>
      </c>
      <c r="ES118" s="812">
        <v>1</v>
      </c>
      <c r="ET118" s="833">
        <v>1</v>
      </c>
    </row>
    <row r="119" spans="1:150" ht="48" customHeight="1" x14ac:dyDescent="0.2">
      <c r="A119" s="278" t="s">
        <v>76</v>
      </c>
      <c r="B119" s="431" t="s">
        <v>77</v>
      </c>
      <c r="C119" s="432" t="s">
        <v>826</v>
      </c>
      <c r="D119" s="432"/>
      <c r="E119" s="8" t="s">
        <v>57</v>
      </c>
      <c r="F119" s="282" t="str">
        <f t="shared" si="26"/>
        <v>E2.P_A</v>
      </c>
      <c r="G119" s="492" t="s">
        <v>181</v>
      </c>
      <c r="H119" s="612" t="s">
        <v>302</v>
      </c>
      <c r="I119" s="595"/>
      <c r="J119" s="285" t="s">
        <v>61</v>
      </c>
      <c r="K119" s="286" t="str">
        <f t="shared" si="27"/>
        <v>E2.P_A.MR1</v>
      </c>
      <c r="L119" s="411" t="s">
        <v>275</v>
      </c>
      <c r="M119" s="412" t="s">
        <v>829</v>
      </c>
      <c r="N119" s="613">
        <v>4.7500000000000001E-2</v>
      </c>
      <c r="O119" s="613">
        <v>4.4999999999999998E-2</v>
      </c>
      <c r="P119" s="378" t="s">
        <v>515</v>
      </c>
      <c r="Q119" s="379" t="str">
        <f t="shared" si="28"/>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31" t="s">
        <v>865</v>
      </c>
      <c r="EM119" s="319" t="s">
        <v>863</v>
      </c>
      <c r="EN119" s="275" t="s">
        <v>864</v>
      </c>
      <c r="EO119" s="276">
        <v>0</v>
      </c>
      <c r="EP119" s="812">
        <v>40</v>
      </c>
      <c r="EQ119" s="812">
        <v>5</v>
      </c>
      <c r="ER119" s="812">
        <v>15</v>
      </c>
      <c r="ES119" s="812">
        <v>30</v>
      </c>
      <c r="ET119" s="839">
        <v>40</v>
      </c>
    </row>
    <row r="120" spans="1:150" ht="49.5" customHeight="1" thickBot="1" x14ac:dyDescent="0.25">
      <c r="A120" s="278" t="s">
        <v>76</v>
      </c>
      <c r="B120" s="431" t="s">
        <v>77</v>
      </c>
      <c r="C120" s="432" t="s">
        <v>826</v>
      </c>
      <c r="D120" s="432"/>
      <c r="E120" s="8" t="s">
        <v>57</v>
      </c>
      <c r="F120" s="282" t="str">
        <f t="shared" si="26"/>
        <v>E2.P_A</v>
      </c>
      <c r="G120" s="497" t="s">
        <v>181</v>
      </c>
      <c r="H120" s="614" t="s">
        <v>302</v>
      </c>
      <c r="I120" s="595"/>
      <c r="J120" s="342" t="s">
        <v>61</v>
      </c>
      <c r="K120" s="402" t="str">
        <f t="shared" si="27"/>
        <v>E2.P_A.MR1</v>
      </c>
      <c r="L120" s="427" t="s">
        <v>275</v>
      </c>
      <c r="M120" s="412" t="s">
        <v>829</v>
      </c>
      <c r="N120" s="615">
        <v>4.7500000000000001E-2</v>
      </c>
      <c r="O120" s="615">
        <v>4.4999999999999998E-2</v>
      </c>
      <c r="P120" s="378" t="s">
        <v>522</v>
      </c>
      <c r="Q120" s="393" t="str">
        <f t="shared" si="28"/>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31" t="s">
        <v>869</v>
      </c>
      <c r="EM120" s="319" t="s">
        <v>867</v>
      </c>
      <c r="EN120" s="275" t="s">
        <v>868</v>
      </c>
      <c r="EO120" s="276">
        <v>0</v>
      </c>
      <c r="EP120" s="812">
        <v>90</v>
      </c>
      <c r="EQ120" s="812">
        <v>0</v>
      </c>
      <c r="ER120" s="812">
        <v>5</v>
      </c>
      <c r="ES120" s="812">
        <v>40</v>
      </c>
      <c r="ET120" s="839">
        <v>45</v>
      </c>
    </row>
    <row r="121" spans="1:150" ht="122.25" customHeight="1" x14ac:dyDescent="0.2">
      <c r="A121" s="278" t="s">
        <v>76</v>
      </c>
      <c r="B121" s="431" t="s">
        <v>77</v>
      </c>
      <c r="C121" s="432" t="s">
        <v>826</v>
      </c>
      <c r="D121" s="433" t="s">
        <v>827</v>
      </c>
      <c r="E121" s="3" t="s">
        <v>372</v>
      </c>
      <c r="F121" s="434" t="str">
        <f t="shared" si="26"/>
        <v>E2.P_B</v>
      </c>
      <c r="G121" s="616" t="s">
        <v>192</v>
      </c>
      <c r="H121" s="617" t="s">
        <v>313</v>
      </c>
      <c r="I121" s="618" t="s">
        <v>871</v>
      </c>
      <c r="J121" s="457" t="s">
        <v>61</v>
      </c>
      <c r="K121" s="458" t="str">
        <f t="shared" si="27"/>
        <v>E2.P_B.MR1</v>
      </c>
      <c r="L121" s="362" t="s">
        <v>286</v>
      </c>
      <c r="M121" s="363" t="s">
        <v>872</v>
      </c>
      <c r="N121" s="364">
        <v>184</v>
      </c>
      <c r="O121" s="248">
        <v>230</v>
      </c>
      <c r="P121" s="378" t="s">
        <v>64</v>
      </c>
      <c r="Q121" s="367" t="str">
        <f t="shared" si="28"/>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 t="shared" ref="AG121" si="68">SUM(AA121:AF121)</f>
        <v>331000000</v>
      </c>
      <c r="AH121" s="593">
        <f t="shared" ref="AH121:AM121" si="69">AA121*1.035</f>
        <v>239084999.99999997</v>
      </c>
      <c r="AI121" s="593">
        <f t="shared" si="69"/>
        <v>0</v>
      </c>
      <c r="AJ121" s="593">
        <f t="shared" si="69"/>
        <v>103499999.99999999</v>
      </c>
      <c r="AK121" s="593">
        <f t="shared" si="69"/>
        <v>0</v>
      </c>
      <c r="AL121" s="593">
        <f t="shared" si="69"/>
        <v>0</v>
      </c>
      <c r="AM121" s="593">
        <f t="shared" si="69"/>
        <v>0</v>
      </c>
      <c r="AN121" s="593">
        <f t="shared" ref="AN121" si="70">SUM(AH121:AM121)</f>
        <v>342584999.99999994</v>
      </c>
      <c r="AO121" s="593">
        <f t="shared" ref="AO121:AT121" si="71">AH121*1.035</f>
        <v>247452974.99999994</v>
      </c>
      <c r="AP121" s="593">
        <f t="shared" si="71"/>
        <v>0</v>
      </c>
      <c r="AQ121" s="593">
        <f t="shared" si="71"/>
        <v>107122499.99999997</v>
      </c>
      <c r="AR121" s="593">
        <f t="shared" si="71"/>
        <v>0</v>
      </c>
      <c r="AS121" s="593">
        <f t="shared" si="71"/>
        <v>0</v>
      </c>
      <c r="AT121" s="593">
        <f t="shared" si="71"/>
        <v>0</v>
      </c>
      <c r="AU121" s="593">
        <f t="shared" ref="AU121" si="72">SUM(AO121:AT121)</f>
        <v>354575474.99999988</v>
      </c>
      <c r="AV121" s="593">
        <f t="shared" ref="AV121:BA121" si="73">AO121*1.035</f>
        <v>256113829.12499991</v>
      </c>
      <c r="AW121" s="593">
        <f t="shared" si="73"/>
        <v>0</v>
      </c>
      <c r="AX121" s="593">
        <f t="shared" si="73"/>
        <v>110871787.49999996</v>
      </c>
      <c r="AY121" s="593">
        <f t="shared" si="73"/>
        <v>0</v>
      </c>
      <c r="AZ121" s="593">
        <f t="shared" si="73"/>
        <v>0</v>
      </c>
      <c r="BA121" s="593">
        <f t="shared" si="73"/>
        <v>0</v>
      </c>
      <c r="BB121" s="593">
        <f t="shared" ref="BB121" si="74">SUM(AV121:BA121)</f>
        <v>366985616.62499988</v>
      </c>
      <c r="BC121" s="594">
        <f t="shared" ref="BC121" si="75">+AG121+AN121+AU121+BB121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31" t="s">
        <v>875</v>
      </c>
      <c r="EM121" s="319" t="s">
        <v>873</v>
      </c>
      <c r="EN121" s="275" t="s">
        <v>874</v>
      </c>
      <c r="EO121" s="275">
        <v>1</v>
      </c>
      <c r="EP121" s="277">
        <v>2</v>
      </c>
      <c r="EQ121" s="277">
        <v>0.5</v>
      </c>
      <c r="ER121" s="277">
        <v>0.5</v>
      </c>
      <c r="ES121" s="277">
        <v>0.5</v>
      </c>
      <c r="ET121" s="832">
        <v>0.5</v>
      </c>
    </row>
    <row r="122" spans="1:150" ht="53.25" customHeight="1" x14ac:dyDescent="0.2">
      <c r="A122" s="278" t="s">
        <v>76</v>
      </c>
      <c r="B122" s="431" t="s">
        <v>77</v>
      </c>
      <c r="C122" s="432" t="s">
        <v>826</v>
      </c>
      <c r="D122" s="432"/>
      <c r="E122" s="8" t="s">
        <v>372</v>
      </c>
      <c r="F122" s="282" t="str">
        <f t="shared" si="26"/>
        <v>E2.P_B</v>
      </c>
      <c r="G122" s="455" t="s">
        <v>192</v>
      </c>
      <c r="H122" s="455" t="s">
        <v>313</v>
      </c>
      <c r="I122" s="459"/>
      <c r="J122" s="460" t="s">
        <v>61</v>
      </c>
      <c r="K122" s="375" t="str">
        <f t="shared" si="27"/>
        <v>E2.P_B.MR1</v>
      </c>
      <c r="L122" s="514" t="s">
        <v>286</v>
      </c>
      <c r="M122" s="515" t="s">
        <v>872</v>
      </c>
      <c r="N122" s="376">
        <v>184</v>
      </c>
      <c r="O122" s="289">
        <v>230</v>
      </c>
      <c r="P122" s="378" t="s">
        <v>87</v>
      </c>
      <c r="Q122" s="379" t="str">
        <f t="shared" si="28"/>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31" t="s">
        <v>879</v>
      </c>
      <c r="EM122" s="319" t="s">
        <v>877</v>
      </c>
      <c r="EN122" s="275" t="s">
        <v>878</v>
      </c>
      <c r="EO122" s="275">
        <v>281</v>
      </c>
      <c r="EP122" s="275">
        <v>600</v>
      </c>
      <c r="EQ122" s="276">
        <v>150</v>
      </c>
      <c r="ER122" s="276">
        <v>150</v>
      </c>
      <c r="ES122" s="276">
        <v>150</v>
      </c>
      <c r="ET122" s="829">
        <v>150</v>
      </c>
    </row>
    <row r="123" spans="1:150" ht="30" customHeight="1" x14ac:dyDescent="0.2">
      <c r="A123" s="278" t="s">
        <v>76</v>
      </c>
      <c r="B123" s="431" t="s">
        <v>77</v>
      </c>
      <c r="C123" s="432" t="s">
        <v>826</v>
      </c>
      <c r="D123" s="432"/>
      <c r="E123" s="8" t="s">
        <v>372</v>
      </c>
      <c r="F123" s="282" t="str">
        <f t="shared" si="26"/>
        <v>E2.P_B</v>
      </c>
      <c r="G123" s="455" t="s">
        <v>192</v>
      </c>
      <c r="H123" s="455" t="s">
        <v>313</v>
      </c>
      <c r="I123" s="459"/>
      <c r="J123" s="460" t="s">
        <v>61</v>
      </c>
      <c r="K123" s="375" t="str">
        <f t="shared" si="27"/>
        <v>E2.P_B.MR1</v>
      </c>
      <c r="L123" s="514" t="s">
        <v>286</v>
      </c>
      <c r="M123" s="515" t="s">
        <v>872</v>
      </c>
      <c r="N123" s="376">
        <v>184</v>
      </c>
      <c r="O123" s="289">
        <v>230</v>
      </c>
      <c r="P123" s="378" t="s">
        <v>99</v>
      </c>
      <c r="Q123" s="379" t="str">
        <f t="shared" si="28"/>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31" t="s">
        <v>883</v>
      </c>
      <c r="EM123" s="319" t="s">
        <v>881</v>
      </c>
      <c r="EN123" s="275" t="s">
        <v>882</v>
      </c>
      <c r="EO123" s="387">
        <v>0</v>
      </c>
      <c r="EP123" s="387">
        <v>1</v>
      </c>
      <c r="EQ123" s="277">
        <v>0.2</v>
      </c>
      <c r="ER123" s="818">
        <v>0</v>
      </c>
      <c r="ES123" s="818">
        <v>0.4</v>
      </c>
      <c r="ET123" s="827">
        <v>0.4</v>
      </c>
    </row>
    <row r="124" spans="1:150" ht="49.5" customHeight="1" thickBot="1" x14ac:dyDescent="0.25">
      <c r="A124" s="278" t="s">
        <v>76</v>
      </c>
      <c r="B124" s="431" t="s">
        <v>77</v>
      </c>
      <c r="C124" s="432" t="s">
        <v>826</v>
      </c>
      <c r="D124" s="432"/>
      <c r="E124" s="8" t="s">
        <v>372</v>
      </c>
      <c r="F124" s="282" t="str">
        <f t="shared" si="26"/>
        <v>E2.P_B</v>
      </c>
      <c r="G124" s="455" t="s">
        <v>192</v>
      </c>
      <c r="H124" s="455" t="s">
        <v>313</v>
      </c>
      <c r="I124" s="465"/>
      <c r="J124" s="466" t="s">
        <v>61</v>
      </c>
      <c r="K124" s="467" t="str">
        <f t="shared" si="27"/>
        <v>E2.P_B.MR1</v>
      </c>
      <c r="L124" s="550" t="s">
        <v>286</v>
      </c>
      <c r="M124" s="551" t="s">
        <v>872</v>
      </c>
      <c r="N124" s="390">
        <v>184</v>
      </c>
      <c r="O124" s="429">
        <v>230</v>
      </c>
      <c r="P124" s="378" t="s">
        <v>112</v>
      </c>
      <c r="Q124" s="393" t="str">
        <f t="shared" si="28"/>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31" t="s">
        <v>887</v>
      </c>
      <c r="EM124" s="319" t="s">
        <v>885</v>
      </c>
      <c r="EN124" s="275" t="s">
        <v>886</v>
      </c>
      <c r="EO124" s="387">
        <v>1</v>
      </c>
      <c r="EP124" s="387">
        <v>3</v>
      </c>
      <c r="EQ124" s="277">
        <v>0.5</v>
      </c>
      <c r="ER124" s="277">
        <v>0.5</v>
      </c>
      <c r="ES124" s="276">
        <v>1</v>
      </c>
      <c r="ET124" s="829">
        <v>1</v>
      </c>
    </row>
    <row r="125" spans="1:150" ht="132.75" customHeight="1" x14ac:dyDescent="0.2">
      <c r="A125" s="278" t="s">
        <v>76</v>
      </c>
      <c r="B125" s="431" t="s">
        <v>77</v>
      </c>
      <c r="C125" s="432" t="s">
        <v>826</v>
      </c>
      <c r="D125" s="433" t="s">
        <v>827</v>
      </c>
      <c r="E125" s="3" t="s">
        <v>530</v>
      </c>
      <c r="F125" s="434" t="str">
        <f t="shared" si="26"/>
        <v>E2.P_C</v>
      </c>
      <c r="G125" s="435" t="s">
        <v>203</v>
      </c>
      <c r="H125" s="480" t="s">
        <v>324</v>
      </c>
      <c r="I125" s="456" t="s">
        <v>889</v>
      </c>
      <c r="J125" s="457" t="s">
        <v>61</v>
      </c>
      <c r="K125" s="418" t="str">
        <f t="shared" si="27"/>
        <v>E2.P_C.MR1</v>
      </c>
      <c r="L125" s="517" t="s">
        <v>297</v>
      </c>
      <c r="M125" s="518" t="s">
        <v>890</v>
      </c>
      <c r="N125" s="364">
        <v>0</v>
      </c>
      <c r="O125" s="248">
        <v>80</v>
      </c>
      <c r="P125" s="378" t="s">
        <v>64</v>
      </c>
      <c r="Q125" s="367" t="str">
        <f t="shared" si="28"/>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 t="shared" ref="AG125" si="76">SUM(AA125:AF125)</f>
        <v>60000000</v>
      </c>
      <c r="AH125" s="593">
        <f t="shared" ref="AH125:AM125" si="77">AA125*1.035</f>
        <v>62099999.999999993</v>
      </c>
      <c r="AI125" s="593">
        <f t="shared" si="77"/>
        <v>0</v>
      </c>
      <c r="AJ125" s="593">
        <f t="shared" si="77"/>
        <v>0</v>
      </c>
      <c r="AK125" s="593">
        <f t="shared" si="77"/>
        <v>0</v>
      </c>
      <c r="AL125" s="593">
        <f t="shared" si="77"/>
        <v>0</v>
      </c>
      <c r="AM125" s="593">
        <f t="shared" si="77"/>
        <v>0</v>
      </c>
      <c r="AN125" s="593">
        <f t="shared" ref="AN125" si="78">SUM(AH125:AM125)</f>
        <v>62099999.999999993</v>
      </c>
      <c r="AO125" s="593">
        <f t="shared" ref="AO125:AT125" si="79">AH125*1.035</f>
        <v>64273499.999999985</v>
      </c>
      <c r="AP125" s="593">
        <f t="shared" si="79"/>
        <v>0</v>
      </c>
      <c r="AQ125" s="593">
        <f t="shared" si="79"/>
        <v>0</v>
      </c>
      <c r="AR125" s="593">
        <f t="shared" si="79"/>
        <v>0</v>
      </c>
      <c r="AS125" s="593">
        <f t="shared" si="79"/>
        <v>0</v>
      </c>
      <c r="AT125" s="593">
        <f t="shared" si="79"/>
        <v>0</v>
      </c>
      <c r="AU125" s="593">
        <f t="shared" ref="AU125" si="80">SUM(AO125:AT125)</f>
        <v>64273499.999999985</v>
      </c>
      <c r="AV125" s="593">
        <f t="shared" ref="AV125:BA125" si="81">AO125*1.035</f>
        <v>66523072.499999978</v>
      </c>
      <c r="AW125" s="593">
        <f t="shared" si="81"/>
        <v>0</v>
      </c>
      <c r="AX125" s="593">
        <f t="shared" si="81"/>
        <v>0</v>
      </c>
      <c r="AY125" s="593">
        <f t="shared" si="81"/>
        <v>0</v>
      </c>
      <c r="AZ125" s="593">
        <f t="shared" si="81"/>
        <v>0</v>
      </c>
      <c r="BA125" s="593">
        <f t="shared" si="81"/>
        <v>0</v>
      </c>
      <c r="BB125" s="593">
        <f t="shared" ref="BB125" si="82">SUM(AV125:BA125)</f>
        <v>66523072.499999978</v>
      </c>
      <c r="BC125" s="594">
        <f t="shared" ref="BC125" si="83">+AG125+AN125+AU125+BB125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31" t="s">
        <v>893</v>
      </c>
      <c r="EM125" s="319" t="s">
        <v>891</v>
      </c>
      <c r="EN125" s="275" t="s">
        <v>892</v>
      </c>
      <c r="EO125" s="277">
        <v>0</v>
      </c>
      <c r="EP125" s="277">
        <v>70</v>
      </c>
      <c r="EQ125" s="277">
        <v>10</v>
      </c>
      <c r="ER125" s="818">
        <v>0</v>
      </c>
      <c r="ES125" s="818">
        <v>30</v>
      </c>
      <c r="ET125" s="827">
        <v>30</v>
      </c>
    </row>
    <row r="126" spans="1:150" ht="84" customHeight="1" x14ac:dyDescent="0.2">
      <c r="A126" s="278" t="s">
        <v>76</v>
      </c>
      <c r="B126" s="431" t="s">
        <v>77</v>
      </c>
      <c r="C126" s="432" t="s">
        <v>826</v>
      </c>
      <c r="D126" s="432"/>
      <c r="E126" s="8" t="s">
        <v>530</v>
      </c>
      <c r="F126" s="282" t="str">
        <f t="shared" si="26"/>
        <v>E2.P_C</v>
      </c>
      <c r="G126" s="455" t="s">
        <v>203</v>
      </c>
      <c r="H126" s="455" t="s">
        <v>324</v>
      </c>
      <c r="I126" s="459"/>
      <c r="J126" s="460" t="s">
        <v>61</v>
      </c>
      <c r="K126" s="375" t="str">
        <f t="shared" si="27"/>
        <v>E2.P_C.MR1</v>
      </c>
      <c r="L126" s="411" t="s">
        <v>297</v>
      </c>
      <c r="M126" s="412" t="s">
        <v>890</v>
      </c>
      <c r="N126" s="376">
        <v>0</v>
      </c>
      <c r="O126" s="289">
        <v>80</v>
      </c>
      <c r="P126" s="378" t="s">
        <v>87</v>
      </c>
      <c r="Q126" s="379" t="str">
        <f t="shared" si="28"/>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31" t="s">
        <v>897</v>
      </c>
      <c r="EM126" s="319" t="s">
        <v>895</v>
      </c>
      <c r="EN126" s="275" t="s">
        <v>896</v>
      </c>
      <c r="EO126" s="275">
        <v>0</v>
      </c>
      <c r="EP126" s="275">
        <v>1</v>
      </c>
      <c r="EQ126" s="277">
        <v>0.2</v>
      </c>
      <c r="ER126" s="818">
        <v>0.2</v>
      </c>
      <c r="ES126" s="277">
        <v>0.3</v>
      </c>
      <c r="ET126" s="827">
        <v>0.3</v>
      </c>
    </row>
    <row r="127" spans="1:150" ht="56.25" customHeight="1" thickBot="1" x14ac:dyDescent="0.25">
      <c r="A127" s="278" t="s">
        <v>76</v>
      </c>
      <c r="B127" s="431" t="s">
        <v>77</v>
      </c>
      <c r="C127" s="432" t="s">
        <v>826</v>
      </c>
      <c r="D127" s="432"/>
      <c r="E127" s="8" t="s">
        <v>530</v>
      </c>
      <c r="F127" s="282" t="str">
        <f t="shared" si="26"/>
        <v>E2.P_C</v>
      </c>
      <c r="G127" s="567" t="s">
        <v>203</v>
      </c>
      <c r="H127" s="567" t="s">
        <v>324</v>
      </c>
      <c r="I127" s="465"/>
      <c r="J127" s="466" t="s">
        <v>61</v>
      </c>
      <c r="K127" s="467" t="str">
        <f t="shared" si="27"/>
        <v>E2.P_C.MR1</v>
      </c>
      <c r="L127" s="427" t="s">
        <v>297</v>
      </c>
      <c r="M127" s="428" t="s">
        <v>890</v>
      </c>
      <c r="N127" s="390">
        <v>0</v>
      </c>
      <c r="O127" s="429">
        <v>80</v>
      </c>
      <c r="P127" s="378" t="s">
        <v>99</v>
      </c>
      <c r="Q127" s="393" t="str">
        <f t="shared" si="28"/>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31" t="s">
        <v>901</v>
      </c>
      <c r="EM127" s="319" t="s">
        <v>899</v>
      </c>
      <c r="EN127" s="275" t="s">
        <v>900</v>
      </c>
      <c r="EO127" s="275">
        <v>0</v>
      </c>
      <c r="EP127" s="275">
        <v>4</v>
      </c>
      <c r="EQ127" s="276">
        <v>1</v>
      </c>
      <c r="ER127" s="276">
        <v>1</v>
      </c>
      <c r="ES127" s="276">
        <v>1</v>
      </c>
      <c r="ET127" s="829">
        <v>1</v>
      </c>
    </row>
    <row r="128" spans="1:150" ht="107.25" customHeight="1" x14ac:dyDescent="0.2">
      <c r="A128" s="278" t="s">
        <v>76</v>
      </c>
      <c r="B128" s="431" t="s">
        <v>77</v>
      </c>
      <c r="C128" s="432" t="s">
        <v>826</v>
      </c>
      <c r="D128" s="433" t="s">
        <v>827</v>
      </c>
      <c r="E128" s="3" t="s">
        <v>641</v>
      </c>
      <c r="F128" s="434" t="str">
        <f t="shared" si="26"/>
        <v>E2.P_D</v>
      </c>
      <c r="G128" s="435" t="s">
        <v>218</v>
      </c>
      <c r="H128" s="480" t="s">
        <v>338</v>
      </c>
      <c r="I128" s="456" t="s">
        <v>903</v>
      </c>
      <c r="J128" s="457" t="s">
        <v>61</v>
      </c>
      <c r="K128" s="458" t="str">
        <f t="shared" si="27"/>
        <v>E2.P_D.MR1</v>
      </c>
      <c r="L128" s="634" t="s">
        <v>309</v>
      </c>
      <c r="M128" s="363" t="s">
        <v>904</v>
      </c>
      <c r="N128" s="364">
        <v>0</v>
      </c>
      <c r="O128" s="248">
        <v>2</v>
      </c>
      <c r="P128" s="378" t="s">
        <v>64</v>
      </c>
      <c r="Q128" s="367" t="str">
        <f t="shared" si="28"/>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 t="shared" ref="AG128" si="84">SUM(AA128:AF128)</f>
        <v>300000000</v>
      </c>
      <c r="AH128" s="593">
        <f t="shared" ref="AH128:AM128" si="85">AA128*1.035</f>
        <v>103499999.99999999</v>
      </c>
      <c r="AI128" s="593">
        <f t="shared" si="85"/>
        <v>0</v>
      </c>
      <c r="AJ128" s="593">
        <f t="shared" si="85"/>
        <v>206999999.99999997</v>
      </c>
      <c r="AK128" s="593">
        <f t="shared" si="85"/>
        <v>0</v>
      </c>
      <c r="AL128" s="593">
        <f t="shared" si="85"/>
        <v>0</v>
      </c>
      <c r="AM128" s="593">
        <f t="shared" si="85"/>
        <v>0</v>
      </c>
      <c r="AN128" s="593">
        <f t="shared" ref="AN128" si="86">SUM(AH128:AM128)</f>
        <v>310499999.99999994</v>
      </c>
      <c r="AO128" s="593">
        <f t="shared" ref="AO128:AT128" si="87">AH128*1.035</f>
        <v>107122499.99999997</v>
      </c>
      <c r="AP128" s="593">
        <f t="shared" si="87"/>
        <v>0</v>
      </c>
      <c r="AQ128" s="593">
        <f t="shared" si="87"/>
        <v>214244999.99999994</v>
      </c>
      <c r="AR128" s="593">
        <f t="shared" si="87"/>
        <v>0</v>
      </c>
      <c r="AS128" s="593">
        <f t="shared" si="87"/>
        <v>0</v>
      </c>
      <c r="AT128" s="593">
        <f t="shared" si="87"/>
        <v>0</v>
      </c>
      <c r="AU128" s="593">
        <f t="shared" ref="AU128" si="88">SUM(AO128:AT128)</f>
        <v>321367499.99999988</v>
      </c>
      <c r="AV128" s="593">
        <f t="shared" ref="AV128:BA128" si="89">AO128*1.035</f>
        <v>110871787.49999996</v>
      </c>
      <c r="AW128" s="593">
        <f t="shared" si="89"/>
        <v>0</v>
      </c>
      <c r="AX128" s="593">
        <f t="shared" si="89"/>
        <v>221743574.99999991</v>
      </c>
      <c r="AY128" s="593">
        <f t="shared" si="89"/>
        <v>0</v>
      </c>
      <c r="AZ128" s="593">
        <f t="shared" si="89"/>
        <v>0</v>
      </c>
      <c r="BA128" s="593">
        <f t="shared" si="89"/>
        <v>0</v>
      </c>
      <c r="BB128" s="593">
        <f t="shared" ref="BB128" si="90">SUM(AV128:BA128)</f>
        <v>332615362.49999988</v>
      </c>
      <c r="BC128" s="594">
        <f t="shared" ref="BC128" si="91">+AG128+AN128+AU128+BB128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31" t="s">
        <v>907</v>
      </c>
      <c r="EM128" s="319" t="s">
        <v>905</v>
      </c>
      <c r="EN128" s="275" t="s">
        <v>906</v>
      </c>
      <c r="EO128" s="275">
        <v>0</v>
      </c>
      <c r="EP128" s="275">
        <v>2</v>
      </c>
      <c r="EQ128" s="277">
        <v>0.5</v>
      </c>
      <c r="ER128" s="277">
        <v>0.5</v>
      </c>
      <c r="ES128" s="277">
        <v>0.5</v>
      </c>
      <c r="ET128" s="832">
        <v>0.5</v>
      </c>
    </row>
    <row r="129" spans="1:150" ht="62.25" customHeight="1" x14ac:dyDescent="0.2">
      <c r="A129" s="278" t="s">
        <v>76</v>
      </c>
      <c r="B129" s="431" t="s">
        <v>77</v>
      </c>
      <c r="C129" s="432" t="s">
        <v>826</v>
      </c>
      <c r="D129" s="432"/>
      <c r="E129" s="8" t="s">
        <v>641</v>
      </c>
      <c r="F129" s="282" t="str">
        <f t="shared" si="26"/>
        <v>E2.P_D</v>
      </c>
      <c r="G129" s="455" t="s">
        <v>218</v>
      </c>
      <c r="H129" s="455" t="s">
        <v>338</v>
      </c>
      <c r="I129" s="459"/>
      <c r="J129" s="460" t="s">
        <v>61</v>
      </c>
      <c r="K129" s="375" t="str">
        <f t="shared" si="27"/>
        <v>E2.P_D.MR1</v>
      </c>
      <c r="L129" s="411" t="s">
        <v>309</v>
      </c>
      <c r="M129" s="412" t="s">
        <v>904</v>
      </c>
      <c r="N129" s="376">
        <v>0</v>
      </c>
      <c r="O129" s="289">
        <v>2</v>
      </c>
      <c r="P129" s="378" t="s">
        <v>87</v>
      </c>
      <c r="Q129" s="379" t="str">
        <f t="shared" si="28"/>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31" t="s">
        <v>911</v>
      </c>
      <c r="EM129" s="319" t="s">
        <v>909</v>
      </c>
      <c r="EN129" s="275" t="s">
        <v>910</v>
      </c>
      <c r="EO129" s="275">
        <v>0</v>
      </c>
      <c r="EP129" s="275">
        <v>200</v>
      </c>
      <c r="EQ129" s="276">
        <v>50</v>
      </c>
      <c r="ER129" s="276">
        <v>50</v>
      </c>
      <c r="ES129" s="276">
        <v>50</v>
      </c>
      <c r="ET129" s="829">
        <v>50</v>
      </c>
    </row>
    <row r="130" spans="1:150" ht="39" customHeight="1" x14ac:dyDescent="0.2">
      <c r="A130" s="278" t="s">
        <v>76</v>
      </c>
      <c r="B130" s="431" t="s">
        <v>77</v>
      </c>
      <c r="C130" s="432" t="s">
        <v>826</v>
      </c>
      <c r="D130" s="432"/>
      <c r="E130" s="8" t="s">
        <v>641</v>
      </c>
      <c r="F130" s="282" t="str">
        <f t="shared" si="26"/>
        <v>E2.P_D</v>
      </c>
      <c r="G130" s="455" t="s">
        <v>218</v>
      </c>
      <c r="H130" s="455" t="s">
        <v>338</v>
      </c>
      <c r="I130" s="459"/>
      <c r="J130" s="460" t="s">
        <v>61</v>
      </c>
      <c r="K130" s="375" t="str">
        <f t="shared" si="27"/>
        <v>E2.P_D.MR1</v>
      </c>
      <c r="L130" s="411" t="s">
        <v>309</v>
      </c>
      <c r="M130" s="412" t="s">
        <v>904</v>
      </c>
      <c r="N130" s="376">
        <v>0</v>
      </c>
      <c r="O130" s="289">
        <v>2</v>
      </c>
      <c r="P130" s="378" t="s">
        <v>99</v>
      </c>
      <c r="Q130" s="379" t="str">
        <f t="shared" si="28"/>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31" t="s">
        <v>915</v>
      </c>
      <c r="EM130" s="319" t="s">
        <v>913</v>
      </c>
      <c r="EN130" s="275" t="s">
        <v>914</v>
      </c>
      <c r="EO130" s="275">
        <v>0</v>
      </c>
      <c r="EP130" s="275">
        <v>1</v>
      </c>
      <c r="EQ130" s="277">
        <v>0.2</v>
      </c>
      <c r="ER130" s="277">
        <v>0.3</v>
      </c>
      <c r="ES130" s="277">
        <v>0.3</v>
      </c>
      <c r="ET130" s="832">
        <v>0.2</v>
      </c>
    </row>
    <row r="131" spans="1:150" ht="33" customHeight="1" x14ac:dyDescent="0.2">
      <c r="A131" s="278" t="s">
        <v>76</v>
      </c>
      <c r="B131" s="431" t="s">
        <v>77</v>
      </c>
      <c r="C131" s="432" t="s">
        <v>826</v>
      </c>
      <c r="D131" s="432"/>
      <c r="E131" s="8" t="s">
        <v>641</v>
      </c>
      <c r="F131" s="282" t="str">
        <f t="shared" si="26"/>
        <v>E2.P_D</v>
      </c>
      <c r="G131" s="455" t="s">
        <v>218</v>
      </c>
      <c r="H131" s="455" t="s">
        <v>338</v>
      </c>
      <c r="I131" s="459"/>
      <c r="J131" s="460" t="s">
        <v>61</v>
      </c>
      <c r="K131" s="375" t="str">
        <f t="shared" si="27"/>
        <v>E2.P_D.MR1</v>
      </c>
      <c r="L131" s="411" t="s">
        <v>309</v>
      </c>
      <c r="M131" s="412" t="s">
        <v>904</v>
      </c>
      <c r="N131" s="376">
        <v>0</v>
      </c>
      <c r="O131" s="289">
        <v>2</v>
      </c>
      <c r="P131" s="378" t="s">
        <v>112</v>
      </c>
      <c r="Q131" s="379" t="str">
        <f t="shared" si="28"/>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31" t="s">
        <v>919</v>
      </c>
      <c r="EM131" s="319" t="s">
        <v>917</v>
      </c>
      <c r="EN131" s="275" t="s">
        <v>918</v>
      </c>
      <c r="EO131" s="275">
        <v>0</v>
      </c>
      <c r="EP131" s="275">
        <v>1</v>
      </c>
      <c r="EQ131" s="277">
        <v>0.2</v>
      </c>
      <c r="ER131" s="277">
        <v>0.3</v>
      </c>
      <c r="ES131" s="277">
        <v>0.3</v>
      </c>
      <c r="ET131" s="832">
        <v>0.2</v>
      </c>
    </row>
    <row r="132" spans="1:150" ht="54" customHeight="1" thickBot="1" x14ac:dyDescent="0.25">
      <c r="A132" s="278" t="s">
        <v>76</v>
      </c>
      <c r="B132" s="431" t="s">
        <v>77</v>
      </c>
      <c r="C132" s="432" t="s">
        <v>826</v>
      </c>
      <c r="D132" s="432"/>
      <c r="E132" s="8" t="s">
        <v>641</v>
      </c>
      <c r="F132" s="282" t="str">
        <f t="shared" si="26"/>
        <v>E2.P_D</v>
      </c>
      <c r="G132" s="567" t="s">
        <v>218</v>
      </c>
      <c r="H132" s="567" t="s">
        <v>338</v>
      </c>
      <c r="I132" s="465"/>
      <c r="J132" s="466" t="s">
        <v>61</v>
      </c>
      <c r="K132" s="467" t="str">
        <f t="shared" si="27"/>
        <v>E2.P_D.MR1</v>
      </c>
      <c r="L132" s="427" t="s">
        <v>309</v>
      </c>
      <c r="M132" s="428" t="s">
        <v>904</v>
      </c>
      <c r="N132" s="390">
        <v>0</v>
      </c>
      <c r="O132" s="429">
        <v>2</v>
      </c>
      <c r="P132" s="568" t="s">
        <v>122</v>
      </c>
      <c r="Q132" s="393" t="str">
        <f t="shared" si="28"/>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31" t="s">
        <v>923</v>
      </c>
      <c r="EM132" s="319" t="s">
        <v>921</v>
      </c>
      <c r="EN132" s="275" t="s">
        <v>922</v>
      </c>
      <c r="EO132" s="275">
        <v>0</v>
      </c>
      <c r="EP132" s="275">
        <v>1</v>
      </c>
      <c r="EQ132" s="277">
        <v>0.2</v>
      </c>
      <c r="ER132" s="277">
        <v>0.3</v>
      </c>
      <c r="ES132" s="277">
        <v>0.3</v>
      </c>
      <c r="ET132" s="832">
        <v>0.2</v>
      </c>
    </row>
    <row r="133" spans="1:150" ht="142.5" customHeight="1" x14ac:dyDescent="0.2">
      <c r="A133" s="278" t="s">
        <v>76</v>
      </c>
      <c r="B133" s="431" t="s">
        <v>77</v>
      </c>
      <c r="C133" s="432" t="s">
        <v>826</v>
      </c>
      <c r="D133" s="433" t="s">
        <v>925</v>
      </c>
      <c r="E133" s="3" t="s">
        <v>695</v>
      </c>
      <c r="F133" s="434" t="str">
        <f t="shared" si="26"/>
        <v>E2.P_E</v>
      </c>
      <c r="G133" s="435" t="s">
        <v>230</v>
      </c>
      <c r="H133" s="480" t="s">
        <v>349</v>
      </c>
      <c r="I133" s="456" t="s">
        <v>926</v>
      </c>
      <c r="J133" s="457" t="s">
        <v>61</v>
      </c>
      <c r="K133" s="458" t="str">
        <f t="shared" si="27"/>
        <v>E2.P_E.MR1</v>
      </c>
      <c r="L133" s="362" t="s">
        <v>320</v>
      </c>
      <c r="M133" s="363" t="s">
        <v>927</v>
      </c>
      <c r="N133" s="364">
        <v>665</v>
      </c>
      <c r="O133" s="248">
        <v>1100</v>
      </c>
      <c r="P133" s="366" t="s">
        <v>64</v>
      </c>
      <c r="Q133" s="367" t="str">
        <f t="shared" si="28"/>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 t="shared" ref="AG133" si="92">SUM(AA133:AF133)</f>
        <v>450000000</v>
      </c>
      <c r="AH133" s="593">
        <f t="shared" ref="AH133:AM133" si="93">AA133*1.035</f>
        <v>380971961.81999999</v>
      </c>
      <c r="AI133" s="593">
        <f t="shared" si="93"/>
        <v>0</v>
      </c>
      <c r="AJ133" s="593">
        <f t="shared" si="93"/>
        <v>51749999.999999993</v>
      </c>
      <c r="AK133" s="593">
        <f t="shared" si="93"/>
        <v>0</v>
      </c>
      <c r="AL133" s="593">
        <f t="shared" si="93"/>
        <v>0</v>
      </c>
      <c r="AM133" s="593">
        <f t="shared" si="93"/>
        <v>33028038.179999996</v>
      </c>
      <c r="AN133" s="593">
        <f t="shared" ref="AN133" si="94">SUM(AH133:AM133)</f>
        <v>465750000</v>
      </c>
      <c r="AO133" s="593">
        <f t="shared" ref="AO133:AT133" si="95">AH133*1.035</f>
        <v>394305980.48369998</v>
      </c>
      <c r="AP133" s="593">
        <f t="shared" si="95"/>
        <v>0</v>
      </c>
      <c r="AQ133" s="593">
        <f t="shared" si="95"/>
        <v>53561249.999999985</v>
      </c>
      <c r="AR133" s="593">
        <f t="shared" si="95"/>
        <v>0</v>
      </c>
      <c r="AS133" s="593">
        <f t="shared" si="95"/>
        <v>0</v>
      </c>
      <c r="AT133" s="593">
        <f t="shared" si="95"/>
        <v>34184019.516299993</v>
      </c>
      <c r="AU133" s="593">
        <f t="shared" ref="AU133" si="96">SUM(AO133:AT133)</f>
        <v>482051250</v>
      </c>
      <c r="AV133" s="593">
        <f t="shared" ref="AV133:BA133" si="97">AO133*1.035</f>
        <v>408106689.80062944</v>
      </c>
      <c r="AW133" s="593">
        <f t="shared" si="97"/>
        <v>0</v>
      </c>
      <c r="AX133" s="593">
        <f t="shared" si="97"/>
        <v>55435893.749999978</v>
      </c>
      <c r="AY133" s="593">
        <f t="shared" si="97"/>
        <v>0</v>
      </c>
      <c r="AZ133" s="593">
        <f t="shared" si="97"/>
        <v>0</v>
      </c>
      <c r="BA133" s="593">
        <f t="shared" si="97"/>
        <v>35380460.199370489</v>
      </c>
      <c r="BB133" s="593">
        <f t="shared" ref="BB133" si="98">SUM(AV133:BA133)</f>
        <v>498923043.74999994</v>
      </c>
      <c r="BC133" s="594">
        <f t="shared" ref="BC133" si="99">+AG133+AN133+AU133+BB133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31" t="s">
        <v>930</v>
      </c>
      <c r="EM133" s="319" t="s">
        <v>928</v>
      </c>
      <c r="EN133" s="275" t="s">
        <v>929</v>
      </c>
      <c r="EO133" s="275">
        <v>0</v>
      </c>
      <c r="EP133" s="275">
        <v>2</v>
      </c>
      <c r="EQ133" s="277">
        <v>0.5</v>
      </c>
      <c r="ER133" s="277">
        <v>0.5</v>
      </c>
      <c r="ES133" s="277">
        <v>0.5</v>
      </c>
      <c r="ET133" s="832">
        <v>0.5</v>
      </c>
    </row>
    <row r="134" spans="1:150" ht="54" customHeight="1" x14ac:dyDescent="0.2">
      <c r="A134" s="278" t="s">
        <v>76</v>
      </c>
      <c r="B134" s="431" t="s">
        <v>77</v>
      </c>
      <c r="C134" s="432" t="s">
        <v>826</v>
      </c>
      <c r="D134" s="432"/>
      <c r="E134" s="8" t="s">
        <v>695</v>
      </c>
      <c r="F134" s="282" t="str">
        <f t="shared" si="26"/>
        <v>E2.P_E</v>
      </c>
      <c r="G134" s="572" t="s">
        <v>230</v>
      </c>
      <c r="H134" s="572" t="s">
        <v>349</v>
      </c>
      <c r="I134" s="459"/>
      <c r="J134" s="460" t="s">
        <v>61</v>
      </c>
      <c r="K134" s="375" t="str">
        <f t="shared" si="27"/>
        <v>E2.P_E.MR1</v>
      </c>
      <c r="L134" s="411" t="s">
        <v>320</v>
      </c>
      <c r="M134" s="412" t="s">
        <v>927</v>
      </c>
      <c r="N134" s="376">
        <v>665</v>
      </c>
      <c r="O134" s="289">
        <v>1100</v>
      </c>
      <c r="P134" s="378" t="s">
        <v>87</v>
      </c>
      <c r="Q134" s="379" t="str">
        <f t="shared" si="28"/>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31" t="s">
        <v>934</v>
      </c>
      <c r="EM134" s="319" t="s">
        <v>932</v>
      </c>
      <c r="EN134" s="275" t="s">
        <v>933</v>
      </c>
      <c r="EO134" s="275">
        <v>300</v>
      </c>
      <c r="EP134" s="275">
        <v>500</v>
      </c>
      <c r="EQ134" s="276">
        <v>125</v>
      </c>
      <c r="ER134" s="276">
        <v>125</v>
      </c>
      <c r="ES134" s="276">
        <v>125</v>
      </c>
      <c r="ET134" s="829">
        <v>125</v>
      </c>
    </row>
    <row r="135" spans="1:150" ht="34.5" customHeight="1" x14ac:dyDescent="0.2">
      <c r="A135" s="278" t="s">
        <v>76</v>
      </c>
      <c r="B135" s="431" t="s">
        <v>77</v>
      </c>
      <c r="C135" s="432" t="s">
        <v>826</v>
      </c>
      <c r="D135" s="432"/>
      <c r="E135" s="8" t="s">
        <v>695</v>
      </c>
      <c r="F135" s="282" t="str">
        <f t="shared" si="26"/>
        <v>E2.P_E</v>
      </c>
      <c r="G135" s="572" t="s">
        <v>230</v>
      </c>
      <c r="H135" s="572" t="s">
        <v>349</v>
      </c>
      <c r="I135" s="459"/>
      <c r="J135" s="460" t="s">
        <v>61</v>
      </c>
      <c r="K135" s="375" t="str">
        <f t="shared" si="27"/>
        <v>E2.P_E.MR1</v>
      </c>
      <c r="L135" s="411" t="s">
        <v>320</v>
      </c>
      <c r="M135" s="412" t="s">
        <v>927</v>
      </c>
      <c r="N135" s="376">
        <v>665</v>
      </c>
      <c r="O135" s="289">
        <v>1100</v>
      </c>
      <c r="P135" s="378" t="s">
        <v>99</v>
      </c>
      <c r="Q135" s="379" t="str">
        <f t="shared" si="28"/>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31" t="s">
        <v>938</v>
      </c>
      <c r="EM135" s="319" t="s">
        <v>936</v>
      </c>
      <c r="EN135" s="275" t="s">
        <v>937</v>
      </c>
      <c r="EO135" s="275">
        <v>0</v>
      </c>
      <c r="EP135" s="387">
        <v>1</v>
      </c>
      <c r="EQ135" s="330">
        <v>0.25</v>
      </c>
      <c r="ER135" s="819">
        <v>0.05</v>
      </c>
      <c r="ES135" s="819">
        <v>0.35</v>
      </c>
      <c r="ET135" s="830">
        <v>0.35</v>
      </c>
    </row>
    <row r="136" spans="1:150" ht="34.5" customHeight="1" x14ac:dyDescent="0.2">
      <c r="A136" s="278" t="s">
        <v>76</v>
      </c>
      <c r="B136" s="431" t="s">
        <v>77</v>
      </c>
      <c r="C136" s="432" t="s">
        <v>826</v>
      </c>
      <c r="D136" s="432"/>
      <c r="E136" s="8" t="s">
        <v>695</v>
      </c>
      <c r="F136" s="282" t="str">
        <f t="shared" si="26"/>
        <v>E2.P_E</v>
      </c>
      <c r="G136" s="572" t="s">
        <v>230</v>
      </c>
      <c r="H136" s="572" t="s">
        <v>349</v>
      </c>
      <c r="I136" s="459"/>
      <c r="J136" s="460" t="s">
        <v>61</v>
      </c>
      <c r="K136" s="375" t="str">
        <f t="shared" si="27"/>
        <v>E2.P_E.MR1</v>
      </c>
      <c r="L136" s="411" t="s">
        <v>320</v>
      </c>
      <c r="M136" s="412" t="s">
        <v>927</v>
      </c>
      <c r="N136" s="376">
        <v>665</v>
      </c>
      <c r="O136" s="289">
        <v>1100</v>
      </c>
      <c r="P136" s="378" t="s">
        <v>112</v>
      </c>
      <c r="Q136" s="379" t="str">
        <f t="shared" si="28"/>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31" t="s">
        <v>942</v>
      </c>
      <c r="EM136" s="319" t="s">
        <v>940</v>
      </c>
      <c r="EN136" s="275" t="s">
        <v>941</v>
      </c>
      <c r="EO136" s="275">
        <v>0</v>
      </c>
      <c r="EP136" s="275">
        <v>8</v>
      </c>
      <c r="EQ136" s="276">
        <v>2</v>
      </c>
      <c r="ER136" s="276">
        <v>2</v>
      </c>
      <c r="ES136" s="276">
        <v>2</v>
      </c>
      <c r="ET136" s="829">
        <v>2</v>
      </c>
    </row>
    <row r="137" spans="1:150" ht="46.5" customHeight="1" x14ac:dyDescent="0.2">
      <c r="A137" s="278" t="s">
        <v>76</v>
      </c>
      <c r="B137" s="431" t="s">
        <v>77</v>
      </c>
      <c r="C137" s="432" t="s">
        <v>826</v>
      </c>
      <c r="D137" s="432"/>
      <c r="E137" s="8" t="s">
        <v>695</v>
      </c>
      <c r="F137" s="282" t="str">
        <f t="shared" si="26"/>
        <v>E2.P_E</v>
      </c>
      <c r="G137" s="572" t="s">
        <v>230</v>
      </c>
      <c r="H137" s="572" t="s">
        <v>349</v>
      </c>
      <c r="I137" s="459"/>
      <c r="J137" s="460" t="s">
        <v>61</v>
      </c>
      <c r="K137" s="375" t="str">
        <f t="shared" si="27"/>
        <v>E2.P_E.MR1</v>
      </c>
      <c r="L137" s="411" t="s">
        <v>320</v>
      </c>
      <c r="M137" s="412" t="s">
        <v>927</v>
      </c>
      <c r="N137" s="376">
        <v>665</v>
      </c>
      <c r="O137" s="289">
        <v>1100</v>
      </c>
      <c r="P137" s="378" t="s">
        <v>122</v>
      </c>
      <c r="Q137" s="379" t="str">
        <f t="shared" si="28"/>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31" t="s">
        <v>946</v>
      </c>
      <c r="EM137" s="319" t="s">
        <v>944</v>
      </c>
      <c r="EN137" s="275" t="s">
        <v>945</v>
      </c>
      <c r="EO137" s="275">
        <v>6</v>
      </c>
      <c r="EP137" s="275">
        <v>194</v>
      </c>
      <c r="EQ137" s="276">
        <v>48</v>
      </c>
      <c r="ER137" s="276">
        <v>48</v>
      </c>
      <c r="ES137" s="276">
        <v>48</v>
      </c>
      <c r="ET137" s="829">
        <v>50</v>
      </c>
    </row>
    <row r="138" spans="1:150" ht="45.75" customHeight="1" thickBot="1" x14ac:dyDescent="0.25">
      <c r="A138" s="278" t="s">
        <v>76</v>
      </c>
      <c r="B138" s="431" t="s">
        <v>77</v>
      </c>
      <c r="C138" s="432" t="s">
        <v>826</v>
      </c>
      <c r="D138" s="432"/>
      <c r="E138" s="8" t="s">
        <v>695</v>
      </c>
      <c r="F138" s="282" t="str">
        <f t="shared" ref="F138:F201" si="100">+CONCATENATE(A138,E138)</f>
        <v>E2.P_E</v>
      </c>
      <c r="G138" s="573" t="s">
        <v>230</v>
      </c>
      <c r="H138" s="573" t="s">
        <v>349</v>
      </c>
      <c r="I138" s="465"/>
      <c r="J138" s="466" t="s">
        <v>61</v>
      </c>
      <c r="K138" s="467" t="str">
        <f t="shared" ref="K138:K201" si="101">+CONCATENATE(F138,".",J138)</f>
        <v>E2.P_E.MR1</v>
      </c>
      <c r="L138" s="427" t="s">
        <v>320</v>
      </c>
      <c r="M138" s="428" t="s">
        <v>927</v>
      </c>
      <c r="N138" s="390">
        <v>665</v>
      </c>
      <c r="O138" s="429">
        <v>1100</v>
      </c>
      <c r="P138" s="392" t="s">
        <v>132</v>
      </c>
      <c r="Q138" s="393" t="str">
        <f t="shared" ref="Q138:Q201" si="10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31" t="s">
        <v>950</v>
      </c>
      <c r="EM138" s="319" t="s">
        <v>948</v>
      </c>
      <c r="EN138" s="275" t="s">
        <v>949</v>
      </c>
      <c r="EO138" s="275">
        <v>0</v>
      </c>
      <c r="EP138" s="387">
        <v>1</v>
      </c>
      <c r="EQ138" s="330">
        <v>0.25</v>
      </c>
      <c r="ER138" s="330">
        <v>0.25</v>
      </c>
      <c r="ES138" s="330">
        <v>0.25</v>
      </c>
      <c r="ET138" s="828">
        <v>0.25</v>
      </c>
    </row>
    <row r="139" spans="1:150" ht="86.25" customHeight="1" x14ac:dyDescent="0.2">
      <c r="A139" s="278" t="s">
        <v>76</v>
      </c>
      <c r="B139" s="431" t="s">
        <v>77</v>
      </c>
      <c r="C139" s="432" t="s">
        <v>826</v>
      </c>
      <c r="D139" s="433" t="s">
        <v>827</v>
      </c>
      <c r="E139" s="22" t="s">
        <v>718</v>
      </c>
      <c r="F139" s="3" t="str">
        <f t="shared" si="100"/>
        <v>E2.P_F</v>
      </c>
      <c r="G139" s="481" t="s">
        <v>239</v>
      </c>
      <c r="H139" s="480" t="s">
        <v>360</v>
      </c>
      <c r="I139" s="456" t="s">
        <v>952</v>
      </c>
      <c r="J139" s="457" t="s">
        <v>61</v>
      </c>
      <c r="K139" s="418" t="str">
        <f t="shared" si="101"/>
        <v>E2.P_F.MR1</v>
      </c>
      <c r="L139" s="362" t="s">
        <v>334</v>
      </c>
      <c r="M139" s="363" t="s">
        <v>953</v>
      </c>
      <c r="N139" s="364">
        <v>25</v>
      </c>
      <c r="O139" s="248">
        <v>90</v>
      </c>
      <c r="P139" s="366" t="s">
        <v>64</v>
      </c>
      <c r="Q139" s="367" t="str">
        <f t="shared" si="10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 t="shared" ref="AG139" si="103">SUM(AA139:AF139)</f>
        <v>100000000</v>
      </c>
      <c r="AH139" s="593">
        <f t="shared" ref="AH139:AM139" si="104">AA139*1.035</f>
        <v>103499999.99999999</v>
      </c>
      <c r="AI139" s="593">
        <f t="shared" si="104"/>
        <v>0</v>
      </c>
      <c r="AJ139" s="593">
        <f t="shared" si="104"/>
        <v>0</v>
      </c>
      <c r="AK139" s="593">
        <f t="shared" si="104"/>
        <v>0</v>
      </c>
      <c r="AL139" s="593">
        <f t="shared" si="104"/>
        <v>0</v>
      </c>
      <c r="AM139" s="593">
        <f t="shared" si="104"/>
        <v>0</v>
      </c>
      <c r="AN139" s="593">
        <f t="shared" ref="AN139" si="105">SUM(AH139:AM139)</f>
        <v>103499999.99999999</v>
      </c>
      <c r="AO139" s="593">
        <f t="shared" ref="AO139:AT139" si="106">AH139*1.035</f>
        <v>107122499.99999997</v>
      </c>
      <c r="AP139" s="593">
        <f t="shared" si="106"/>
        <v>0</v>
      </c>
      <c r="AQ139" s="593">
        <f t="shared" si="106"/>
        <v>0</v>
      </c>
      <c r="AR139" s="593">
        <f t="shared" si="106"/>
        <v>0</v>
      </c>
      <c r="AS139" s="593">
        <f t="shared" si="106"/>
        <v>0</v>
      </c>
      <c r="AT139" s="593">
        <f t="shared" si="106"/>
        <v>0</v>
      </c>
      <c r="AU139" s="593">
        <f t="shared" ref="AU139" si="107">SUM(AO139:AT139)</f>
        <v>107122499.99999997</v>
      </c>
      <c r="AV139" s="593">
        <f t="shared" ref="AV139:BA139" si="108">AO139*1.035</f>
        <v>110871787.49999996</v>
      </c>
      <c r="AW139" s="593">
        <f t="shared" si="108"/>
        <v>0</v>
      </c>
      <c r="AX139" s="593">
        <f t="shared" si="108"/>
        <v>0</v>
      </c>
      <c r="AY139" s="593">
        <f t="shared" si="108"/>
        <v>0</v>
      </c>
      <c r="AZ139" s="593">
        <f t="shared" si="108"/>
        <v>0</v>
      </c>
      <c r="BA139" s="593">
        <f t="shared" si="108"/>
        <v>0</v>
      </c>
      <c r="BB139" s="593">
        <f t="shared" ref="BB139" si="109">SUM(AV139:BA139)</f>
        <v>110871787.49999996</v>
      </c>
      <c r="BC139" s="594">
        <f t="shared" ref="BC139" si="110">+AG139+AN139+AU139+BB139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31" t="s">
        <v>956</v>
      </c>
      <c r="EM139" s="319" t="s">
        <v>954</v>
      </c>
      <c r="EN139" s="275" t="s">
        <v>955</v>
      </c>
      <c r="EO139" s="275">
        <v>0</v>
      </c>
      <c r="EP139" s="275">
        <v>1</v>
      </c>
      <c r="EQ139" s="276">
        <v>0</v>
      </c>
      <c r="ER139" s="818">
        <v>0</v>
      </c>
      <c r="ES139" s="819">
        <v>0.5</v>
      </c>
      <c r="ET139" s="830">
        <v>0.5</v>
      </c>
    </row>
    <row r="140" spans="1:150" ht="42" customHeight="1" x14ac:dyDescent="0.2">
      <c r="A140" s="278" t="s">
        <v>76</v>
      </c>
      <c r="B140" s="431" t="s">
        <v>77</v>
      </c>
      <c r="C140" s="432" t="s">
        <v>826</v>
      </c>
      <c r="D140" s="639"/>
      <c r="E140" s="23" t="s">
        <v>718</v>
      </c>
      <c r="F140" s="23" t="str">
        <f t="shared" si="100"/>
        <v>E2.P_F</v>
      </c>
      <c r="G140" s="412" t="s">
        <v>239</v>
      </c>
      <c r="H140" s="455" t="s">
        <v>360</v>
      </c>
      <c r="I140" s="459"/>
      <c r="J140" s="460" t="s">
        <v>61</v>
      </c>
      <c r="K140" s="375" t="str">
        <f t="shared" si="101"/>
        <v>E2.P_F.MR1</v>
      </c>
      <c r="L140" s="411" t="s">
        <v>334</v>
      </c>
      <c r="M140" s="412" t="s">
        <v>953</v>
      </c>
      <c r="N140" s="376">
        <v>25</v>
      </c>
      <c r="O140" s="289">
        <v>90</v>
      </c>
      <c r="P140" s="378" t="s">
        <v>87</v>
      </c>
      <c r="Q140" s="379" t="str">
        <f t="shared" si="10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31" t="s">
        <v>960</v>
      </c>
      <c r="EM140" s="319" t="s">
        <v>958</v>
      </c>
      <c r="EN140" s="275" t="s">
        <v>959</v>
      </c>
      <c r="EO140" s="275">
        <v>0</v>
      </c>
      <c r="EP140" s="275">
        <v>1</v>
      </c>
      <c r="EQ140" s="330">
        <v>0.25</v>
      </c>
      <c r="ER140" s="330">
        <v>0.25</v>
      </c>
      <c r="ES140" s="330">
        <v>0.25</v>
      </c>
      <c r="ET140" s="828">
        <v>0.25</v>
      </c>
    </row>
    <row r="141" spans="1:150" ht="36.75" customHeight="1" x14ac:dyDescent="0.2">
      <c r="A141" s="278" t="s">
        <v>76</v>
      </c>
      <c r="B141" s="431" t="s">
        <v>77</v>
      </c>
      <c r="C141" s="432" t="s">
        <v>826</v>
      </c>
      <c r="D141" s="639"/>
      <c r="E141" s="23" t="s">
        <v>718</v>
      </c>
      <c r="F141" s="23" t="str">
        <f t="shared" si="100"/>
        <v>E2.P_F</v>
      </c>
      <c r="G141" s="412" t="s">
        <v>239</v>
      </c>
      <c r="H141" s="455" t="s">
        <v>360</v>
      </c>
      <c r="I141" s="459"/>
      <c r="J141" s="460" t="s">
        <v>61</v>
      </c>
      <c r="K141" s="375" t="str">
        <f t="shared" si="101"/>
        <v>E2.P_F.MR1</v>
      </c>
      <c r="L141" s="411" t="s">
        <v>334</v>
      </c>
      <c r="M141" s="412" t="s">
        <v>953</v>
      </c>
      <c r="N141" s="376">
        <v>25</v>
      </c>
      <c r="O141" s="289">
        <v>90</v>
      </c>
      <c r="P141" s="378" t="s">
        <v>99</v>
      </c>
      <c r="Q141" s="379" t="str">
        <f t="shared" si="10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31" t="s">
        <v>964</v>
      </c>
      <c r="EM141" s="319" t="s">
        <v>962</v>
      </c>
      <c r="EN141" s="275" t="s">
        <v>963</v>
      </c>
      <c r="EO141" s="275">
        <v>1</v>
      </c>
      <c r="EP141" s="275">
        <v>2</v>
      </c>
      <c r="EQ141" s="277">
        <v>0.5</v>
      </c>
      <c r="ER141" s="277">
        <v>0.5</v>
      </c>
      <c r="ES141" s="277">
        <v>0.5</v>
      </c>
      <c r="ET141" s="832">
        <v>0.5</v>
      </c>
    </row>
    <row r="142" spans="1:150" ht="36" customHeight="1" x14ac:dyDescent="0.2">
      <c r="A142" s="278" t="s">
        <v>76</v>
      </c>
      <c r="B142" s="431" t="s">
        <v>77</v>
      </c>
      <c r="C142" s="432" t="s">
        <v>826</v>
      </c>
      <c r="D142" s="639"/>
      <c r="E142" s="23" t="s">
        <v>718</v>
      </c>
      <c r="F142" s="23" t="str">
        <f t="shared" si="100"/>
        <v>E2.P_F</v>
      </c>
      <c r="G142" s="412" t="s">
        <v>239</v>
      </c>
      <c r="H142" s="455" t="s">
        <v>360</v>
      </c>
      <c r="I142" s="459"/>
      <c r="J142" s="460" t="s">
        <v>61</v>
      </c>
      <c r="K142" s="375" t="str">
        <f t="shared" si="101"/>
        <v>E2.P_F.MR1</v>
      </c>
      <c r="L142" s="411" t="s">
        <v>334</v>
      </c>
      <c r="M142" s="412" t="s">
        <v>953</v>
      </c>
      <c r="N142" s="376">
        <v>25</v>
      </c>
      <c r="O142" s="289">
        <v>90</v>
      </c>
      <c r="P142" s="378" t="s">
        <v>112</v>
      </c>
      <c r="Q142" s="379" t="str">
        <f t="shared" si="10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31" t="s">
        <v>968</v>
      </c>
      <c r="EM142" s="319" t="s">
        <v>966</v>
      </c>
      <c r="EN142" s="275" t="s">
        <v>967</v>
      </c>
      <c r="EO142" s="275">
        <v>10</v>
      </c>
      <c r="EP142" s="275">
        <v>20</v>
      </c>
      <c r="EQ142" s="276">
        <v>6</v>
      </c>
      <c r="ER142" s="276">
        <v>6</v>
      </c>
      <c r="ES142" s="276">
        <v>4</v>
      </c>
      <c r="ET142" s="829">
        <v>4</v>
      </c>
    </row>
    <row r="143" spans="1:150" ht="39" customHeight="1" thickBot="1" x14ac:dyDescent="0.25">
      <c r="A143" s="278" t="s">
        <v>76</v>
      </c>
      <c r="B143" s="431" t="s">
        <v>77</v>
      </c>
      <c r="C143" s="432" t="s">
        <v>826</v>
      </c>
      <c r="D143" s="639"/>
      <c r="E143" s="23" t="s">
        <v>718</v>
      </c>
      <c r="F143" s="23" t="str">
        <f t="shared" si="100"/>
        <v>E2.P_F</v>
      </c>
      <c r="G143" s="412" t="s">
        <v>239</v>
      </c>
      <c r="H143" s="455" t="s">
        <v>360</v>
      </c>
      <c r="I143" s="465"/>
      <c r="J143" s="466" t="s">
        <v>61</v>
      </c>
      <c r="K143" s="467" t="str">
        <f t="shared" si="101"/>
        <v>E2.P_F.MR1</v>
      </c>
      <c r="L143" s="427" t="s">
        <v>334</v>
      </c>
      <c r="M143" s="428" t="s">
        <v>953</v>
      </c>
      <c r="N143" s="390">
        <v>25</v>
      </c>
      <c r="O143" s="429">
        <v>90</v>
      </c>
      <c r="P143" s="392" t="s">
        <v>122</v>
      </c>
      <c r="Q143" s="393" t="str">
        <f t="shared" si="10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31" t="s">
        <v>972</v>
      </c>
      <c r="EM143" s="319" t="s">
        <v>970</v>
      </c>
      <c r="EN143" s="275" t="s">
        <v>971</v>
      </c>
      <c r="EO143" s="276">
        <v>15</v>
      </c>
      <c r="EP143" s="276">
        <v>65</v>
      </c>
      <c r="EQ143" s="276">
        <v>0</v>
      </c>
      <c r="ER143" s="277">
        <v>30</v>
      </c>
      <c r="ES143" s="277">
        <v>30</v>
      </c>
      <c r="ET143" s="828">
        <v>5</v>
      </c>
    </row>
    <row r="144" spans="1:150" ht="90" customHeight="1" x14ac:dyDescent="0.2">
      <c r="A144" s="278" t="s">
        <v>76</v>
      </c>
      <c r="B144" s="431" t="s">
        <v>77</v>
      </c>
      <c r="C144" s="432" t="s">
        <v>826</v>
      </c>
      <c r="D144" s="639"/>
      <c r="E144" s="23" t="s">
        <v>718</v>
      </c>
      <c r="F144" s="23" t="str">
        <f t="shared" si="100"/>
        <v>E2.P_F</v>
      </c>
      <c r="G144" s="412" t="s">
        <v>239</v>
      </c>
      <c r="H144" s="455" t="s">
        <v>360</v>
      </c>
      <c r="I144" s="456" t="s">
        <v>974</v>
      </c>
      <c r="J144" s="457" t="s">
        <v>167</v>
      </c>
      <c r="K144" s="458" t="str">
        <f t="shared" si="101"/>
        <v>E2.P_F.MR2</v>
      </c>
      <c r="L144" s="362" t="s">
        <v>345</v>
      </c>
      <c r="M144" s="363" t="s">
        <v>975</v>
      </c>
      <c r="N144" s="364">
        <v>18152</v>
      </c>
      <c r="O144" s="248">
        <v>40000</v>
      </c>
      <c r="P144" s="366" t="s">
        <v>64</v>
      </c>
      <c r="Q144" s="367" t="str">
        <f t="shared" si="10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31" t="s">
        <v>978</v>
      </c>
      <c r="EM144" s="319" t="s">
        <v>976</v>
      </c>
      <c r="EN144" s="275" t="s">
        <v>977</v>
      </c>
      <c r="EO144" s="387">
        <v>0</v>
      </c>
      <c r="EP144" s="387">
        <v>1</v>
      </c>
      <c r="EQ144" s="330">
        <v>0.25</v>
      </c>
      <c r="ER144" s="819">
        <v>0</v>
      </c>
      <c r="ES144" s="819">
        <v>0.35</v>
      </c>
      <c r="ET144" s="830">
        <v>0.4</v>
      </c>
    </row>
    <row r="145" spans="1:150" ht="44.25" customHeight="1" x14ac:dyDescent="0.2">
      <c r="A145" s="278" t="s">
        <v>76</v>
      </c>
      <c r="B145" s="431" t="s">
        <v>77</v>
      </c>
      <c r="C145" s="432" t="s">
        <v>826</v>
      </c>
      <c r="D145" s="639"/>
      <c r="E145" s="23" t="s">
        <v>718</v>
      </c>
      <c r="F145" s="23" t="str">
        <f t="shared" si="100"/>
        <v>E2.P_F</v>
      </c>
      <c r="G145" s="412" t="s">
        <v>239</v>
      </c>
      <c r="H145" s="455" t="s">
        <v>360</v>
      </c>
      <c r="I145" s="459"/>
      <c r="J145" s="460" t="s">
        <v>167</v>
      </c>
      <c r="K145" s="375" t="str">
        <f t="shared" si="101"/>
        <v>E2.P_F.MR2</v>
      </c>
      <c r="L145" s="411" t="s">
        <v>345</v>
      </c>
      <c r="M145" s="412" t="s">
        <v>975</v>
      </c>
      <c r="N145" s="376">
        <v>18152</v>
      </c>
      <c r="O145" s="289">
        <v>40000</v>
      </c>
      <c r="P145" s="378" t="s">
        <v>87</v>
      </c>
      <c r="Q145" s="379" t="str">
        <f t="shared" si="10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31" t="s">
        <v>982</v>
      </c>
      <c r="EM145" s="319" t="s">
        <v>980</v>
      </c>
      <c r="EN145" s="275" t="s">
        <v>981</v>
      </c>
      <c r="EO145" s="387">
        <v>0</v>
      </c>
      <c r="EP145" s="387">
        <v>4</v>
      </c>
      <c r="EQ145" s="276">
        <v>1</v>
      </c>
      <c r="ER145" s="276">
        <v>1</v>
      </c>
      <c r="ES145" s="276">
        <v>1</v>
      </c>
      <c r="ET145" s="829">
        <v>1</v>
      </c>
    </row>
    <row r="146" spans="1:150" ht="41.25" customHeight="1" x14ac:dyDescent="0.2">
      <c r="A146" s="278" t="s">
        <v>76</v>
      </c>
      <c r="B146" s="431" t="s">
        <v>77</v>
      </c>
      <c r="C146" s="432" t="s">
        <v>826</v>
      </c>
      <c r="D146" s="639"/>
      <c r="E146" s="23" t="s">
        <v>718</v>
      </c>
      <c r="F146" s="23" t="str">
        <f t="shared" si="100"/>
        <v>E2.P_F</v>
      </c>
      <c r="G146" s="412" t="s">
        <v>239</v>
      </c>
      <c r="H146" s="455" t="s">
        <v>360</v>
      </c>
      <c r="I146" s="459"/>
      <c r="J146" s="460" t="s">
        <v>167</v>
      </c>
      <c r="K146" s="375" t="str">
        <f t="shared" si="101"/>
        <v>E2.P_F.MR2</v>
      </c>
      <c r="L146" s="411" t="s">
        <v>345</v>
      </c>
      <c r="M146" s="412" t="s">
        <v>975</v>
      </c>
      <c r="N146" s="376">
        <v>18152</v>
      </c>
      <c r="O146" s="289">
        <v>40000</v>
      </c>
      <c r="P146" s="378" t="s">
        <v>99</v>
      </c>
      <c r="Q146" s="379" t="str">
        <f t="shared" si="10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31" t="s">
        <v>986</v>
      </c>
      <c r="EM146" s="319" t="s">
        <v>984</v>
      </c>
      <c r="EN146" s="275" t="s">
        <v>985</v>
      </c>
      <c r="EO146" s="387">
        <v>1</v>
      </c>
      <c r="EP146" s="387">
        <v>3</v>
      </c>
      <c r="EQ146" s="276">
        <v>1</v>
      </c>
      <c r="ER146" s="276">
        <v>1</v>
      </c>
      <c r="ES146" s="276">
        <v>1</v>
      </c>
      <c r="ET146" s="829">
        <v>0</v>
      </c>
    </row>
    <row r="147" spans="1:150" ht="51.75" customHeight="1" thickBot="1" x14ac:dyDescent="0.25">
      <c r="A147" s="278" t="s">
        <v>76</v>
      </c>
      <c r="B147" s="599" t="s">
        <v>77</v>
      </c>
      <c r="C147" s="600" t="s">
        <v>826</v>
      </c>
      <c r="D147" s="640"/>
      <c r="E147" s="24" t="s">
        <v>718</v>
      </c>
      <c r="F147" s="24" t="str">
        <f t="shared" si="100"/>
        <v>E2.P_F</v>
      </c>
      <c r="G147" s="428" t="s">
        <v>239</v>
      </c>
      <c r="H147" s="567" t="s">
        <v>360</v>
      </c>
      <c r="I147" s="465"/>
      <c r="J147" s="460" t="s">
        <v>167</v>
      </c>
      <c r="K147" s="375" t="str">
        <f t="shared" si="101"/>
        <v>E2.P_F.MR2</v>
      </c>
      <c r="L147" s="411" t="s">
        <v>345</v>
      </c>
      <c r="M147" s="412" t="s">
        <v>975</v>
      </c>
      <c r="N147" s="390">
        <v>18152</v>
      </c>
      <c r="O147" s="429">
        <v>40000</v>
      </c>
      <c r="P147" s="392" t="s">
        <v>112</v>
      </c>
      <c r="Q147" s="393" t="str">
        <f t="shared" si="10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31" t="s">
        <v>990</v>
      </c>
      <c r="EM147" s="319" t="s">
        <v>988</v>
      </c>
      <c r="EN147" s="275" t="s">
        <v>989</v>
      </c>
      <c r="EO147" s="387">
        <v>0</v>
      </c>
      <c r="EP147" s="387">
        <v>1</v>
      </c>
      <c r="EQ147" s="277">
        <v>0.2</v>
      </c>
      <c r="ER147" s="277">
        <v>0.2</v>
      </c>
      <c r="ES147" s="277">
        <v>0.3</v>
      </c>
      <c r="ET147" s="832">
        <v>0.3</v>
      </c>
    </row>
    <row r="148" spans="1:150" ht="107.25" customHeight="1" x14ac:dyDescent="0.2">
      <c r="A148" s="236" t="s">
        <v>90</v>
      </c>
      <c r="B148" s="605" t="s">
        <v>91</v>
      </c>
      <c r="C148" s="606" t="s">
        <v>992</v>
      </c>
      <c r="D148" s="433" t="s">
        <v>993</v>
      </c>
      <c r="E148" s="3" t="s">
        <v>57</v>
      </c>
      <c r="F148" s="644" t="str">
        <f t="shared" si="100"/>
        <v>E3.P_A</v>
      </c>
      <c r="G148" s="481" t="s">
        <v>250</v>
      </c>
      <c r="H148" s="363" t="s">
        <v>386</v>
      </c>
      <c r="I148" s="406" t="s">
        <v>994</v>
      </c>
      <c r="J148" s="437" t="s">
        <v>61</v>
      </c>
      <c r="K148" s="400" t="str">
        <f t="shared" si="101"/>
        <v>E3.P_A.MR1</v>
      </c>
      <c r="L148" s="362" t="s">
        <v>356</v>
      </c>
      <c r="M148" s="363" t="s">
        <v>995</v>
      </c>
      <c r="N148" s="482">
        <v>87</v>
      </c>
      <c r="O148" s="482">
        <v>114</v>
      </c>
      <c r="P148" s="645" t="s">
        <v>64</v>
      </c>
      <c r="Q148" s="646" t="str">
        <f t="shared" si="10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48">
        <f t="shared" ref="BC148" si="114">+BB148+AU148+AN148+AG148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7" t="s">
        <v>999</v>
      </c>
      <c r="EM148" s="319" t="s">
        <v>996</v>
      </c>
      <c r="EN148" s="275" t="s">
        <v>997</v>
      </c>
      <c r="EO148" s="813">
        <v>12</v>
      </c>
      <c r="EP148" s="813">
        <v>17</v>
      </c>
      <c r="EQ148" s="812">
        <v>0</v>
      </c>
      <c r="ER148" s="812">
        <v>3</v>
      </c>
      <c r="ES148" s="812">
        <v>2</v>
      </c>
      <c r="ET148" s="839">
        <v>0</v>
      </c>
    </row>
    <row r="149" spans="1:150" ht="57.75" customHeight="1" x14ac:dyDescent="0.2">
      <c r="A149" s="278" t="s">
        <v>90</v>
      </c>
      <c r="B149" s="431" t="s">
        <v>91</v>
      </c>
      <c r="C149" s="432" t="s">
        <v>992</v>
      </c>
      <c r="D149" s="432"/>
      <c r="E149" s="8" t="s">
        <v>57</v>
      </c>
      <c r="F149" s="650" t="str">
        <f t="shared" si="100"/>
        <v>E3.P_A</v>
      </c>
      <c r="G149" s="412" t="s">
        <v>250</v>
      </c>
      <c r="H149" s="651" t="s">
        <v>386</v>
      </c>
      <c r="I149" s="445"/>
      <c r="J149" s="285" t="s">
        <v>61</v>
      </c>
      <c r="K149" s="286" t="str">
        <f t="shared" si="101"/>
        <v>E3.P_A.MR1</v>
      </c>
      <c r="L149" s="411" t="s">
        <v>356</v>
      </c>
      <c r="M149" s="412" t="s">
        <v>995</v>
      </c>
      <c r="N149" s="494">
        <v>87</v>
      </c>
      <c r="O149" s="10">
        <v>114</v>
      </c>
      <c r="P149" s="483" t="s">
        <v>87</v>
      </c>
      <c r="Q149" s="495" t="str">
        <f t="shared" si="10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7" t="s">
        <v>1003</v>
      </c>
      <c r="EM149" s="319" t="s">
        <v>1001</v>
      </c>
      <c r="EN149" s="275" t="s">
        <v>1002</v>
      </c>
      <c r="EO149" s="275">
        <v>0</v>
      </c>
      <c r="EP149" s="275">
        <v>3</v>
      </c>
      <c r="EQ149" s="277">
        <v>0.2</v>
      </c>
      <c r="ER149" s="842">
        <v>0.2</v>
      </c>
      <c r="ES149" s="842">
        <v>1.6</v>
      </c>
      <c r="ET149" s="829">
        <v>1</v>
      </c>
    </row>
    <row r="150" spans="1:150" ht="45.75" customHeight="1" x14ac:dyDescent="0.2">
      <c r="A150" s="278" t="s">
        <v>90</v>
      </c>
      <c r="B150" s="431" t="s">
        <v>91</v>
      </c>
      <c r="C150" s="432" t="s">
        <v>992</v>
      </c>
      <c r="D150" s="432"/>
      <c r="E150" s="8" t="s">
        <v>57</v>
      </c>
      <c r="F150" s="650" t="str">
        <f t="shared" si="100"/>
        <v>E3.P_A</v>
      </c>
      <c r="G150" s="412" t="s">
        <v>250</v>
      </c>
      <c r="H150" s="651" t="s">
        <v>386</v>
      </c>
      <c r="I150" s="445"/>
      <c r="J150" s="285" t="s">
        <v>61</v>
      </c>
      <c r="K150" s="286" t="str">
        <f t="shared" si="101"/>
        <v>E3.P_A.MR1</v>
      </c>
      <c r="L150" s="411" t="s">
        <v>356</v>
      </c>
      <c r="M150" s="412" t="s">
        <v>995</v>
      </c>
      <c r="N150" s="494">
        <v>87</v>
      </c>
      <c r="O150" s="10">
        <v>114</v>
      </c>
      <c r="P150" s="483" t="s">
        <v>99</v>
      </c>
      <c r="Q150" s="495" t="str">
        <f t="shared" si="10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7" t="s">
        <v>1007</v>
      </c>
      <c r="EM150" s="319" t="s">
        <v>1005</v>
      </c>
      <c r="EN150" s="275" t="s">
        <v>1006</v>
      </c>
      <c r="EO150" s="387">
        <v>12</v>
      </c>
      <c r="EP150" s="387">
        <v>12</v>
      </c>
      <c r="EQ150" s="276">
        <v>12</v>
      </c>
      <c r="ER150" s="843">
        <v>4</v>
      </c>
      <c r="ES150" s="843">
        <v>4</v>
      </c>
      <c r="ET150" s="844">
        <v>4</v>
      </c>
    </row>
    <row r="151" spans="1:150" ht="45" customHeight="1" x14ac:dyDescent="0.2">
      <c r="A151" s="278" t="s">
        <v>90</v>
      </c>
      <c r="B151" s="431" t="s">
        <v>91</v>
      </c>
      <c r="C151" s="432" t="s">
        <v>992</v>
      </c>
      <c r="D151" s="432"/>
      <c r="E151" s="8" t="s">
        <v>57</v>
      </c>
      <c r="F151" s="650" t="str">
        <f t="shared" si="100"/>
        <v>E3.P_A</v>
      </c>
      <c r="G151" s="412" t="s">
        <v>250</v>
      </c>
      <c r="H151" s="651" t="s">
        <v>386</v>
      </c>
      <c r="I151" s="445"/>
      <c r="J151" s="285" t="s">
        <v>61</v>
      </c>
      <c r="K151" s="286" t="str">
        <f t="shared" si="101"/>
        <v>E3.P_A.MR1</v>
      </c>
      <c r="L151" s="411" t="s">
        <v>356</v>
      </c>
      <c r="M151" s="412" t="s">
        <v>995</v>
      </c>
      <c r="N151" s="494">
        <v>87</v>
      </c>
      <c r="O151" s="10">
        <v>114</v>
      </c>
      <c r="P151" s="483" t="s">
        <v>112</v>
      </c>
      <c r="Q151" s="495" t="str">
        <f t="shared" si="10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7" t="s">
        <v>1011</v>
      </c>
      <c r="EM151" s="319" t="s">
        <v>1009</v>
      </c>
      <c r="EN151" s="275" t="s">
        <v>1010</v>
      </c>
      <c r="EO151" s="840">
        <v>26</v>
      </c>
      <c r="EP151" s="840">
        <v>28</v>
      </c>
      <c r="EQ151" s="812">
        <v>0</v>
      </c>
      <c r="ER151" s="842">
        <v>0.5</v>
      </c>
      <c r="ES151" s="842">
        <v>0.5</v>
      </c>
      <c r="ET151" s="844">
        <v>1</v>
      </c>
    </row>
    <row r="152" spans="1:150" ht="63.75" customHeight="1" x14ac:dyDescent="0.2">
      <c r="A152" s="278" t="s">
        <v>90</v>
      </c>
      <c r="B152" s="431" t="s">
        <v>91</v>
      </c>
      <c r="C152" s="432" t="s">
        <v>992</v>
      </c>
      <c r="D152" s="432"/>
      <c r="E152" s="8" t="s">
        <v>57</v>
      </c>
      <c r="F152" s="650" t="str">
        <f t="shared" si="100"/>
        <v>E3.P_A</v>
      </c>
      <c r="G152" s="412" t="s">
        <v>250</v>
      </c>
      <c r="H152" s="651" t="s">
        <v>386</v>
      </c>
      <c r="I152" s="445"/>
      <c r="J152" s="285" t="s">
        <v>61</v>
      </c>
      <c r="K152" s="286" t="str">
        <f t="shared" si="101"/>
        <v>E3.P_A.MR1</v>
      </c>
      <c r="L152" s="411" t="s">
        <v>356</v>
      </c>
      <c r="M152" s="412" t="s">
        <v>995</v>
      </c>
      <c r="N152" s="494">
        <v>87</v>
      </c>
      <c r="O152" s="10">
        <v>114</v>
      </c>
      <c r="P152" s="483" t="s">
        <v>122</v>
      </c>
      <c r="Q152" s="495" t="str">
        <f t="shared" si="10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7" t="s">
        <v>1015</v>
      </c>
      <c r="EM152" s="319" t="s">
        <v>1013</v>
      </c>
      <c r="EN152" s="275" t="s">
        <v>1014</v>
      </c>
      <c r="EO152" s="387">
        <v>0</v>
      </c>
      <c r="EP152" s="387">
        <v>3</v>
      </c>
      <c r="EQ152" s="276">
        <v>0</v>
      </c>
      <c r="ER152" s="843">
        <v>0</v>
      </c>
      <c r="ES152" s="843">
        <v>2</v>
      </c>
      <c r="ET152" s="829">
        <v>1</v>
      </c>
    </row>
    <row r="153" spans="1:150" ht="58.5" customHeight="1" x14ac:dyDescent="0.2">
      <c r="A153" s="278" t="s">
        <v>90</v>
      </c>
      <c r="B153" s="431" t="s">
        <v>91</v>
      </c>
      <c r="C153" s="432" t="s">
        <v>992</v>
      </c>
      <c r="D153" s="432"/>
      <c r="E153" s="8" t="s">
        <v>57</v>
      </c>
      <c r="F153" s="650" t="str">
        <f t="shared" si="100"/>
        <v>E3.P_A</v>
      </c>
      <c r="G153" s="412" t="s">
        <v>250</v>
      </c>
      <c r="H153" s="651" t="s">
        <v>386</v>
      </c>
      <c r="I153" s="445"/>
      <c r="J153" s="285" t="s">
        <v>61</v>
      </c>
      <c r="K153" s="286" t="str">
        <f t="shared" si="101"/>
        <v>E3.P_A.MR1</v>
      </c>
      <c r="L153" s="411" t="s">
        <v>356</v>
      </c>
      <c r="M153" s="412" t="s">
        <v>995</v>
      </c>
      <c r="N153" s="494">
        <v>87</v>
      </c>
      <c r="O153" s="10">
        <v>114</v>
      </c>
      <c r="P153" s="483" t="s">
        <v>132</v>
      </c>
      <c r="Q153" s="495" t="str">
        <f t="shared" si="10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7" t="s">
        <v>1019</v>
      </c>
      <c r="EM153" s="319" t="s">
        <v>1017</v>
      </c>
      <c r="EN153" s="275" t="s">
        <v>1018</v>
      </c>
      <c r="EO153" s="387">
        <v>26</v>
      </c>
      <c r="EP153" s="387">
        <v>26</v>
      </c>
      <c r="EQ153" s="277">
        <v>0.2</v>
      </c>
      <c r="ER153" s="277">
        <v>7.8</v>
      </c>
      <c r="ES153" s="276">
        <v>10</v>
      </c>
      <c r="ET153" s="829">
        <v>8</v>
      </c>
    </row>
    <row r="154" spans="1:150" ht="47.25" customHeight="1" x14ac:dyDescent="0.2">
      <c r="A154" s="278" t="s">
        <v>90</v>
      </c>
      <c r="B154" s="431" t="s">
        <v>91</v>
      </c>
      <c r="C154" s="432" t="s">
        <v>992</v>
      </c>
      <c r="D154" s="432"/>
      <c r="E154" s="8" t="s">
        <v>57</v>
      </c>
      <c r="F154" s="650" t="str">
        <f t="shared" si="100"/>
        <v>E3.P_A</v>
      </c>
      <c r="G154" s="412" t="s">
        <v>250</v>
      </c>
      <c r="H154" s="651" t="s">
        <v>386</v>
      </c>
      <c r="I154" s="445"/>
      <c r="J154" s="285" t="s">
        <v>61</v>
      </c>
      <c r="K154" s="286" t="str">
        <f t="shared" si="101"/>
        <v>E3.P_A.MR1</v>
      </c>
      <c r="L154" s="411" t="s">
        <v>356</v>
      </c>
      <c r="M154" s="412" t="s">
        <v>995</v>
      </c>
      <c r="N154" s="494">
        <v>87</v>
      </c>
      <c r="O154" s="10">
        <v>114</v>
      </c>
      <c r="P154" s="483" t="s">
        <v>142</v>
      </c>
      <c r="Q154" s="495" t="str">
        <f t="shared" si="10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7" t="s">
        <v>1022</v>
      </c>
      <c r="EM154" s="319" t="s">
        <v>1021</v>
      </c>
      <c r="EN154" s="275" t="s">
        <v>1010</v>
      </c>
      <c r="EO154" s="654">
        <v>0.6</v>
      </c>
      <c r="EP154" s="387">
        <v>1</v>
      </c>
      <c r="EQ154" s="277">
        <v>0.5</v>
      </c>
      <c r="ER154" s="842">
        <v>0.4</v>
      </c>
      <c r="ES154" s="842">
        <v>0.1</v>
      </c>
      <c r="ET154" s="829">
        <v>0</v>
      </c>
    </row>
    <row r="155" spans="1:150" ht="53.25" customHeight="1" x14ac:dyDescent="0.2">
      <c r="A155" s="278" t="s">
        <v>90</v>
      </c>
      <c r="B155" s="431" t="s">
        <v>91</v>
      </c>
      <c r="C155" s="432" t="s">
        <v>992</v>
      </c>
      <c r="D155" s="432"/>
      <c r="E155" s="8" t="s">
        <v>57</v>
      </c>
      <c r="F155" s="650" t="str">
        <f t="shared" si="100"/>
        <v>E3.P_A</v>
      </c>
      <c r="G155" s="412" t="s">
        <v>250</v>
      </c>
      <c r="H155" s="651" t="s">
        <v>386</v>
      </c>
      <c r="I155" s="445"/>
      <c r="J155" s="285" t="s">
        <v>61</v>
      </c>
      <c r="K155" s="286" t="str">
        <f t="shared" si="101"/>
        <v>E3.P_A.MR1</v>
      </c>
      <c r="L155" s="411" t="s">
        <v>356</v>
      </c>
      <c r="M155" s="412" t="s">
        <v>995</v>
      </c>
      <c r="N155" s="494">
        <v>87</v>
      </c>
      <c r="O155" s="10">
        <v>114</v>
      </c>
      <c r="P155" s="483" t="s">
        <v>156</v>
      </c>
      <c r="Q155" s="495" t="str">
        <f t="shared" si="10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7" t="s">
        <v>1025</v>
      </c>
      <c r="EM155" s="319" t="s">
        <v>1024</v>
      </c>
      <c r="EN155" s="275" t="s">
        <v>1018</v>
      </c>
      <c r="EO155" s="387">
        <v>1</v>
      </c>
      <c r="EP155" s="387">
        <v>1</v>
      </c>
      <c r="EQ155" s="276">
        <v>0</v>
      </c>
      <c r="ER155" s="843">
        <v>0</v>
      </c>
      <c r="ES155" s="842">
        <v>0.5</v>
      </c>
      <c r="ET155" s="845">
        <v>0.5</v>
      </c>
    </row>
    <row r="156" spans="1:150" ht="42" customHeight="1" x14ac:dyDescent="0.2">
      <c r="A156" s="278" t="s">
        <v>90</v>
      </c>
      <c r="B156" s="431" t="s">
        <v>91</v>
      </c>
      <c r="C156" s="432" t="s">
        <v>992</v>
      </c>
      <c r="D156" s="432"/>
      <c r="E156" s="8" t="s">
        <v>57</v>
      </c>
      <c r="F156" s="650" t="str">
        <f t="shared" si="100"/>
        <v>E3.P_A</v>
      </c>
      <c r="G156" s="412" t="s">
        <v>250</v>
      </c>
      <c r="H156" s="651" t="s">
        <v>386</v>
      </c>
      <c r="I156" s="445"/>
      <c r="J156" s="285" t="s">
        <v>61</v>
      </c>
      <c r="K156" s="286" t="str">
        <f t="shared" si="101"/>
        <v>E3.P_A.MR1</v>
      </c>
      <c r="L156" s="411" t="s">
        <v>356</v>
      </c>
      <c r="M156" s="412" t="s">
        <v>995</v>
      </c>
      <c r="N156" s="494">
        <v>87</v>
      </c>
      <c r="O156" s="10">
        <v>114</v>
      </c>
      <c r="P156" s="483" t="s">
        <v>515</v>
      </c>
      <c r="Q156" s="495" t="str">
        <f t="shared" si="10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7" t="s">
        <v>1028</v>
      </c>
      <c r="EM156" s="319" t="s">
        <v>1027</v>
      </c>
      <c r="EN156" s="275" t="s">
        <v>1010</v>
      </c>
      <c r="EO156" s="387">
        <v>1</v>
      </c>
      <c r="EP156" s="387">
        <v>2</v>
      </c>
      <c r="EQ156" s="277">
        <v>0.4</v>
      </c>
      <c r="ER156" s="846">
        <v>0.08</v>
      </c>
      <c r="ES156" s="846">
        <v>0.6</v>
      </c>
      <c r="ET156" s="847">
        <v>0.92</v>
      </c>
    </row>
    <row r="157" spans="1:150" ht="57.75" customHeight="1" x14ac:dyDescent="0.2">
      <c r="A157" s="278" t="s">
        <v>90</v>
      </c>
      <c r="B157" s="431" t="s">
        <v>91</v>
      </c>
      <c r="C157" s="432" t="s">
        <v>992</v>
      </c>
      <c r="D157" s="432"/>
      <c r="E157" s="8" t="s">
        <v>57</v>
      </c>
      <c r="F157" s="650" t="str">
        <f t="shared" si="100"/>
        <v>E3.P_A</v>
      </c>
      <c r="G157" s="412" t="s">
        <v>250</v>
      </c>
      <c r="H157" s="651" t="s">
        <v>386</v>
      </c>
      <c r="I157" s="445"/>
      <c r="J157" s="285" t="s">
        <v>61</v>
      </c>
      <c r="K157" s="286" t="str">
        <f t="shared" si="101"/>
        <v>E3.P_A.MR1</v>
      </c>
      <c r="L157" s="411" t="s">
        <v>356</v>
      </c>
      <c r="M157" s="412" t="s">
        <v>995</v>
      </c>
      <c r="N157" s="494">
        <v>87</v>
      </c>
      <c r="O157" s="10">
        <v>114</v>
      </c>
      <c r="P157" s="483" t="s">
        <v>522</v>
      </c>
      <c r="Q157" s="495" t="str">
        <f t="shared" si="10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7" t="s">
        <v>1031</v>
      </c>
      <c r="EM157" s="319" t="s">
        <v>1030</v>
      </c>
      <c r="EN157" s="275" t="s">
        <v>1018</v>
      </c>
      <c r="EO157" s="387">
        <v>3</v>
      </c>
      <c r="EP157" s="387">
        <v>3</v>
      </c>
      <c r="EQ157" s="277">
        <v>2</v>
      </c>
      <c r="ER157" s="843">
        <v>1</v>
      </c>
      <c r="ES157" s="843">
        <v>1</v>
      </c>
      <c r="ET157" s="844">
        <v>1</v>
      </c>
    </row>
    <row r="158" spans="1:150" ht="56.25" customHeight="1" x14ac:dyDescent="0.2">
      <c r="A158" s="278" t="s">
        <v>90</v>
      </c>
      <c r="B158" s="431" t="s">
        <v>91</v>
      </c>
      <c r="C158" s="432" t="s">
        <v>992</v>
      </c>
      <c r="D158" s="432"/>
      <c r="E158" s="8" t="s">
        <v>57</v>
      </c>
      <c r="F158" s="650" t="str">
        <f t="shared" si="100"/>
        <v>E3.P_A</v>
      </c>
      <c r="G158" s="412" t="s">
        <v>250</v>
      </c>
      <c r="H158" s="651" t="s">
        <v>386</v>
      </c>
      <c r="I158" s="445"/>
      <c r="J158" s="285" t="s">
        <v>61</v>
      </c>
      <c r="K158" s="286" t="str">
        <f t="shared" si="101"/>
        <v>E3.P_A.MR1</v>
      </c>
      <c r="L158" s="411" t="s">
        <v>356</v>
      </c>
      <c r="M158" s="412" t="s">
        <v>995</v>
      </c>
      <c r="N158" s="494">
        <v>87</v>
      </c>
      <c r="O158" s="10">
        <v>114</v>
      </c>
      <c r="P158" s="483" t="s">
        <v>610</v>
      </c>
      <c r="Q158" s="495" t="str">
        <f t="shared" si="10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7" t="s">
        <v>1034</v>
      </c>
      <c r="EM158" s="319" t="s">
        <v>1033</v>
      </c>
      <c r="EN158" s="275" t="s">
        <v>1010</v>
      </c>
      <c r="EO158" s="840">
        <v>2</v>
      </c>
      <c r="EP158" s="840">
        <v>6</v>
      </c>
      <c r="EQ158" s="812">
        <v>1</v>
      </c>
      <c r="ER158" s="843">
        <v>1</v>
      </c>
      <c r="ES158" s="843">
        <v>2</v>
      </c>
      <c r="ET158" s="839">
        <v>0</v>
      </c>
    </row>
    <row r="159" spans="1:150" ht="54.75" customHeight="1" x14ac:dyDescent="0.2">
      <c r="A159" s="278" t="s">
        <v>90</v>
      </c>
      <c r="B159" s="431" t="s">
        <v>91</v>
      </c>
      <c r="C159" s="432" t="s">
        <v>992</v>
      </c>
      <c r="D159" s="432"/>
      <c r="E159" s="8" t="s">
        <v>57</v>
      </c>
      <c r="F159" s="650" t="str">
        <f t="shared" si="100"/>
        <v>E3.P_A</v>
      </c>
      <c r="G159" s="412" t="s">
        <v>250</v>
      </c>
      <c r="H159" s="651" t="s">
        <v>386</v>
      </c>
      <c r="I159" s="445"/>
      <c r="J159" s="285" t="s">
        <v>61</v>
      </c>
      <c r="K159" s="286" t="str">
        <f t="shared" si="101"/>
        <v>E3.P_A.MR1</v>
      </c>
      <c r="L159" s="411" t="s">
        <v>356</v>
      </c>
      <c r="M159" s="412" t="s">
        <v>995</v>
      </c>
      <c r="N159" s="494">
        <v>87</v>
      </c>
      <c r="O159" s="10">
        <v>114</v>
      </c>
      <c r="P159" s="483" t="s">
        <v>615</v>
      </c>
      <c r="Q159" s="495" t="str">
        <f t="shared" si="10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7" t="s">
        <v>1037</v>
      </c>
      <c r="EM159" s="319" t="s">
        <v>1036</v>
      </c>
      <c r="EN159" s="275" t="s">
        <v>1018</v>
      </c>
      <c r="EO159" s="387">
        <v>6</v>
      </c>
      <c r="EP159" s="387">
        <v>7</v>
      </c>
      <c r="EQ159" s="277">
        <v>0.2</v>
      </c>
      <c r="ER159" s="842">
        <v>0.4</v>
      </c>
      <c r="ES159" s="842">
        <v>0.4</v>
      </c>
      <c r="ET159" s="844">
        <v>0</v>
      </c>
    </row>
    <row r="160" spans="1:150" ht="74.25" customHeight="1" x14ac:dyDescent="0.2">
      <c r="A160" s="278" t="s">
        <v>90</v>
      </c>
      <c r="B160" s="431" t="s">
        <v>91</v>
      </c>
      <c r="C160" s="432" t="s">
        <v>992</v>
      </c>
      <c r="D160" s="432"/>
      <c r="E160" s="8" t="s">
        <v>57</v>
      </c>
      <c r="F160" s="650" t="str">
        <f t="shared" si="100"/>
        <v>E3.P_A</v>
      </c>
      <c r="G160" s="412" t="s">
        <v>250</v>
      </c>
      <c r="H160" s="651" t="s">
        <v>386</v>
      </c>
      <c r="I160" s="445"/>
      <c r="J160" s="285" t="s">
        <v>61</v>
      </c>
      <c r="K160" s="286" t="str">
        <f t="shared" si="101"/>
        <v>E3.P_A.MR1</v>
      </c>
      <c r="L160" s="411" t="s">
        <v>356</v>
      </c>
      <c r="M160" s="412" t="s">
        <v>995</v>
      </c>
      <c r="N160" s="494">
        <v>87</v>
      </c>
      <c r="O160" s="10">
        <v>114</v>
      </c>
      <c r="P160" s="483" t="s">
        <v>620</v>
      </c>
      <c r="Q160" s="495" t="str">
        <f t="shared" si="10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7" t="s">
        <v>1040</v>
      </c>
      <c r="EM160" s="319" t="s">
        <v>1039</v>
      </c>
      <c r="EN160" s="275" t="s">
        <v>1010</v>
      </c>
      <c r="EO160" s="387">
        <v>0</v>
      </c>
      <c r="EP160" s="387">
        <v>1</v>
      </c>
      <c r="EQ160" s="276">
        <v>0</v>
      </c>
      <c r="ER160" s="842">
        <v>0.7</v>
      </c>
      <c r="ES160" s="842">
        <v>0.3</v>
      </c>
      <c r="ET160" s="829">
        <v>0</v>
      </c>
    </row>
    <row r="161" spans="1:152" ht="66.75" customHeight="1" x14ac:dyDescent="0.2">
      <c r="A161" s="278" t="s">
        <v>90</v>
      </c>
      <c r="B161" s="431" t="s">
        <v>91</v>
      </c>
      <c r="C161" s="432" t="s">
        <v>992</v>
      </c>
      <c r="D161" s="432"/>
      <c r="E161" s="8" t="s">
        <v>57</v>
      </c>
      <c r="F161" s="650" t="str">
        <f t="shared" si="100"/>
        <v>E3.P_A</v>
      </c>
      <c r="G161" s="412" t="s">
        <v>250</v>
      </c>
      <c r="H161" s="651" t="s">
        <v>386</v>
      </c>
      <c r="I161" s="445"/>
      <c r="J161" s="285" t="s">
        <v>61</v>
      </c>
      <c r="K161" s="286" t="str">
        <f t="shared" si="101"/>
        <v>E3.P_A.MR1</v>
      </c>
      <c r="L161" s="411" t="s">
        <v>356</v>
      </c>
      <c r="M161" s="412" t="s">
        <v>995</v>
      </c>
      <c r="N161" s="494">
        <v>87</v>
      </c>
      <c r="O161" s="10">
        <v>114</v>
      </c>
      <c r="P161" s="483" t="s">
        <v>625</v>
      </c>
      <c r="Q161" s="495" t="str">
        <f t="shared" si="10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7" t="s">
        <v>1043</v>
      </c>
      <c r="EM161" s="319" t="s">
        <v>1042</v>
      </c>
      <c r="EN161" s="275" t="s">
        <v>1018</v>
      </c>
      <c r="EO161" s="387">
        <v>1</v>
      </c>
      <c r="EP161" s="387">
        <v>1</v>
      </c>
      <c r="EQ161" s="276">
        <v>0</v>
      </c>
      <c r="ER161" s="276">
        <v>0</v>
      </c>
      <c r="ES161" s="276">
        <v>0</v>
      </c>
      <c r="ET161" s="829">
        <v>1</v>
      </c>
    </row>
    <row r="162" spans="1:152" ht="59.25" customHeight="1" x14ac:dyDescent="0.2">
      <c r="A162" s="278" t="s">
        <v>90</v>
      </c>
      <c r="B162" s="431" t="s">
        <v>91</v>
      </c>
      <c r="C162" s="432" t="s">
        <v>992</v>
      </c>
      <c r="D162" s="432"/>
      <c r="E162" s="8" t="s">
        <v>57</v>
      </c>
      <c r="F162" s="650" t="str">
        <f t="shared" si="100"/>
        <v>E3.P_A</v>
      </c>
      <c r="G162" s="412" t="s">
        <v>250</v>
      </c>
      <c r="H162" s="651" t="s">
        <v>386</v>
      </c>
      <c r="I162" s="445"/>
      <c r="J162" s="285" t="s">
        <v>61</v>
      </c>
      <c r="K162" s="286" t="str">
        <f t="shared" si="101"/>
        <v>E3.P_A.MR1</v>
      </c>
      <c r="L162" s="411" t="s">
        <v>356</v>
      </c>
      <c r="M162" s="412" t="s">
        <v>995</v>
      </c>
      <c r="N162" s="494">
        <v>87</v>
      </c>
      <c r="O162" s="10">
        <v>114</v>
      </c>
      <c r="P162" s="483" t="s">
        <v>1045</v>
      </c>
      <c r="Q162" s="495" t="str">
        <f t="shared" si="10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7" t="s">
        <v>1047</v>
      </c>
      <c r="EM162" s="319" t="s">
        <v>1046</v>
      </c>
      <c r="EN162" s="275" t="s">
        <v>1010</v>
      </c>
      <c r="EO162" s="387">
        <v>0</v>
      </c>
      <c r="EP162" s="387">
        <v>3</v>
      </c>
      <c r="EQ162" s="277">
        <v>0.5</v>
      </c>
      <c r="ER162" s="842">
        <v>0.5</v>
      </c>
      <c r="ES162" s="276">
        <v>1</v>
      </c>
      <c r="ET162" s="844">
        <v>1</v>
      </c>
    </row>
    <row r="163" spans="1:152" ht="60.75" customHeight="1" x14ac:dyDescent="0.2">
      <c r="A163" s="278" t="s">
        <v>90</v>
      </c>
      <c r="B163" s="431" t="s">
        <v>91</v>
      </c>
      <c r="C163" s="432" t="s">
        <v>992</v>
      </c>
      <c r="D163" s="432"/>
      <c r="E163" s="8" t="s">
        <v>57</v>
      </c>
      <c r="F163" s="650" t="str">
        <f t="shared" si="100"/>
        <v>E3.P_A</v>
      </c>
      <c r="G163" s="412" t="s">
        <v>250</v>
      </c>
      <c r="H163" s="651" t="s">
        <v>386</v>
      </c>
      <c r="I163" s="445"/>
      <c r="J163" s="285" t="s">
        <v>61</v>
      </c>
      <c r="K163" s="286" t="str">
        <f t="shared" si="101"/>
        <v>E3.P_A.MR1</v>
      </c>
      <c r="L163" s="411" t="s">
        <v>356</v>
      </c>
      <c r="M163" s="412" t="s">
        <v>995</v>
      </c>
      <c r="N163" s="494">
        <v>87</v>
      </c>
      <c r="O163" s="10">
        <v>114</v>
      </c>
      <c r="P163" s="483" t="s">
        <v>635</v>
      </c>
      <c r="Q163" s="495" t="str">
        <f t="shared" si="10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7" t="s">
        <v>1050</v>
      </c>
      <c r="EM163" s="319" t="s">
        <v>1049</v>
      </c>
      <c r="EN163" s="275" t="s">
        <v>1018</v>
      </c>
      <c r="EO163" s="387">
        <v>19</v>
      </c>
      <c r="EP163" s="387">
        <v>22</v>
      </c>
      <c r="EQ163" s="276">
        <v>4</v>
      </c>
      <c r="ER163" s="843">
        <v>6</v>
      </c>
      <c r="ES163" s="843">
        <v>8</v>
      </c>
      <c r="ET163" s="829">
        <v>4</v>
      </c>
    </row>
    <row r="164" spans="1:152" ht="86.25" customHeight="1" x14ac:dyDescent="0.2">
      <c r="A164" s="278" t="s">
        <v>90</v>
      </c>
      <c r="B164" s="431" t="s">
        <v>91</v>
      </c>
      <c r="C164" s="432" t="s">
        <v>992</v>
      </c>
      <c r="D164" s="432"/>
      <c r="E164" s="8" t="s">
        <v>57</v>
      </c>
      <c r="F164" s="650" t="str">
        <f t="shared" si="100"/>
        <v>E3.P_A</v>
      </c>
      <c r="G164" s="412" t="s">
        <v>250</v>
      </c>
      <c r="H164" s="651" t="s">
        <v>386</v>
      </c>
      <c r="I164" s="445"/>
      <c r="J164" s="285" t="s">
        <v>61</v>
      </c>
      <c r="K164" s="286" t="str">
        <f t="shared" si="101"/>
        <v>E3.P_A.MR1</v>
      </c>
      <c r="L164" s="411" t="s">
        <v>356</v>
      </c>
      <c r="M164" s="412" t="s">
        <v>995</v>
      </c>
      <c r="N164" s="494">
        <v>87</v>
      </c>
      <c r="O164" s="10">
        <v>114</v>
      </c>
      <c r="P164" s="483" t="s">
        <v>1052</v>
      </c>
      <c r="Q164" s="495" t="str">
        <f t="shared" si="10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7" t="s">
        <v>1055</v>
      </c>
      <c r="EM164" s="319" t="s">
        <v>1053</v>
      </c>
      <c r="EN164" s="275" t="s">
        <v>1054</v>
      </c>
      <c r="EO164" s="387">
        <v>0</v>
      </c>
      <c r="EP164" s="387">
        <v>1</v>
      </c>
      <c r="EQ164" s="277">
        <v>0</v>
      </c>
      <c r="ER164" s="842">
        <v>0</v>
      </c>
      <c r="ES164" s="842">
        <v>0.8</v>
      </c>
      <c r="ET164" s="845">
        <v>0.2</v>
      </c>
    </row>
    <row r="165" spans="1:152" ht="177" customHeight="1" x14ac:dyDescent="0.2">
      <c r="A165" s="278" t="s">
        <v>90</v>
      </c>
      <c r="B165" s="431" t="s">
        <v>91</v>
      </c>
      <c r="C165" s="432" t="s">
        <v>992</v>
      </c>
      <c r="D165" s="432"/>
      <c r="E165" s="8" t="s">
        <v>57</v>
      </c>
      <c r="F165" s="650" t="str">
        <f t="shared" si="100"/>
        <v>E3.P_A</v>
      </c>
      <c r="G165" s="412" t="s">
        <v>250</v>
      </c>
      <c r="H165" s="651" t="s">
        <v>386</v>
      </c>
      <c r="I165" s="445"/>
      <c r="J165" s="285" t="s">
        <v>61</v>
      </c>
      <c r="K165" s="286" t="str">
        <f t="shared" si="101"/>
        <v>E3.P_A.MR1</v>
      </c>
      <c r="L165" s="411" t="s">
        <v>356</v>
      </c>
      <c r="M165" s="412" t="s">
        <v>995</v>
      </c>
      <c r="N165" s="494">
        <v>87</v>
      </c>
      <c r="O165" s="10">
        <v>114</v>
      </c>
      <c r="P165" s="483" t="s">
        <v>1057</v>
      </c>
      <c r="Q165" s="495" t="str">
        <f t="shared" si="10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7" t="s">
        <v>1058</v>
      </c>
      <c r="EM165" s="319" t="s">
        <v>65</v>
      </c>
      <c r="EN165" s="813" t="s">
        <v>1054</v>
      </c>
      <c r="EO165" s="840">
        <v>0</v>
      </c>
      <c r="EP165" s="814">
        <v>0.3</v>
      </c>
      <c r="EQ165" s="811">
        <v>0</v>
      </c>
      <c r="ER165" s="842">
        <v>0</v>
      </c>
      <c r="ES165" s="842">
        <v>0</v>
      </c>
      <c r="ET165" s="845">
        <v>0.3</v>
      </c>
    </row>
    <row r="166" spans="1:152" ht="138.75" customHeight="1" x14ac:dyDescent="0.2">
      <c r="A166" s="278" t="s">
        <v>90</v>
      </c>
      <c r="B166" s="431" t="s">
        <v>91</v>
      </c>
      <c r="C166" s="432" t="s">
        <v>992</v>
      </c>
      <c r="D166" s="432"/>
      <c r="E166" s="8" t="s">
        <v>57</v>
      </c>
      <c r="F166" s="650" t="str">
        <f t="shared" si="100"/>
        <v>E3.P_A</v>
      </c>
      <c r="G166" s="412" t="s">
        <v>250</v>
      </c>
      <c r="H166" s="651" t="s">
        <v>386</v>
      </c>
      <c r="I166" s="445"/>
      <c r="J166" s="285" t="s">
        <v>61</v>
      </c>
      <c r="K166" s="286" t="str">
        <f t="shared" si="101"/>
        <v>E3.P_A.MR1</v>
      </c>
      <c r="L166" s="411" t="s">
        <v>356</v>
      </c>
      <c r="M166" s="412" t="s">
        <v>995</v>
      </c>
      <c r="N166" s="494">
        <v>87</v>
      </c>
      <c r="O166" s="10">
        <v>114</v>
      </c>
      <c r="P166" s="483" t="s">
        <v>1060</v>
      </c>
      <c r="Q166" s="495" t="str">
        <f t="shared" si="10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7" t="s">
        <v>1062</v>
      </c>
      <c r="EM166" s="319" t="s">
        <v>1061</v>
      </c>
      <c r="EN166" s="275" t="s">
        <v>1054</v>
      </c>
      <c r="EO166" s="387">
        <v>0</v>
      </c>
      <c r="EP166" s="387">
        <v>1</v>
      </c>
      <c r="EQ166" s="330">
        <v>0.15</v>
      </c>
      <c r="ER166" s="846">
        <v>0.1</v>
      </c>
      <c r="ES166" s="846">
        <v>0.75</v>
      </c>
      <c r="ET166" s="845">
        <v>0</v>
      </c>
    </row>
    <row r="167" spans="1:152" ht="78.75" customHeight="1" x14ac:dyDescent="0.2">
      <c r="A167" s="278" t="s">
        <v>90</v>
      </c>
      <c r="B167" s="431" t="s">
        <v>91</v>
      </c>
      <c r="C167" s="432" t="s">
        <v>992</v>
      </c>
      <c r="D167" s="432"/>
      <c r="E167" s="8" t="s">
        <v>57</v>
      </c>
      <c r="F167" s="650" t="str">
        <f t="shared" si="100"/>
        <v>E3.P_A</v>
      </c>
      <c r="G167" s="412" t="s">
        <v>250</v>
      </c>
      <c r="H167" s="651" t="s">
        <v>386</v>
      </c>
      <c r="I167" s="445"/>
      <c r="J167" s="285" t="s">
        <v>61</v>
      </c>
      <c r="K167" s="286" t="str">
        <f t="shared" si="101"/>
        <v>E3.P_A.MR1</v>
      </c>
      <c r="L167" s="411" t="s">
        <v>356</v>
      </c>
      <c r="M167" s="412" t="s">
        <v>995</v>
      </c>
      <c r="N167" s="494">
        <v>87</v>
      </c>
      <c r="O167" s="10">
        <v>114</v>
      </c>
      <c r="P167" s="483" t="s">
        <v>1064</v>
      </c>
      <c r="Q167" s="495" t="str">
        <f t="shared" si="10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7" t="s">
        <v>1066</v>
      </c>
      <c r="EM167" s="319" t="s">
        <v>1065</v>
      </c>
      <c r="EN167" s="275" t="s">
        <v>1054</v>
      </c>
      <c r="EO167" s="387">
        <v>0</v>
      </c>
      <c r="EP167" s="387">
        <v>1</v>
      </c>
      <c r="EQ167" s="330">
        <v>0</v>
      </c>
      <c r="ER167" s="846">
        <v>0.05</v>
      </c>
      <c r="ES167" s="330">
        <v>0.4</v>
      </c>
      <c r="ET167" s="847">
        <v>0.55000000000000004</v>
      </c>
    </row>
    <row r="168" spans="1:152" ht="96" customHeight="1" thickBot="1" x14ac:dyDescent="0.25">
      <c r="A168" s="278" t="s">
        <v>90</v>
      </c>
      <c r="B168" s="431" t="s">
        <v>91</v>
      </c>
      <c r="C168" s="432" t="s">
        <v>992</v>
      </c>
      <c r="D168" s="432"/>
      <c r="E168" s="8" t="s">
        <v>57</v>
      </c>
      <c r="F168" s="650" t="str">
        <f t="shared" si="100"/>
        <v>E3.P_A</v>
      </c>
      <c r="G168" s="428" t="s">
        <v>250</v>
      </c>
      <c r="H168" s="655" t="s">
        <v>386</v>
      </c>
      <c r="I168" s="449"/>
      <c r="J168" s="342" t="s">
        <v>61</v>
      </c>
      <c r="K168" s="402" t="str">
        <f t="shared" si="101"/>
        <v>E3.P_A.MR1</v>
      </c>
      <c r="L168" s="427" t="s">
        <v>356</v>
      </c>
      <c r="M168" s="412" t="s">
        <v>995</v>
      </c>
      <c r="N168" s="500">
        <v>87</v>
      </c>
      <c r="O168" s="12">
        <v>114</v>
      </c>
      <c r="P168" s="656" t="s">
        <v>1068</v>
      </c>
      <c r="Q168" s="501" t="str">
        <f t="shared" si="10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7" t="s">
        <v>1070</v>
      </c>
      <c r="EM168" s="319" t="s">
        <v>1069</v>
      </c>
      <c r="EN168" s="275" t="s">
        <v>1054</v>
      </c>
      <c r="EO168" s="387">
        <v>0</v>
      </c>
      <c r="EP168" s="387">
        <v>1</v>
      </c>
      <c r="EQ168" s="811">
        <v>0</v>
      </c>
      <c r="ER168" s="842">
        <v>0</v>
      </c>
      <c r="ES168" s="842">
        <v>1</v>
      </c>
      <c r="ET168" s="845">
        <v>0</v>
      </c>
    </row>
    <row r="169" spans="1:152" ht="120.75" customHeight="1" x14ac:dyDescent="0.2">
      <c r="A169" s="278" t="s">
        <v>90</v>
      </c>
      <c r="B169" s="431" t="s">
        <v>91</v>
      </c>
      <c r="C169" s="432" t="s">
        <v>992</v>
      </c>
      <c r="D169" s="433" t="s">
        <v>993</v>
      </c>
      <c r="E169" s="3" t="s">
        <v>372</v>
      </c>
      <c r="F169" s="434" t="str">
        <f t="shared" si="100"/>
        <v>E3.P_B</v>
      </c>
      <c r="G169" s="607" t="s">
        <v>259</v>
      </c>
      <c r="H169" s="241" t="s">
        <v>397</v>
      </c>
      <c r="I169" s="658" t="s">
        <v>1072</v>
      </c>
      <c r="J169" s="659" t="s">
        <v>61</v>
      </c>
      <c r="K169" s="418" t="str">
        <f t="shared" si="101"/>
        <v>E3.P_B.MR1</v>
      </c>
      <c r="L169" s="362" t="s">
        <v>367</v>
      </c>
      <c r="M169" s="363" t="s">
        <v>1073</v>
      </c>
      <c r="N169" s="660" t="s">
        <v>1074</v>
      </c>
      <c r="O169" s="660" t="s">
        <v>1075</v>
      </c>
      <c r="P169" s="366" t="s">
        <v>64</v>
      </c>
      <c r="Q169" s="367" t="str">
        <f t="shared" si="10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 t="shared" ref="AG169" si="115">SUM(AA169:AF169)</f>
        <v>26894355612</v>
      </c>
      <c r="AH169" s="593">
        <f t="shared" ref="AH169:AL169" si="116">AA169*1.035</f>
        <v>16995176894.879999</v>
      </c>
      <c r="AI169" s="593">
        <f t="shared" si="116"/>
        <v>0</v>
      </c>
      <c r="AJ169" s="593">
        <f t="shared" si="116"/>
        <v>7951977986.1299992</v>
      </c>
      <c r="AK169" s="593">
        <f t="shared" si="116"/>
        <v>0</v>
      </c>
      <c r="AL169" s="593">
        <f t="shared" si="116"/>
        <v>0</v>
      </c>
      <c r="AM169" s="593">
        <f>AF169*1.035</f>
        <v>2888503177.4099998</v>
      </c>
      <c r="AN169" s="593">
        <f t="shared" ref="AN169" si="117">SUM(AH169:AM169)</f>
        <v>27835658058.419998</v>
      </c>
      <c r="AO169" s="593">
        <f t="shared" ref="AO169:AS169" si="118">AH169*1.035</f>
        <v>17590008086.200798</v>
      </c>
      <c r="AP169" s="593">
        <f t="shared" si="118"/>
        <v>0</v>
      </c>
      <c r="AQ169" s="593">
        <f t="shared" si="118"/>
        <v>8230297215.6445484</v>
      </c>
      <c r="AR169" s="593">
        <f t="shared" si="118"/>
        <v>0</v>
      </c>
      <c r="AS169" s="593">
        <f t="shared" si="118"/>
        <v>0</v>
      </c>
      <c r="AT169" s="593">
        <f>AM169*1.035</f>
        <v>2989600788.6193495</v>
      </c>
      <c r="AU169" s="593">
        <f t="shared" ref="AU169" si="119">SUM(AO169:AT169)</f>
        <v>28809906090.464695</v>
      </c>
      <c r="AV169" s="593">
        <f t="shared" ref="AV169:AZ169" si="120">AO169*1.035</f>
        <v>18205658369.217823</v>
      </c>
      <c r="AW169" s="593">
        <f t="shared" si="120"/>
        <v>0</v>
      </c>
      <c r="AX169" s="593">
        <f t="shared" si="120"/>
        <v>8518357618.1921072</v>
      </c>
      <c r="AY169" s="593">
        <f t="shared" si="120"/>
        <v>0</v>
      </c>
      <c r="AZ169" s="593">
        <f t="shared" si="120"/>
        <v>0</v>
      </c>
      <c r="BA169" s="593">
        <f>AT169*1.035</f>
        <v>3094236816.2210264</v>
      </c>
      <c r="BB169" s="593">
        <f t="shared" ref="BB169" si="121">SUM(AV169:BA169)</f>
        <v>29818252803.630959</v>
      </c>
      <c r="BC169" s="661">
        <f t="shared" ref="BC169" si="122">+BB169+AU169+AN169+AG169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31" t="s">
        <v>1078</v>
      </c>
      <c r="EM169" s="319" t="s">
        <v>1076</v>
      </c>
      <c r="EN169" s="275" t="s">
        <v>1077</v>
      </c>
      <c r="EO169" s="275">
        <v>0.3</v>
      </c>
      <c r="EP169" s="275">
        <v>1</v>
      </c>
      <c r="EQ169" s="276">
        <v>0</v>
      </c>
      <c r="ER169" s="843">
        <v>0</v>
      </c>
      <c r="ES169" s="843">
        <v>1</v>
      </c>
      <c r="ET169" s="829">
        <v>0</v>
      </c>
    </row>
    <row r="170" spans="1:152" ht="84.75" customHeight="1" x14ac:dyDescent="0.2">
      <c r="A170" s="278" t="s">
        <v>90</v>
      </c>
      <c r="B170" s="431" t="s">
        <v>91</v>
      </c>
      <c r="C170" s="432" t="s">
        <v>992</v>
      </c>
      <c r="D170" s="432"/>
      <c r="E170" s="8" t="s">
        <v>372</v>
      </c>
      <c r="F170" s="282" t="str">
        <f t="shared" si="100"/>
        <v>E3.P_B</v>
      </c>
      <c r="G170" s="283" t="s">
        <v>259</v>
      </c>
      <c r="H170" s="283" t="s">
        <v>397</v>
      </c>
      <c r="I170" s="459"/>
      <c r="J170" s="460" t="s">
        <v>61</v>
      </c>
      <c r="K170" s="375" t="str">
        <f t="shared" si="101"/>
        <v>E3.P_B.MR1</v>
      </c>
      <c r="L170" s="411" t="s">
        <v>367</v>
      </c>
      <c r="M170" s="412" t="s">
        <v>1073</v>
      </c>
      <c r="N170" s="288" t="s">
        <v>1074</v>
      </c>
      <c r="O170" s="288" t="s">
        <v>1075</v>
      </c>
      <c r="P170" s="378" t="s">
        <v>87</v>
      </c>
      <c r="Q170" s="379" t="str">
        <f t="shared" si="10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31" t="s">
        <v>1082</v>
      </c>
      <c r="EM170" s="319" t="s">
        <v>1080</v>
      </c>
      <c r="EN170" s="275" t="s">
        <v>1081</v>
      </c>
      <c r="EO170" s="275">
        <v>6</v>
      </c>
      <c r="EP170" s="813">
        <v>8</v>
      </c>
      <c r="EQ170" s="811">
        <v>0</v>
      </c>
      <c r="ER170" s="842">
        <v>0</v>
      </c>
      <c r="ES170" s="842">
        <v>2</v>
      </c>
      <c r="ET170" s="834">
        <v>0</v>
      </c>
    </row>
    <row r="171" spans="1:152" ht="53.25" customHeight="1" x14ac:dyDescent="0.2">
      <c r="A171" s="278" t="s">
        <v>90</v>
      </c>
      <c r="B171" s="431" t="s">
        <v>91</v>
      </c>
      <c r="C171" s="432" t="s">
        <v>992</v>
      </c>
      <c r="D171" s="432"/>
      <c r="E171" s="8" t="s">
        <v>372</v>
      </c>
      <c r="F171" s="282" t="str">
        <f t="shared" si="100"/>
        <v>E3.P_B</v>
      </c>
      <c r="G171" s="283" t="s">
        <v>259</v>
      </c>
      <c r="H171" s="283" t="s">
        <v>397</v>
      </c>
      <c r="I171" s="459"/>
      <c r="J171" s="460" t="s">
        <v>61</v>
      </c>
      <c r="K171" s="375" t="str">
        <f t="shared" si="101"/>
        <v>E3.P_B.MR1</v>
      </c>
      <c r="L171" s="411" t="s">
        <v>367</v>
      </c>
      <c r="M171" s="412" t="s">
        <v>1073</v>
      </c>
      <c r="N171" s="288" t="s">
        <v>1074</v>
      </c>
      <c r="O171" s="288" t="s">
        <v>1075</v>
      </c>
      <c r="P171" s="378" t="s">
        <v>99</v>
      </c>
      <c r="Q171" s="379" t="str">
        <f t="shared" si="10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31" t="s">
        <v>1086</v>
      </c>
      <c r="EM171" s="319" t="s">
        <v>1084</v>
      </c>
      <c r="EN171" s="275" t="s">
        <v>1085</v>
      </c>
      <c r="EO171" s="387">
        <v>15</v>
      </c>
      <c r="EP171" s="840">
        <v>35</v>
      </c>
      <c r="EQ171" s="811">
        <v>0</v>
      </c>
      <c r="ER171" s="842">
        <v>14</v>
      </c>
      <c r="ES171" s="842">
        <v>14</v>
      </c>
      <c r="ET171" s="845">
        <v>7</v>
      </c>
    </row>
    <row r="172" spans="1:152" ht="57" customHeight="1" x14ac:dyDescent="0.2">
      <c r="A172" s="278" t="s">
        <v>90</v>
      </c>
      <c r="B172" s="431" t="s">
        <v>91</v>
      </c>
      <c r="C172" s="432" t="s">
        <v>992</v>
      </c>
      <c r="D172" s="432"/>
      <c r="E172" s="8" t="s">
        <v>372</v>
      </c>
      <c r="F172" s="282" t="str">
        <f t="shared" si="100"/>
        <v>E3.P_B</v>
      </c>
      <c r="G172" s="283" t="s">
        <v>259</v>
      </c>
      <c r="H172" s="283" t="s">
        <v>397</v>
      </c>
      <c r="I172" s="459"/>
      <c r="J172" s="460" t="s">
        <v>61</v>
      </c>
      <c r="K172" s="375" t="str">
        <f t="shared" si="101"/>
        <v>E3.P_B.MR1</v>
      </c>
      <c r="L172" s="411" t="s">
        <v>367</v>
      </c>
      <c r="M172" s="412" t="s">
        <v>1073</v>
      </c>
      <c r="N172" s="288" t="s">
        <v>1074</v>
      </c>
      <c r="O172" s="288" t="s">
        <v>1075</v>
      </c>
      <c r="P172" s="378" t="s">
        <v>112</v>
      </c>
      <c r="Q172" s="379" t="str">
        <f t="shared" si="10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31" t="s">
        <v>1090</v>
      </c>
      <c r="EM172" s="319" t="s">
        <v>1088</v>
      </c>
      <c r="EN172" s="275" t="s">
        <v>1089</v>
      </c>
      <c r="EO172" s="387">
        <v>140</v>
      </c>
      <c r="EP172" s="387">
        <v>140</v>
      </c>
      <c r="EQ172" s="276">
        <v>20</v>
      </c>
      <c r="ER172" s="276">
        <v>40</v>
      </c>
      <c r="ES172" s="276">
        <v>40</v>
      </c>
      <c r="ET172" s="829">
        <v>40</v>
      </c>
    </row>
    <row r="173" spans="1:152" ht="60" customHeight="1" x14ac:dyDescent="0.2">
      <c r="A173" s="278" t="s">
        <v>90</v>
      </c>
      <c r="B173" s="431" t="s">
        <v>91</v>
      </c>
      <c r="C173" s="432" t="s">
        <v>992</v>
      </c>
      <c r="D173" s="432"/>
      <c r="E173" s="8" t="s">
        <v>372</v>
      </c>
      <c r="F173" s="282" t="str">
        <f t="shared" si="100"/>
        <v>E3.P_B</v>
      </c>
      <c r="G173" s="283" t="s">
        <v>259</v>
      </c>
      <c r="H173" s="283" t="s">
        <v>397</v>
      </c>
      <c r="I173" s="459"/>
      <c r="J173" s="460" t="s">
        <v>61</v>
      </c>
      <c r="K173" s="375" t="str">
        <f t="shared" si="101"/>
        <v>E3.P_B.MR1</v>
      </c>
      <c r="L173" s="411" t="s">
        <v>367</v>
      </c>
      <c r="M173" s="412" t="s">
        <v>1073</v>
      </c>
      <c r="N173" s="288" t="s">
        <v>1074</v>
      </c>
      <c r="O173" s="288" t="s">
        <v>1075</v>
      </c>
      <c r="P173" s="378" t="s">
        <v>122</v>
      </c>
      <c r="Q173" s="379" t="str">
        <f t="shared" si="10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31" t="s">
        <v>1094</v>
      </c>
      <c r="EM173" s="319" t="s">
        <v>1092</v>
      </c>
      <c r="EN173" s="275" t="s">
        <v>1093</v>
      </c>
      <c r="EO173" s="840">
        <v>12</v>
      </c>
      <c r="EP173" s="840">
        <v>30</v>
      </c>
      <c r="EQ173" s="812">
        <v>2</v>
      </c>
      <c r="ER173" s="812">
        <v>6</v>
      </c>
      <c r="ES173" s="812">
        <v>5</v>
      </c>
      <c r="ET173" s="839">
        <v>5</v>
      </c>
    </row>
    <row r="174" spans="1:152" ht="68.25" customHeight="1" x14ac:dyDescent="0.2">
      <c r="A174" s="278" t="s">
        <v>90</v>
      </c>
      <c r="B174" s="431" t="s">
        <v>91</v>
      </c>
      <c r="C174" s="432" t="s">
        <v>992</v>
      </c>
      <c r="D174" s="432"/>
      <c r="E174" s="8" t="s">
        <v>372</v>
      </c>
      <c r="F174" s="282" t="str">
        <f t="shared" si="100"/>
        <v>E3.P_B</v>
      </c>
      <c r="G174" s="283" t="s">
        <v>259</v>
      </c>
      <c r="H174" s="283" t="s">
        <v>397</v>
      </c>
      <c r="I174" s="459"/>
      <c r="J174" s="460" t="s">
        <v>61</v>
      </c>
      <c r="K174" s="375" t="str">
        <f t="shared" si="101"/>
        <v>E3.P_B.MR1</v>
      </c>
      <c r="L174" s="411" t="s">
        <v>367</v>
      </c>
      <c r="M174" s="412" t="s">
        <v>1073</v>
      </c>
      <c r="N174" s="288" t="s">
        <v>1074</v>
      </c>
      <c r="O174" s="288" t="s">
        <v>1075</v>
      </c>
      <c r="P174" s="378" t="s">
        <v>132</v>
      </c>
      <c r="Q174" s="379" t="str">
        <f t="shared" si="10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31" t="s">
        <v>1098</v>
      </c>
      <c r="EM174" s="319" t="s">
        <v>1096</v>
      </c>
      <c r="EN174" s="275" t="s">
        <v>1097</v>
      </c>
      <c r="EO174" s="840">
        <v>4</v>
      </c>
      <c r="EP174" s="840">
        <v>9</v>
      </c>
      <c r="EQ174" s="812">
        <v>1</v>
      </c>
      <c r="ER174" s="843">
        <v>3</v>
      </c>
      <c r="ES174" s="843">
        <v>5</v>
      </c>
      <c r="ET174" s="844">
        <v>0</v>
      </c>
    </row>
    <row r="175" spans="1:152" ht="54.75" customHeight="1" x14ac:dyDescent="0.2">
      <c r="A175" s="278" t="s">
        <v>90</v>
      </c>
      <c r="B175" s="431" t="s">
        <v>91</v>
      </c>
      <c r="C175" s="432" t="s">
        <v>992</v>
      </c>
      <c r="D175" s="432"/>
      <c r="E175" s="8" t="s">
        <v>372</v>
      </c>
      <c r="F175" s="282" t="str">
        <f t="shared" si="100"/>
        <v>E3.P_B</v>
      </c>
      <c r="G175" s="283" t="s">
        <v>259</v>
      </c>
      <c r="H175" s="283" t="s">
        <v>397</v>
      </c>
      <c r="I175" s="459"/>
      <c r="J175" s="460" t="s">
        <v>61</v>
      </c>
      <c r="K175" s="375" t="str">
        <f t="shared" si="101"/>
        <v>E3.P_B.MR1</v>
      </c>
      <c r="L175" s="411" t="s">
        <v>367</v>
      </c>
      <c r="M175" s="412" t="s">
        <v>1073</v>
      </c>
      <c r="N175" s="288" t="s">
        <v>1074</v>
      </c>
      <c r="O175" s="288" t="s">
        <v>1075</v>
      </c>
      <c r="P175" s="378" t="s">
        <v>142</v>
      </c>
      <c r="Q175" s="379" t="str">
        <f t="shared" si="10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31" t="s">
        <v>1102</v>
      </c>
      <c r="EM175" s="319" t="s">
        <v>1100</v>
      </c>
      <c r="EN175" s="275" t="s">
        <v>1101</v>
      </c>
      <c r="EO175" s="387">
        <v>0</v>
      </c>
      <c r="EP175" s="387">
        <v>5</v>
      </c>
      <c r="EQ175" s="276">
        <v>0</v>
      </c>
      <c r="ER175" s="848">
        <v>5</v>
      </c>
      <c r="ES175" s="848">
        <v>0</v>
      </c>
      <c r="ET175" s="849">
        <v>0</v>
      </c>
    </row>
    <row r="176" spans="1:152" ht="72" customHeight="1" x14ac:dyDescent="0.2">
      <c r="A176" s="278" t="s">
        <v>90</v>
      </c>
      <c r="B176" s="431" t="s">
        <v>91</v>
      </c>
      <c r="C176" s="432" t="s">
        <v>992</v>
      </c>
      <c r="D176" s="432"/>
      <c r="E176" s="8" t="s">
        <v>372</v>
      </c>
      <c r="F176" s="282" t="str">
        <f t="shared" si="100"/>
        <v>E3.P_B</v>
      </c>
      <c r="G176" s="283" t="s">
        <v>259</v>
      </c>
      <c r="H176" s="283" t="s">
        <v>397</v>
      </c>
      <c r="I176" s="459"/>
      <c r="J176" s="460" t="s">
        <v>61</v>
      </c>
      <c r="K176" s="375" t="str">
        <f t="shared" si="101"/>
        <v>E3.P_B.MR1</v>
      </c>
      <c r="L176" s="411" t="s">
        <v>367</v>
      </c>
      <c r="M176" s="412" t="s">
        <v>1073</v>
      </c>
      <c r="N176" s="288" t="s">
        <v>1074</v>
      </c>
      <c r="O176" s="288" t="s">
        <v>1075</v>
      </c>
      <c r="P176" s="378" t="s">
        <v>156</v>
      </c>
      <c r="Q176" s="379" t="str">
        <f t="shared" si="10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31" t="s">
        <v>1106</v>
      </c>
      <c r="EM176" s="319" t="s">
        <v>1104</v>
      </c>
      <c r="EN176" s="275" t="s">
        <v>1105</v>
      </c>
      <c r="EO176" s="840">
        <v>64</v>
      </c>
      <c r="EP176" s="840">
        <v>89</v>
      </c>
      <c r="EQ176" s="812">
        <v>7</v>
      </c>
      <c r="ER176" s="843">
        <v>8</v>
      </c>
      <c r="ES176" s="843">
        <v>9</v>
      </c>
      <c r="ET176" s="844">
        <v>1</v>
      </c>
      <c r="EV176" s="662"/>
    </row>
    <row r="177" spans="1:150" ht="61.5" customHeight="1" x14ac:dyDescent="0.2">
      <c r="A177" s="278" t="s">
        <v>90</v>
      </c>
      <c r="B177" s="431" t="s">
        <v>91</v>
      </c>
      <c r="C177" s="432" t="s">
        <v>992</v>
      </c>
      <c r="D177" s="432"/>
      <c r="E177" s="8" t="s">
        <v>372</v>
      </c>
      <c r="F177" s="282" t="str">
        <f t="shared" si="100"/>
        <v>E3.P_B</v>
      </c>
      <c r="G177" s="283" t="s">
        <v>259</v>
      </c>
      <c r="H177" s="283" t="s">
        <v>397</v>
      </c>
      <c r="I177" s="459"/>
      <c r="J177" s="460" t="s">
        <v>61</v>
      </c>
      <c r="K177" s="375" t="str">
        <f t="shared" si="101"/>
        <v>E3.P_B.MR1</v>
      </c>
      <c r="L177" s="411" t="s">
        <v>367</v>
      </c>
      <c r="M177" s="412" t="s">
        <v>1073</v>
      </c>
      <c r="N177" s="288" t="s">
        <v>1074</v>
      </c>
      <c r="O177" s="288" t="s">
        <v>1075</v>
      </c>
      <c r="P177" s="378" t="s">
        <v>515</v>
      </c>
      <c r="Q177" s="379" t="str">
        <f t="shared" si="10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31" t="s">
        <v>1110</v>
      </c>
      <c r="EM177" s="319" t="s">
        <v>1108</v>
      </c>
      <c r="EN177" s="275" t="s">
        <v>1109</v>
      </c>
      <c r="EO177" s="840">
        <v>1</v>
      </c>
      <c r="EP177" s="840">
        <v>6</v>
      </c>
      <c r="EQ177" s="811">
        <v>0.5</v>
      </c>
      <c r="ER177" s="811">
        <v>1.5</v>
      </c>
      <c r="ES177" s="811">
        <v>1.5</v>
      </c>
      <c r="ET177" s="834">
        <v>1.5</v>
      </c>
    </row>
    <row r="178" spans="1:150" ht="57.75" customHeight="1" x14ac:dyDescent="0.2">
      <c r="A178" s="278" t="s">
        <v>90</v>
      </c>
      <c r="B178" s="431" t="s">
        <v>91</v>
      </c>
      <c r="C178" s="432" t="s">
        <v>992</v>
      </c>
      <c r="D178" s="432"/>
      <c r="E178" s="8" t="s">
        <v>372</v>
      </c>
      <c r="F178" s="282" t="str">
        <f t="shared" si="100"/>
        <v>E3.P_B</v>
      </c>
      <c r="G178" s="283" t="s">
        <v>259</v>
      </c>
      <c r="H178" s="283" t="s">
        <v>397</v>
      </c>
      <c r="I178" s="459"/>
      <c r="J178" s="460" t="s">
        <v>61</v>
      </c>
      <c r="K178" s="375" t="str">
        <f t="shared" si="101"/>
        <v>E3.P_B.MR1</v>
      </c>
      <c r="L178" s="411" t="s">
        <v>367</v>
      </c>
      <c r="M178" s="412" t="s">
        <v>1073</v>
      </c>
      <c r="N178" s="288" t="s">
        <v>1074</v>
      </c>
      <c r="O178" s="288" t="s">
        <v>1075</v>
      </c>
      <c r="P178" s="378" t="s">
        <v>522</v>
      </c>
      <c r="Q178" s="379" t="str">
        <f t="shared" si="10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31" t="s">
        <v>1114</v>
      </c>
      <c r="EM178" s="319" t="s">
        <v>1112</v>
      </c>
      <c r="EN178" s="275" t="s">
        <v>1113</v>
      </c>
      <c r="EO178" s="387">
        <v>0</v>
      </c>
      <c r="EP178" s="387">
        <v>1</v>
      </c>
      <c r="EQ178" s="276">
        <v>0</v>
      </c>
      <c r="ER178" s="277">
        <v>0.5</v>
      </c>
      <c r="ES178" s="277">
        <v>0.5</v>
      </c>
      <c r="ET178" s="829">
        <v>0</v>
      </c>
    </row>
    <row r="179" spans="1:150" ht="72" customHeight="1" x14ac:dyDescent="0.2">
      <c r="A179" s="278" t="s">
        <v>90</v>
      </c>
      <c r="B179" s="431" t="s">
        <v>91</v>
      </c>
      <c r="C179" s="432" t="s">
        <v>992</v>
      </c>
      <c r="D179" s="432"/>
      <c r="E179" s="8" t="s">
        <v>372</v>
      </c>
      <c r="F179" s="282" t="str">
        <f t="shared" si="100"/>
        <v>E3.P_B</v>
      </c>
      <c r="G179" s="283" t="s">
        <v>259</v>
      </c>
      <c r="H179" s="283" t="s">
        <v>397</v>
      </c>
      <c r="I179" s="459"/>
      <c r="J179" s="460" t="s">
        <v>61</v>
      </c>
      <c r="K179" s="375" t="str">
        <f t="shared" si="101"/>
        <v>E3.P_B.MR1</v>
      </c>
      <c r="L179" s="411" t="s">
        <v>367</v>
      </c>
      <c r="M179" s="412" t="s">
        <v>1073</v>
      </c>
      <c r="N179" s="288" t="s">
        <v>1074</v>
      </c>
      <c r="O179" s="288" t="s">
        <v>1075</v>
      </c>
      <c r="P179" s="378" t="s">
        <v>610</v>
      </c>
      <c r="Q179" s="379" t="str">
        <f t="shared" si="10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31" t="s">
        <v>1118</v>
      </c>
      <c r="EM179" s="319" t="s">
        <v>1116</v>
      </c>
      <c r="EN179" s="275" t="s">
        <v>1117</v>
      </c>
      <c r="EO179" s="387">
        <v>0</v>
      </c>
      <c r="EP179" s="387">
        <v>1</v>
      </c>
      <c r="EQ179" s="276">
        <v>0</v>
      </c>
      <c r="ER179" s="842">
        <v>0.1</v>
      </c>
      <c r="ES179" s="842">
        <v>0.9</v>
      </c>
      <c r="ET179" s="829">
        <v>0</v>
      </c>
    </row>
    <row r="180" spans="1:150" ht="67.5" customHeight="1" x14ac:dyDescent="0.2">
      <c r="A180" s="278" t="s">
        <v>90</v>
      </c>
      <c r="B180" s="431" t="s">
        <v>91</v>
      </c>
      <c r="C180" s="432" t="s">
        <v>992</v>
      </c>
      <c r="D180" s="432"/>
      <c r="E180" s="8" t="s">
        <v>372</v>
      </c>
      <c r="F180" s="282" t="str">
        <f t="shared" si="100"/>
        <v>E3.P_B</v>
      </c>
      <c r="G180" s="283" t="s">
        <v>259</v>
      </c>
      <c r="H180" s="283" t="s">
        <v>397</v>
      </c>
      <c r="I180" s="459"/>
      <c r="J180" s="460" t="s">
        <v>61</v>
      </c>
      <c r="K180" s="375" t="str">
        <f t="shared" si="101"/>
        <v>E3.P_B.MR1</v>
      </c>
      <c r="L180" s="411" t="s">
        <v>367</v>
      </c>
      <c r="M180" s="412" t="s">
        <v>1073</v>
      </c>
      <c r="N180" s="288" t="s">
        <v>1074</v>
      </c>
      <c r="O180" s="288" t="s">
        <v>1075</v>
      </c>
      <c r="P180" s="378" t="s">
        <v>615</v>
      </c>
      <c r="Q180" s="379" t="str">
        <f t="shared" si="10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31" t="s">
        <v>1121</v>
      </c>
      <c r="EM180" s="319" t="s">
        <v>1120</v>
      </c>
      <c r="EN180" s="275" t="s">
        <v>906</v>
      </c>
      <c r="EO180" s="387">
        <v>0</v>
      </c>
      <c r="EP180" s="387">
        <v>1</v>
      </c>
      <c r="EQ180" s="330">
        <v>0.02</v>
      </c>
      <c r="ER180" s="842">
        <v>0</v>
      </c>
      <c r="ES180" s="330">
        <v>0.08</v>
      </c>
      <c r="ET180" s="845">
        <v>0.9</v>
      </c>
    </row>
    <row r="181" spans="1:150" ht="45" customHeight="1" thickBot="1" x14ac:dyDescent="0.25">
      <c r="A181" s="278" t="s">
        <v>90</v>
      </c>
      <c r="B181" s="431" t="s">
        <v>91</v>
      </c>
      <c r="C181" s="432" t="s">
        <v>992</v>
      </c>
      <c r="D181" s="432"/>
      <c r="E181" s="8" t="s">
        <v>372</v>
      </c>
      <c r="F181" s="282" t="str">
        <f t="shared" si="100"/>
        <v>E3.P_B</v>
      </c>
      <c r="G181" s="283" t="s">
        <v>259</v>
      </c>
      <c r="H181" s="283" t="s">
        <v>397</v>
      </c>
      <c r="I181" s="465"/>
      <c r="J181" s="466" t="s">
        <v>61</v>
      </c>
      <c r="K181" s="467" t="str">
        <f t="shared" si="101"/>
        <v>E3.P_B.MR1</v>
      </c>
      <c r="L181" s="427" t="s">
        <v>367</v>
      </c>
      <c r="M181" s="428" t="s">
        <v>1073</v>
      </c>
      <c r="N181" s="389" t="s">
        <v>1074</v>
      </c>
      <c r="O181" s="389" t="s">
        <v>1075</v>
      </c>
      <c r="P181" s="392" t="s">
        <v>620</v>
      </c>
      <c r="Q181" s="393" t="str">
        <f t="shared" si="10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31" t="s">
        <v>1125</v>
      </c>
      <c r="EM181" s="319" t="s">
        <v>1123</v>
      </c>
      <c r="EN181" s="275" t="s">
        <v>1124</v>
      </c>
      <c r="EO181" s="387">
        <v>0</v>
      </c>
      <c r="EP181" s="387">
        <v>1</v>
      </c>
      <c r="EQ181" s="276">
        <v>0</v>
      </c>
      <c r="ER181" s="846">
        <v>0</v>
      </c>
      <c r="ES181" s="330">
        <v>0.35</v>
      </c>
      <c r="ET181" s="847">
        <v>0.65</v>
      </c>
    </row>
    <row r="182" spans="1:150" ht="90.75" customHeight="1" x14ac:dyDescent="0.2">
      <c r="A182" s="278" t="s">
        <v>90</v>
      </c>
      <c r="B182" s="431" t="s">
        <v>91</v>
      </c>
      <c r="C182" s="432" t="s">
        <v>992</v>
      </c>
      <c r="D182" s="433" t="s">
        <v>1127</v>
      </c>
      <c r="E182" s="3" t="s">
        <v>530</v>
      </c>
      <c r="F182" s="3" t="str">
        <f t="shared" si="100"/>
        <v>E3.P_C</v>
      </c>
      <c r="G182" s="481" t="s">
        <v>273</v>
      </c>
      <c r="H182" s="363" t="s">
        <v>408</v>
      </c>
      <c r="I182" s="456" t="s">
        <v>1128</v>
      </c>
      <c r="J182" s="457" t="s">
        <v>61</v>
      </c>
      <c r="K182" s="458" t="str">
        <f t="shared" si="101"/>
        <v>E3.P_C.MR1</v>
      </c>
      <c r="L182" s="362" t="s">
        <v>381</v>
      </c>
      <c r="M182" s="363" t="s">
        <v>1129</v>
      </c>
      <c r="N182" s="364">
        <v>99</v>
      </c>
      <c r="O182" s="248">
        <v>99</v>
      </c>
      <c r="P182" s="366" t="s">
        <v>64</v>
      </c>
      <c r="Q182" s="367" t="str">
        <f t="shared" si="10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 t="shared" ref="AG182" si="123">SUM(AA182:AF182)</f>
        <v>1200000000</v>
      </c>
      <c r="AH182" s="593">
        <f t="shared" ref="AH182:AL182" si="124">AA182*1.035</f>
        <v>182557440</v>
      </c>
      <c r="AI182" s="593">
        <f t="shared" si="124"/>
        <v>0</v>
      </c>
      <c r="AJ182" s="593">
        <f t="shared" si="124"/>
        <v>1034999999.9999999</v>
      </c>
      <c r="AK182" s="593">
        <f t="shared" si="124"/>
        <v>0</v>
      </c>
      <c r="AL182" s="593">
        <f t="shared" si="124"/>
        <v>0</v>
      </c>
      <c r="AM182" s="593">
        <f>AF182*1.035</f>
        <v>24442559.999999996</v>
      </c>
      <c r="AN182" s="593">
        <f t="shared" ref="AN182" si="125">SUM(AH182:AM182)</f>
        <v>1242000000</v>
      </c>
      <c r="AO182" s="593">
        <f t="shared" ref="AO182:AS182" si="126">AH182*1.035</f>
        <v>188946950.39999998</v>
      </c>
      <c r="AP182" s="593">
        <f t="shared" si="126"/>
        <v>0</v>
      </c>
      <c r="AQ182" s="593">
        <f t="shared" si="126"/>
        <v>1071224999.9999998</v>
      </c>
      <c r="AR182" s="593">
        <f t="shared" si="126"/>
        <v>0</v>
      </c>
      <c r="AS182" s="593">
        <f t="shared" si="126"/>
        <v>0</v>
      </c>
      <c r="AT182" s="593">
        <f>AM182*1.035</f>
        <v>25298049.599999994</v>
      </c>
      <c r="AU182" s="593">
        <f t="shared" ref="AU182" si="127">SUM(AO182:AT182)</f>
        <v>1285469999.9999995</v>
      </c>
      <c r="AV182" s="593">
        <f t="shared" ref="AV182:AZ182" si="128">AO182*1.035</f>
        <v>195560093.66399997</v>
      </c>
      <c r="AW182" s="593">
        <f t="shared" si="128"/>
        <v>0</v>
      </c>
      <c r="AX182" s="593">
        <f t="shared" si="128"/>
        <v>1108717874.9999998</v>
      </c>
      <c r="AY182" s="593">
        <f t="shared" si="128"/>
        <v>0</v>
      </c>
      <c r="AZ182" s="593">
        <f t="shared" si="128"/>
        <v>0</v>
      </c>
      <c r="BA182" s="593">
        <f>AT182*1.035</f>
        <v>26183481.335999992</v>
      </c>
      <c r="BB182" s="593">
        <f t="shared" ref="BB182" si="129">SUM(AV182:BA182)</f>
        <v>1330461449.9999998</v>
      </c>
      <c r="BC182" s="661">
        <f t="shared" ref="BC182" si="130">+BB182+AU182+AN182+AG182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31" t="s">
        <v>1132</v>
      </c>
      <c r="EM182" s="319" t="s">
        <v>1130</v>
      </c>
      <c r="EN182" s="275" t="s">
        <v>1131</v>
      </c>
      <c r="EO182" s="275">
        <v>184</v>
      </c>
      <c r="EP182" s="275">
        <v>300</v>
      </c>
      <c r="EQ182" s="276">
        <v>0</v>
      </c>
      <c r="ER182" s="843">
        <v>58</v>
      </c>
      <c r="ES182" s="843">
        <v>58</v>
      </c>
      <c r="ET182" s="829">
        <v>0</v>
      </c>
    </row>
    <row r="183" spans="1:150" ht="62.25" customHeight="1" x14ac:dyDescent="0.2">
      <c r="A183" s="278" t="s">
        <v>90</v>
      </c>
      <c r="B183" s="431" t="s">
        <v>91</v>
      </c>
      <c r="C183" s="432" t="s">
        <v>992</v>
      </c>
      <c r="D183" s="432"/>
      <c r="E183" s="8" t="s">
        <v>530</v>
      </c>
      <c r="F183" s="8" t="str">
        <f t="shared" si="100"/>
        <v>E3.P_C</v>
      </c>
      <c r="G183" s="412" t="s">
        <v>273</v>
      </c>
      <c r="H183" s="412" t="s">
        <v>408</v>
      </c>
      <c r="I183" s="459"/>
      <c r="J183" s="460" t="s">
        <v>61</v>
      </c>
      <c r="K183" s="375" t="str">
        <f t="shared" si="101"/>
        <v>E3.P_C.MR1</v>
      </c>
      <c r="L183" s="411" t="s">
        <v>381</v>
      </c>
      <c r="M183" s="412" t="s">
        <v>1129</v>
      </c>
      <c r="N183" s="376">
        <v>99</v>
      </c>
      <c r="O183" s="289">
        <v>99</v>
      </c>
      <c r="P183" s="378" t="s">
        <v>87</v>
      </c>
      <c r="Q183" s="379" t="str">
        <f t="shared" si="10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31" t="s">
        <v>1136</v>
      </c>
      <c r="EM183" s="319" t="s">
        <v>1134</v>
      </c>
      <c r="EN183" s="275" t="s">
        <v>1135</v>
      </c>
      <c r="EO183" s="275">
        <v>1</v>
      </c>
      <c r="EP183" s="275">
        <v>1</v>
      </c>
      <c r="EQ183" s="330">
        <v>0.25</v>
      </c>
      <c r="ER183" s="330">
        <v>0.25</v>
      </c>
      <c r="ES183" s="330">
        <v>0.25</v>
      </c>
      <c r="ET183" s="828">
        <v>0.25</v>
      </c>
    </row>
    <row r="184" spans="1:150" ht="69" customHeight="1" thickBot="1" x14ac:dyDescent="0.25">
      <c r="A184" s="278" t="s">
        <v>90</v>
      </c>
      <c r="B184" s="431" t="s">
        <v>91</v>
      </c>
      <c r="C184" s="432" t="s">
        <v>992</v>
      </c>
      <c r="D184" s="432"/>
      <c r="E184" s="8" t="s">
        <v>530</v>
      </c>
      <c r="F184" s="8" t="str">
        <f t="shared" si="100"/>
        <v>E3.P_C</v>
      </c>
      <c r="G184" s="412" t="s">
        <v>273</v>
      </c>
      <c r="H184" s="412" t="s">
        <v>408</v>
      </c>
      <c r="I184" s="465"/>
      <c r="J184" s="466" t="s">
        <v>61</v>
      </c>
      <c r="K184" s="467" t="str">
        <f t="shared" si="101"/>
        <v>E3.P_C.MR1</v>
      </c>
      <c r="L184" s="427" t="s">
        <v>381</v>
      </c>
      <c r="M184" s="428" t="s">
        <v>1129</v>
      </c>
      <c r="N184" s="390">
        <v>99</v>
      </c>
      <c r="O184" s="429">
        <v>99</v>
      </c>
      <c r="P184" s="392" t="s">
        <v>99</v>
      </c>
      <c r="Q184" s="393" t="str">
        <f t="shared" si="10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31" t="s">
        <v>1140</v>
      </c>
      <c r="EM184" s="319" t="s">
        <v>1138</v>
      </c>
      <c r="EN184" s="275" t="s">
        <v>1139</v>
      </c>
      <c r="EO184" s="649">
        <v>3610</v>
      </c>
      <c r="EP184" s="813">
        <v>3610</v>
      </c>
      <c r="EQ184" s="812">
        <v>3610</v>
      </c>
      <c r="ER184" s="812">
        <v>3610</v>
      </c>
      <c r="ES184" s="812">
        <v>3610</v>
      </c>
      <c r="ET184" s="839">
        <v>3610</v>
      </c>
    </row>
    <row r="185" spans="1:150" ht="153.75" customHeight="1" thickBot="1" x14ac:dyDescent="0.25">
      <c r="A185" s="278" t="s">
        <v>90</v>
      </c>
      <c r="B185" s="431" t="s">
        <v>91</v>
      </c>
      <c r="C185" s="432" t="s">
        <v>992</v>
      </c>
      <c r="D185" s="432"/>
      <c r="E185" s="8" t="s">
        <v>530</v>
      </c>
      <c r="F185" s="8" t="str">
        <f t="shared" si="100"/>
        <v>E3.P_C</v>
      </c>
      <c r="G185" s="428" t="s">
        <v>273</v>
      </c>
      <c r="H185" s="428" t="s">
        <v>408</v>
      </c>
      <c r="I185" s="663" t="s">
        <v>1142</v>
      </c>
      <c r="J185" s="664" t="s">
        <v>167</v>
      </c>
      <c r="K185" s="665" t="str">
        <f t="shared" si="101"/>
        <v>E3.P_C.MR2</v>
      </c>
      <c r="L185" s="578" t="s">
        <v>393</v>
      </c>
      <c r="M185" s="579" t="s">
        <v>1143</v>
      </c>
      <c r="N185" s="587">
        <v>2</v>
      </c>
      <c r="O185" s="666">
        <v>5</v>
      </c>
      <c r="P185" s="244" t="s">
        <v>64</v>
      </c>
      <c r="Q185" s="25" t="str">
        <f t="shared" si="10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31" t="s">
        <v>1145</v>
      </c>
      <c r="EM185" s="319" t="s">
        <v>1144</v>
      </c>
      <c r="EN185" s="275" t="s">
        <v>305</v>
      </c>
      <c r="EO185" s="275">
        <v>0</v>
      </c>
      <c r="EP185" s="275">
        <v>1</v>
      </c>
      <c r="EQ185" s="330">
        <v>0.25</v>
      </c>
      <c r="ER185" s="846">
        <v>0</v>
      </c>
      <c r="ES185" s="846">
        <v>0</v>
      </c>
      <c r="ET185" s="847">
        <v>0.75</v>
      </c>
    </row>
    <row r="186" spans="1:150" ht="118.5" customHeight="1" x14ac:dyDescent="0.2">
      <c r="A186" s="278" t="s">
        <v>90</v>
      </c>
      <c r="B186" s="431" t="s">
        <v>91</v>
      </c>
      <c r="C186" s="432" t="s">
        <v>992</v>
      </c>
      <c r="D186" s="433" t="s">
        <v>827</v>
      </c>
      <c r="E186" s="3" t="s">
        <v>641</v>
      </c>
      <c r="F186" s="434" t="str">
        <f t="shared" si="100"/>
        <v>E3.P_D</v>
      </c>
      <c r="G186" s="435" t="s">
        <v>284</v>
      </c>
      <c r="H186" s="480" t="s">
        <v>430</v>
      </c>
      <c r="I186" s="456" t="s">
        <v>1147</v>
      </c>
      <c r="J186" s="457" t="s">
        <v>61</v>
      </c>
      <c r="K186" s="458" t="str">
        <f t="shared" si="101"/>
        <v>E3.P_D.MR1</v>
      </c>
      <c r="L186" s="517" t="s">
        <v>404</v>
      </c>
      <c r="M186" s="518" t="s">
        <v>1148</v>
      </c>
      <c r="N186" s="482">
        <v>0</v>
      </c>
      <c r="O186" s="482">
        <v>6</v>
      </c>
      <c r="P186" s="645" t="s">
        <v>64</v>
      </c>
      <c r="Q186" s="484" t="str">
        <f t="shared" si="10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 t="shared" ref="AG186" si="131">SUM(AA186:AF186)</f>
        <v>200000000</v>
      </c>
      <c r="AH186" s="593">
        <f>AA186*1.035</f>
        <v>150954116.57999998</v>
      </c>
      <c r="AI186" s="593">
        <f>AB186*1.035</f>
        <v>0</v>
      </c>
      <c r="AJ186" s="593">
        <v>293000000</v>
      </c>
      <c r="AK186" s="593">
        <f>AD186*1.035</f>
        <v>56045883.419999994</v>
      </c>
      <c r="AL186" s="593">
        <f t="shared" ref="AL186" si="132">AE186*1.035</f>
        <v>0</v>
      </c>
      <c r="AM186" s="593">
        <f>AF186*1.035</f>
        <v>0</v>
      </c>
      <c r="AN186" s="593">
        <f t="shared" ref="AN186" si="133">SUM(AH186:AM186)</f>
        <v>500000000</v>
      </c>
      <c r="AO186" s="593">
        <f t="shared" ref="AO186:AT186" si="134">+AH186</f>
        <v>150954116.57999998</v>
      </c>
      <c r="AP186" s="593">
        <f t="shared" si="134"/>
        <v>0</v>
      </c>
      <c r="AQ186" s="593">
        <f t="shared" si="134"/>
        <v>293000000</v>
      </c>
      <c r="AR186" s="593">
        <f t="shared" si="134"/>
        <v>56045883.419999994</v>
      </c>
      <c r="AS186" s="593">
        <f t="shared" si="134"/>
        <v>0</v>
      </c>
      <c r="AT186" s="593">
        <f t="shared" si="134"/>
        <v>0</v>
      </c>
      <c r="AU186" s="593">
        <f t="shared" ref="AU186" si="135">SUM(AO186:AT186)</f>
        <v>500000000</v>
      </c>
      <c r="AV186" s="593">
        <f t="shared" ref="AV186:BA186" si="136">+AA186</f>
        <v>145849388</v>
      </c>
      <c r="AW186" s="593">
        <f t="shared" si="136"/>
        <v>0</v>
      </c>
      <c r="AX186" s="593">
        <f t="shared" si="136"/>
        <v>0</v>
      </c>
      <c r="AY186" s="593">
        <f t="shared" si="136"/>
        <v>54150612</v>
      </c>
      <c r="AZ186" s="593">
        <f t="shared" si="136"/>
        <v>0</v>
      </c>
      <c r="BA186" s="593">
        <f t="shared" si="136"/>
        <v>0</v>
      </c>
      <c r="BB186" s="593">
        <f t="shared" ref="BB186" si="137">SUM(AV186:BA186)</f>
        <v>200000000</v>
      </c>
      <c r="BC186" s="661">
        <f t="shared" ref="BC186" si="138">+BB186+AU186+AN186+AG186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7" t="s">
        <v>1152</v>
      </c>
      <c r="EM186" s="319" t="s">
        <v>1149</v>
      </c>
      <c r="EN186" s="275" t="s">
        <v>1150</v>
      </c>
      <c r="EO186" s="275">
        <v>0</v>
      </c>
      <c r="EP186" s="275">
        <v>1</v>
      </c>
      <c r="EQ186" s="277">
        <v>0.5</v>
      </c>
      <c r="ER186" s="818">
        <v>0.3</v>
      </c>
      <c r="ES186" s="818">
        <v>0.2</v>
      </c>
      <c r="ET186" s="829">
        <v>0</v>
      </c>
    </row>
    <row r="187" spans="1:150" ht="39.75" customHeight="1" x14ac:dyDescent="0.2">
      <c r="A187" s="278" t="s">
        <v>90</v>
      </c>
      <c r="B187" s="431" t="s">
        <v>91</v>
      </c>
      <c r="C187" s="432" t="s">
        <v>992</v>
      </c>
      <c r="D187" s="432"/>
      <c r="E187" s="8" t="s">
        <v>641</v>
      </c>
      <c r="F187" s="282" t="str">
        <f t="shared" si="100"/>
        <v>E3.P_D</v>
      </c>
      <c r="G187" s="455" t="s">
        <v>284</v>
      </c>
      <c r="H187" s="455" t="s">
        <v>430</v>
      </c>
      <c r="I187" s="459"/>
      <c r="J187" s="460" t="s">
        <v>61</v>
      </c>
      <c r="K187" s="375" t="str">
        <f t="shared" si="101"/>
        <v>E3.P_D.MR1</v>
      </c>
      <c r="L187" s="411" t="s">
        <v>404</v>
      </c>
      <c r="M187" s="412" t="s">
        <v>1148</v>
      </c>
      <c r="N187" s="494">
        <v>0</v>
      </c>
      <c r="O187" s="494">
        <v>6</v>
      </c>
      <c r="P187" s="483" t="s">
        <v>87</v>
      </c>
      <c r="Q187" s="495" t="str">
        <f t="shared" si="10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7" t="s">
        <v>1156</v>
      </c>
      <c r="EM187" s="319" t="s">
        <v>1154</v>
      </c>
      <c r="EN187" s="275" t="s">
        <v>1155</v>
      </c>
      <c r="EO187" s="275">
        <v>0</v>
      </c>
      <c r="EP187" s="277">
        <v>100</v>
      </c>
      <c r="EQ187" s="277">
        <v>10</v>
      </c>
      <c r="ER187" s="277">
        <v>30</v>
      </c>
      <c r="ES187" s="277">
        <v>30</v>
      </c>
      <c r="ET187" s="832">
        <v>30</v>
      </c>
    </row>
    <row r="188" spans="1:150" ht="40.5" customHeight="1" x14ac:dyDescent="0.2">
      <c r="A188" s="278" t="s">
        <v>90</v>
      </c>
      <c r="B188" s="431" t="s">
        <v>91</v>
      </c>
      <c r="C188" s="432" t="s">
        <v>992</v>
      </c>
      <c r="D188" s="432"/>
      <c r="E188" s="8" t="s">
        <v>641</v>
      </c>
      <c r="F188" s="282" t="str">
        <f t="shared" si="100"/>
        <v>E3.P_D</v>
      </c>
      <c r="G188" s="455" t="s">
        <v>284</v>
      </c>
      <c r="H188" s="455" t="s">
        <v>430</v>
      </c>
      <c r="I188" s="459"/>
      <c r="J188" s="460" t="s">
        <v>61</v>
      </c>
      <c r="K188" s="375" t="str">
        <f t="shared" si="101"/>
        <v>E3.P_D.MR1</v>
      </c>
      <c r="L188" s="411" t="s">
        <v>404</v>
      </c>
      <c r="M188" s="412" t="s">
        <v>1148</v>
      </c>
      <c r="N188" s="494">
        <v>0</v>
      </c>
      <c r="O188" s="494">
        <v>6</v>
      </c>
      <c r="P188" s="483" t="s">
        <v>99</v>
      </c>
      <c r="Q188" s="495" t="str">
        <f t="shared" si="10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7" t="s">
        <v>1160</v>
      </c>
      <c r="EM188" s="319" t="s">
        <v>1158</v>
      </c>
      <c r="EN188" s="275" t="s">
        <v>1159</v>
      </c>
      <c r="EO188" s="387">
        <v>0</v>
      </c>
      <c r="EP188" s="387">
        <v>1</v>
      </c>
      <c r="EQ188" s="276">
        <v>0</v>
      </c>
      <c r="ER188" s="818">
        <v>0.3</v>
      </c>
      <c r="ES188" s="818">
        <v>0.4</v>
      </c>
      <c r="ET188" s="827">
        <v>0.3</v>
      </c>
    </row>
    <row r="189" spans="1:150" ht="36" customHeight="1" x14ac:dyDescent="0.2">
      <c r="A189" s="278" t="s">
        <v>90</v>
      </c>
      <c r="B189" s="431" t="s">
        <v>91</v>
      </c>
      <c r="C189" s="432" t="s">
        <v>992</v>
      </c>
      <c r="D189" s="432"/>
      <c r="E189" s="8" t="s">
        <v>641</v>
      </c>
      <c r="F189" s="282" t="str">
        <f t="shared" si="100"/>
        <v>E3.P_D</v>
      </c>
      <c r="G189" s="455" t="s">
        <v>284</v>
      </c>
      <c r="H189" s="455" t="s">
        <v>430</v>
      </c>
      <c r="I189" s="459"/>
      <c r="J189" s="460" t="s">
        <v>61</v>
      </c>
      <c r="K189" s="375" t="str">
        <f t="shared" si="101"/>
        <v>E3.P_D.MR1</v>
      </c>
      <c r="L189" s="411" t="s">
        <v>404</v>
      </c>
      <c r="M189" s="412" t="s">
        <v>1148</v>
      </c>
      <c r="N189" s="494">
        <v>0</v>
      </c>
      <c r="O189" s="494">
        <v>6</v>
      </c>
      <c r="P189" s="483" t="s">
        <v>112</v>
      </c>
      <c r="Q189" s="495" t="str">
        <f t="shared" si="10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7" t="s">
        <v>1164</v>
      </c>
      <c r="EM189" s="319" t="s">
        <v>1162</v>
      </c>
      <c r="EN189" s="275" t="s">
        <v>1163</v>
      </c>
      <c r="EO189" s="387">
        <v>0</v>
      </c>
      <c r="EP189" s="387">
        <v>2</v>
      </c>
      <c r="EQ189" s="277">
        <v>0</v>
      </c>
      <c r="ER189" s="818">
        <v>0.5</v>
      </c>
      <c r="ES189" s="277">
        <v>1</v>
      </c>
      <c r="ET189" s="827">
        <v>0.5</v>
      </c>
    </row>
    <row r="190" spans="1:150" ht="50.25" customHeight="1" thickBot="1" x14ac:dyDescent="0.25">
      <c r="A190" s="278" t="s">
        <v>90</v>
      </c>
      <c r="B190" s="431" t="s">
        <v>91</v>
      </c>
      <c r="C190" s="432" t="s">
        <v>992</v>
      </c>
      <c r="D190" s="432"/>
      <c r="E190" s="8" t="s">
        <v>641</v>
      </c>
      <c r="F190" s="282" t="str">
        <f t="shared" si="100"/>
        <v>E3.P_D</v>
      </c>
      <c r="G190" s="455" t="s">
        <v>284</v>
      </c>
      <c r="H190" s="455" t="s">
        <v>430</v>
      </c>
      <c r="I190" s="459"/>
      <c r="J190" s="460" t="s">
        <v>61</v>
      </c>
      <c r="K190" s="375" t="str">
        <f t="shared" si="101"/>
        <v>E3.P_D.MR1</v>
      </c>
      <c r="L190" s="411" t="s">
        <v>404</v>
      </c>
      <c r="M190" s="412" t="s">
        <v>1148</v>
      </c>
      <c r="N190" s="494">
        <v>0</v>
      </c>
      <c r="O190" s="494">
        <v>6</v>
      </c>
      <c r="P190" s="656" t="s">
        <v>122</v>
      </c>
      <c r="Q190" s="495" t="str">
        <f t="shared" si="10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7" t="s">
        <v>1168</v>
      </c>
      <c r="EM190" s="319" t="s">
        <v>1166</v>
      </c>
      <c r="EN190" s="275" t="s">
        <v>1167</v>
      </c>
      <c r="EO190" s="387">
        <v>0</v>
      </c>
      <c r="EP190" s="387">
        <v>1</v>
      </c>
      <c r="EQ190" s="330">
        <v>0.25</v>
      </c>
      <c r="ER190" s="330">
        <v>0.25</v>
      </c>
      <c r="ES190" s="330">
        <v>0.25</v>
      </c>
      <c r="ET190" s="828">
        <v>0.25</v>
      </c>
    </row>
    <row r="191" spans="1:150" ht="34.5" customHeight="1" thickBot="1" x14ac:dyDescent="0.25">
      <c r="A191" s="278" t="s">
        <v>90</v>
      </c>
      <c r="B191" s="431" t="s">
        <v>91</v>
      </c>
      <c r="C191" s="432" t="s">
        <v>992</v>
      </c>
      <c r="D191" s="432"/>
      <c r="E191" s="8" t="s">
        <v>641</v>
      </c>
      <c r="F191" s="282" t="str">
        <f t="shared" si="100"/>
        <v>E3.P_D</v>
      </c>
      <c r="G191" s="572" t="s">
        <v>284</v>
      </c>
      <c r="H191" s="572" t="s">
        <v>430</v>
      </c>
      <c r="I191" s="465"/>
      <c r="J191" s="466" t="s">
        <v>61</v>
      </c>
      <c r="K191" s="467" t="str">
        <f t="shared" si="101"/>
        <v>E3.P_D.MR1</v>
      </c>
      <c r="L191" s="427" t="s">
        <v>404</v>
      </c>
      <c r="M191" s="428" t="s">
        <v>1148</v>
      </c>
      <c r="N191" s="500">
        <v>0</v>
      </c>
      <c r="O191" s="500">
        <v>6</v>
      </c>
      <c r="P191" s="678" t="s">
        <v>132</v>
      </c>
      <c r="Q191" s="501" t="str">
        <f t="shared" si="10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7" t="s">
        <v>1172</v>
      </c>
      <c r="EM191" s="319" t="s">
        <v>1170</v>
      </c>
      <c r="EN191" s="275" t="s">
        <v>1171</v>
      </c>
      <c r="EO191" s="840">
        <v>435</v>
      </c>
      <c r="EP191" s="840">
        <v>450</v>
      </c>
      <c r="EQ191" s="812">
        <v>1</v>
      </c>
      <c r="ER191" s="817">
        <v>3</v>
      </c>
      <c r="ES191" s="817">
        <v>9</v>
      </c>
      <c r="ET191" s="839">
        <v>2</v>
      </c>
    </row>
    <row r="192" spans="1:150" ht="117.75" customHeight="1" x14ac:dyDescent="0.2">
      <c r="A192" s="278" t="s">
        <v>90</v>
      </c>
      <c r="B192" s="431" t="s">
        <v>91</v>
      </c>
      <c r="C192" s="432" t="s">
        <v>992</v>
      </c>
      <c r="D192" s="433" t="s">
        <v>1174</v>
      </c>
      <c r="E192" s="8" t="s">
        <v>641</v>
      </c>
      <c r="F192" s="282" t="str">
        <f t="shared" si="100"/>
        <v>E3.P_D</v>
      </c>
      <c r="G192" s="455" t="s">
        <v>284</v>
      </c>
      <c r="H192" s="455" t="s">
        <v>430</v>
      </c>
      <c r="I192" s="456" t="s">
        <v>1175</v>
      </c>
      <c r="J192" s="457" t="s">
        <v>167</v>
      </c>
      <c r="K192" s="458" t="str">
        <f t="shared" si="101"/>
        <v>E3.P_D.MR2</v>
      </c>
      <c r="L192" s="681" t="s">
        <v>415</v>
      </c>
      <c r="M192" s="682" t="s">
        <v>1148</v>
      </c>
      <c r="N192" s="248">
        <v>0</v>
      </c>
      <c r="O192" s="248">
        <v>4</v>
      </c>
      <c r="P192" s="366" t="s">
        <v>64</v>
      </c>
      <c r="Q192" s="367" t="str">
        <f t="shared" si="10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31" t="s">
        <v>1178</v>
      </c>
      <c r="EM192" s="319" t="s">
        <v>1176</v>
      </c>
      <c r="EN192" s="275" t="s">
        <v>1177</v>
      </c>
      <c r="EO192" s="275">
        <v>0</v>
      </c>
      <c r="EP192" s="275">
        <v>1</v>
      </c>
      <c r="EQ192" s="276">
        <v>1</v>
      </c>
      <c r="ER192" s="276">
        <v>1</v>
      </c>
      <c r="ES192" s="276">
        <v>1</v>
      </c>
      <c r="ET192" s="829">
        <v>1</v>
      </c>
    </row>
    <row r="193" spans="1:150" ht="47.25" customHeight="1" x14ac:dyDescent="0.2">
      <c r="A193" s="278" t="s">
        <v>90</v>
      </c>
      <c r="B193" s="431" t="s">
        <v>91</v>
      </c>
      <c r="C193" s="432" t="s">
        <v>992</v>
      </c>
      <c r="D193" s="432"/>
      <c r="E193" s="8" t="s">
        <v>641</v>
      </c>
      <c r="F193" s="282" t="str">
        <f t="shared" si="100"/>
        <v>E3.P_D</v>
      </c>
      <c r="G193" s="455" t="s">
        <v>284</v>
      </c>
      <c r="H193" s="455" t="s">
        <v>430</v>
      </c>
      <c r="I193" s="459"/>
      <c r="J193" s="460" t="s">
        <v>167</v>
      </c>
      <c r="K193" s="375" t="str">
        <f t="shared" si="101"/>
        <v>E3.P_D.MR2</v>
      </c>
      <c r="L193" s="683" t="s">
        <v>415</v>
      </c>
      <c r="M193" s="684" t="s">
        <v>1148</v>
      </c>
      <c r="N193" s="289">
        <v>0</v>
      </c>
      <c r="O193" s="289">
        <v>4</v>
      </c>
      <c r="P193" s="378" t="s">
        <v>87</v>
      </c>
      <c r="Q193" s="379" t="str">
        <f t="shared" si="10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31" t="s">
        <v>1182</v>
      </c>
      <c r="EM193" s="319" t="s">
        <v>1180</v>
      </c>
      <c r="EN193" s="275" t="s">
        <v>1181</v>
      </c>
      <c r="EO193" s="275">
        <v>0</v>
      </c>
      <c r="EP193" s="275">
        <v>1</v>
      </c>
      <c r="EQ193" s="276">
        <v>1</v>
      </c>
      <c r="ER193" s="276">
        <v>1</v>
      </c>
      <c r="ES193" s="276">
        <v>1</v>
      </c>
      <c r="ET193" s="829">
        <v>1</v>
      </c>
    </row>
    <row r="194" spans="1:150" ht="66.75" customHeight="1" thickBot="1" x14ac:dyDescent="0.25">
      <c r="A194" s="278" t="s">
        <v>90</v>
      </c>
      <c r="B194" s="431" t="s">
        <v>91</v>
      </c>
      <c r="C194" s="432" t="s">
        <v>992</v>
      </c>
      <c r="D194" s="432"/>
      <c r="E194" s="8" t="s">
        <v>641</v>
      </c>
      <c r="F194" s="282" t="str">
        <f t="shared" si="100"/>
        <v>E3.P_D</v>
      </c>
      <c r="G194" s="455" t="s">
        <v>284</v>
      </c>
      <c r="H194" s="455" t="s">
        <v>430</v>
      </c>
      <c r="I194" s="465"/>
      <c r="J194" s="466" t="s">
        <v>167</v>
      </c>
      <c r="K194" s="467" t="str">
        <f t="shared" si="101"/>
        <v>E3.P_D.MR2</v>
      </c>
      <c r="L194" s="685" t="s">
        <v>415</v>
      </c>
      <c r="M194" s="686" t="s">
        <v>1148</v>
      </c>
      <c r="N194" s="429">
        <v>0</v>
      </c>
      <c r="O194" s="429">
        <v>4</v>
      </c>
      <c r="P194" s="392" t="s">
        <v>99</v>
      </c>
      <c r="Q194" s="393" t="str">
        <f t="shared" si="10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31" t="s">
        <v>1186</v>
      </c>
      <c r="EM194" s="319" t="s">
        <v>1184</v>
      </c>
      <c r="EN194" s="275" t="s">
        <v>1185</v>
      </c>
      <c r="EO194" s="387">
        <v>2</v>
      </c>
      <c r="EP194" s="387">
        <v>2</v>
      </c>
      <c r="EQ194" s="812">
        <v>0</v>
      </c>
      <c r="ER194" s="817">
        <v>0</v>
      </c>
      <c r="ES194" s="812">
        <v>1</v>
      </c>
      <c r="ET194" s="833">
        <v>1</v>
      </c>
    </row>
    <row r="195" spans="1:150" ht="141.75" customHeight="1" x14ac:dyDescent="0.2">
      <c r="A195" s="278" t="s">
        <v>90</v>
      </c>
      <c r="B195" s="431" t="s">
        <v>91</v>
      </c>
      <c r="C195" s="432" t="s">
        <v>992</v>
      </c>
      <c r="D195" s="433" t="s">
        <v>1188</v>
      </c>
      <c r="E195" s="3" t="s">
        <v>695</v>
      </c>
      <c r="F195" s="434" t="str">
        <f t="shared" si="100"/>
        <v>E3.P_E</v>
      </c>
      <c r="G195" s="435" t="s">
        <v>295</v>
      </c>
      <c r="H195" s="480" t="s">
        <v>448</v>
      </c>
      <c r="I195" s="456" t="s">
        <v>1189</v>
      </c>
      <c r="J195" s="457" t="s">
        <v>61</v>
      </c>
      <c r="K195" s="458" t="str">
        <f t="shared" si="101"/>
        <v>E3.P_E.MR1</v>
      </c>
      <c r="L195" s="362" t="s">
        <v>426</v>
      </c>
      <c r="M195" s="363" t="s">
        <v>1190</v>
      </c>
      <c r="N195" s="364">
        <v>0</v>
      </c>
      <c r="O195" s="248">
        <v>4</v>
      </c>
      <c r="P195" s="366" t="s">
        <v>64</v>
      </c>
      <c r="Q195" s="367" t="str">
        <f t="shared" si="10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 t="shared" ref="AG195" si="139">SUM(AA195:AF195)</f>
        <v>4000000000</v>
      </c>
      <c r="AH195" s="593">
        <f>AA195*1.035</f>
        <v>4139943047.0549998</v>
      </c>
      <c r="AI195" s="593">
        <f>AB195*1.035</f>
        <v>0</v>
      </c>
      <c r="AJ195" s="593">
        <f>AC195*1.035</f>
        <v>0</v>
      </c>
      <c r="AK195" s="593">
        <f>AD195*1.035</f>
        <v>0</v>
      </c>
      <c r="AL195" s="593">
        <f t="shared" ref="AL195" si="140">AE195*1.035</f>
        <v>0</v>
      </c>
      <c r="AM195" s="593">
        <f>AF195*1.035</f>
        <v>56952.944999999992</v>
      </c>
      <c r="AN195" s="593">
        <f t="shared" ref="AN195" si="141">SUM(AH195:AM195)</f>
        <v>4140000000</v>
      </c>
      <c r="AO195" s="593">
        <f t="shared" ref="AO195:AT195" si="142">AH195*1.035</f>
        <v>4284841053.7019243</v>
      </c>
      <c r="AP195" s="593">
        <f t="shared" si="142"/>
        <v>0</v>
      </c>
      <c r="AQ195" s="593">
        <f t="shared" si="142"/>
        <v>0</v>
      </c>
      <c r="AR195" s="593">
        <f t="shared" si="142"/>
        <v>0</v>
      </c>
      <c r="AS195" s="593">
        <f t="shared" si="142"/>
        <v>0</v>
      </c>
      <c r="AT195" s="593">
        <f t="shared" si="142"/>
        <v>58946.298074999984</v>
      </c>
      <c r="AU195" s="593">
        <f t="shared" ref="AU195" si="143">SUM(AO195:AT195)</f>
        <v>4284899999.9999995</v>
      </c>
      <c r="AV195" s="593">
        <f t="shared" ref="AV195:BA195" si="144">AO195*1.035</f>
        <v>4434810490.5814915</v>
      </c>
      <c r="AW195" s="593">
        <f t="shared" si="144"/>
        <v>0</v>
      </c>
      <c r="AX195" s="593">
        <f t="shared" si="144"/>
        <v>0</v>
      </c>
      <c r="AY195" s="593">
        <f t="shared" si="144"/>
        <v>0</v>
      </c>
      <c r="AZ195" s="593">
        <f t="shared" si="144"/>
        <v>0</v>
      </c>
      <c r="BA195" s="593">
        <f t="shared" si="144"/>
        <v>61009.418507624978</v>
      </c>
      <c r="BB195" s="593">
        <f t="shared" ref="BB195" si="145">SUM(AV195:BA195)</f>
        <v>4434871499.999999</v>
      </c>
      <c r="BC195" s="661">
        <f t="shared" ref="BC195" si="146">+BB195+AU195+AN195+AG195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31" t="s">
        <v>1193</v>
      </c>
      <c r="EM195" s="319" t="s">
        <v>1191</v>
      </c>
      <c r="EN195" s="275" t="s">
        <v>1192</v>
      </c>
      <c r="EO195" s="275">
        <v>800</v>
      </c>
      <c r="EP195" s="813">
        <v>2800</v>
      </c>
      <c r="EQ195" s="812">
        <v>100</v>
      </c>
      <c r="ER195" s="818">
        <v>1</v>
      </c>
      <c r="ES195" s="817">
        <v>50</v>
      </c>
      <c r="ET195" s="833">
        <v>1849</v>
      </c>
    </row>
    <row r="196" spans="1:150" ht="36" customHeight="1" x14ac:dyDescent="0.2">
      <c r="A196" s="278" t="s">
        <v>90</v>
      </c>
      <c r="B196" s="431" t="s">
        <v>91</v>
      </c>
      <c r="C196" s="432" t="s">
        <v>992</v>
      </c>
      <c r="D196" s="432"/>
      <c r="E196" s="8" t="s">
        <v>695</v>
      </c>
      <c r="F196" s="282" t="str">
        <f t="shared" si="100"/>
        <v>E3.P_E</v>
      </c>
      <c r="G196" s="455" t="s">
        <v>295</v>
      </c>
      <c r="H196" s="455" t="s">
        <v>448</v>
      </c>
      <c r="I196" s="459"/>
      <c r="J196" s="460" t="s">
        <v>61</v>
      </c>
      <c r="K196" s="375" t="str">
        <f t="shared" si="101"/>
        <v>E3.P_E.MR1</v>
      </c>
      <c r="L196" s="411" t="s">
        <v>1195</v>
      </c>
      <c r="M196" s="412" t="s">
        <v>1190</v>
      </c>
      <c r="N196" s="376">
        <v>0</v>
      </c>
      <c r="O196" s="289">
        <v>4</v>
      </c>
      <c r="P196" s="378" t="s">
        <v>87</v>
      </c>
      <c r="Q196" s="379" t="str">
        <f t="shared" si="10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31" t="s">
        <v>1198</v>
      </c>
      <c r="EM196" s="319" t="s">
        <v>1196</v>
      </c>
      <c r="EN196" s="275" t="s">
        <v>1197</v>
      </c>
      <c r="EO196" s="275">
        <v>0</v>
      </c>
      <c r="EP196" s="275">
        <v>400</v>
      </c>
      <c r="EQ196" s="276">
        <v>0</v>
      </c>
      <c r="ER196" s="817">
        <v>0</v>
      </c>
      <c r="ES196" s="817">
        <v>100</v>
      </c>
      <c r="ET196" s="833">
        <v>300</v>
      </c>
    </row>
    <row r="197" spans="1:150" ht="39" customHeight="1" x14ac:dyDescent="0.2">
      <c r="A197" s="278" t="s">
        <v>90</v>
      </c>
      <c r="B197" s="431" t="s">
        <v>91</v>
      </c>
      <c r="C197" s="432" t="s">
        <v>992</v>
      </c>
      <c r="D197" s="432"/>
      <c r="E197" s="8" t="s">
        <v>695</v>
      </c>
      <c r="F197" s="282" t="str">
        <f t="shared" si="100"/>
        <v>E3.P_E</v>
      </c>
      <c r="G197" s="455" t="s">
        <v>295</v>
      </c>
      <c r="H197" s="455" t="s">
        <v>448</v>
      </c>
      <c r="I197" s="459"/>
      <c r="J197" s="460" t="s">
        <v>61</v>
      </c>
      <c r="K197" s="375" t="str">
        <f t="shared" si="101"/>
        <v>E3.P_E.MR1</v>
      </c>
      <c r="L197" s="411" t="s">
        <v>1195</v>
      </c>
      <c r="M197" s="412" t="s">
        <v>1190</v>
      </c>
      <c r="N197" s="376">
        <v>0</v>
      </c>
      <c r="O197" s="289">
        <v>4</v>
      </c>
      <c r="P197" s="378" t="s">
        <v>99</v>
      </c>
      <c r="Q197" s="379" t="str">
        <f t="shared" si="10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31" t="s">
        <v>1202</v>
      </c>
      <c r="EM197" s="319" t="s">
        <v>1200</v>
      </c>
      <c r="EN197" s="275" t="s">
        <v>1201</v>
      </c>
      <c r="EO197" s="275">
        <v>0</v>
      </c>
      <c r="EP197" s="275">
        <v>100</v>
      </c>
      <c r="EQ197" s="276">
        <v>0</v>
      </c>
      <c r="ER197" s="817">
        <v>0</v>
      </c>
      <c r="ES197" s="817">
        <v>30</v>
      </c>
      <c r="ET197" s="833">
        <v>70</v>
      </c>
    </row>
    <row r="198" spans="1:150" ht="33" customHeight="1" x14ac:dyDescent="0.2">
      <c r="A198" s="278" t="s">
        <v>90</v>
      </c>
      <c r="B198" s="431" t="s">
        <v>91</v>
      </c>
      <c r="C198" s="432" t="s">
        <v>992</v>
      </c>
      <c r="D198" s="432"/>
      <c r="E198" s="8" t="s">
        <v>695</v>
      </c>
      <c r="F198" s="282" t="str">
        <f t="shared" si="100"/>
        <v>E3.P_E</v>
      </c>
      <c r="G198" s="455" t="s">
        <v>295</v>
      </c>
      <c r="H198" s="455" t="s">
        <v>448</v>
      </c>
      <c r="I198" s="459"/>
      <c r="J198" s="460" t="s">
        <v>61</v>
      </c>
      <c r="K198" s="375" t="str">
        <f t="shared" si="101"/>
        <v>E3.P_E.MR1</v>
      </c>
      <c r="L198" s="411" t="s">
        <v>1195</v>
      </c>
      <c r="M198" s="412" t="s">
        <v>1190</v>
      </c>
      <c r="N198" s="376">
        <v>0</v>
      </c>
      <c r="O198" s="289">
        <v>4</v>
      </c>
      <c r="P198" s="378" t="s">
        <v>112</v>
      </c>
      <c r="Q198" s="379" t="str">
        <f t="shared" si="10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31" t="s">
        <v>1207</v>
      </c>
      <c r="EM198" s="319" t="s">
        <v>1205</v>
      </c>
      <c r="EN198" s="275" t="s">
        <v>1206</v>
      </c>
      <c r="EO198" s="275">
        <v>0</v>
      </c>
      <c r="EP198" s="275">
        <v>1</v>
      </c>
      <c r="EQ198" s="330">
        <v>0</v>
      </c>
      <c r="ER198" s="819">
        <v>0</v>
      </c>
      <c r="ES198" s="330">
        <v>0.5</v>
      </c>
      <c r="ET198" s="830">
        <v>0.5</v>
      </c>
    </row>
    <row r="199" spans="1:150" ht="42" customHeight="1" x14ac:dyDescent="0.2">
      <c r="A199" s="278" t="s">
        <v>90</v>
      </c>
      <c r="B199" s="431" t="s">
        <v>91</v>
      </c>
      <c r="C199" s="432" t="s">
        <v>992</v>
      </c>
      <c r="D199" s="432"/>
      <c r="E199" s="8" t="s">
        <v>695</v>
      </c>
      <c r="F199" s="282" t="str">
        <f t="shared" si="100"/>
        <v>E3.P_E</v>
      </c>
      <c r="G199" s="455" t="s">
        <v>295</v>
      </c>
      <c r="H199" s="455" t="s">
        <v>448</v>
      </c>
      <c r="I199" s="459"/>
      <c r="J199" s="460" t="s">
        <v>61</v>
      </c>
      <c r="K199" s="375" t="str">
        <f t="shared" si="101"/>
        <v>E3.P_E.MR1</v>
      </c>
      <c r="L199" s="411" t="s">
        <v>1195</v>
      </c>
      <c r="M199" s="412" t="s">
        <v>1190</v>
      </c>
      <c r="N199" s="376">
        <v>0</v>
      </c>
      <c r="O199" s="289">
        <v>4</v>
      </c>
      <c r="P199" s="378" t="s">
        <v>122</v>
      </c>
      <c r="Q199" s="379" t="str">
        <f t="shared" si="10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31" t="s">
        <v>1211</v>
      </c>
      <c r="EM199" s="319" t="s">
        <v>1209</v>
      </c>
      <c r="EN199" s="275" t="s">
        <v>1905</v>
      </c>
      <c r="EO199" s="277">
        <v>30</v>
      </c>
      <c r="EP199" s="811">
        <v>100</v>
      </c>
      <c r="EQ199" s="811">
        <v>0</v>
      </c>
      <c r="ER199" s="819">
        <v>80</v>
      </c>
      <c r="ES199" s="817">
        <v>20</v>
      </c>
      <c r="ET199" s="830">
        <v>0</v>
      </c>
    </row>
    <row r="200" spans="1:150" ht="54" customHeight="1" thickBot="1" x14ac:dyDescent="0.25">
      <c r="A200" s="278" t="s">
        <v>90</v>
      </c>
      <c r="B200" s="431" t="s">
        <v>91</v>
      </c>
      <c r="C200" s="432" t="s">
        <v>992</v>
      </c>
      <c r="D200" s="432"/>
      <c r="E200" s="8" t="s">
        <v>695</v>
      </c>
      <c r="F200" s="282" t="str">
        <f t="shared" si="100"/>
        <v>E3.P_E</v>
      </c>
      <c r="G200" s="567" t="s">
        <v>295</v>
      </c>
      <c r="H200" s="567" t="s">
        <v>448</v>
      </c>
      <c r="I200" s="465"/>
      <c r="J200" s="466" t="s">
        <v>61</v>
      </c>
      <c r="K200" s="467" t="str">
        <f t="shared" si="101"/>
        <v>E3.P_E.MR1</v>
      </c>
      <c r="L200" s="427" t="s">
        <v>1195</v>
      </c>
      <c r="M200" s="428" t="s">
        <v>1190</v>
      </c>
      <c r="N200" s="390">
        <v>0</v>
      </c>
      <c r="O200" s="429">
        <v>4</v>
      </c>
      <c r="P200" s="392" t="s">
        <v>132</v>
      </c>
      <c r="Q200" s="393" t="str">
        <f t="shared" si="10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31" t="s">
        <v>1215</v>
      </c>
      <c r="EM200" s="319" t="s">
        <v>1213</v>
      </c>
      <c r="EN200" s="275" t="s">
        <v>1214</v>
      </c>
      <c r="EO200" s="275">
        <v>0</v>
      </c>
      <c r="EP200" s="275">
        <v>1</v>
      </c>
      <c r="EQ200" s="330">
        <v>0.51</v>
      </c>
      <c r="ER200" s="330">
        <v>0.16</v>
      </c>
      <c r="ES200" s="330">
        <v>0.16</v>
      </c>
      <c r="ET200" s="828">
        <v>0.17</v>
      </c>
    </row>
    <row r="201" spans="1:150" ht="119.25" customHeight="1" x14ac:dyDescent="0.2">
      <c r="A201" s="278" t="s">
        <v>90</v>
      </c>
      <c r="B201" s="431" t="s">
        <v>91</v>
      </c>
      <c r="C201" s="432" t="s">
        <v>992</v>
      </c>
      <c r="D201" s="433" t="s">
        <v>1217</v>
      </c>
      <c r="E201" s="3" t="s">
        <v>718</v>
      </c>
      <c r="F201" s="434" t="str">
        <f t="shared" si="100"/>
        <v>E3.P_F</v>
      </c>
      <c r="G201" s="435" t="s">
        <v>307</v>
      </c>
      <c r="H201" s="480" t="s">
        <v>459</v>
      </c>
      <c r="I201" s="456" t="s">
        <v>1218</v>
      </c>
      <c r="J201" s="457" t="s">
        <v>61</v>
      </c>
      <c r="K201" s="458" t="str">
        <f t="shared" si="101"/>
        <v>E3.P_F.MR1</v>
      </c>
      <c r="L201" s="362" t="s">
        <v>437</v>
      </c>
      <c r="M201" s="363" t="s">
        <v>1219</v>
      </c>
      <c r="N201" s="482">
        <v>0</v>
      </c>
      <c r="O201" s="408">
        <v>0.2</v>
      </c>
      <c r="P201" s="687" t="s">
        <v>64</v>
      </c>
      <c r="Q201" s="250" t="str">
        <f t="shared" si="10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 t="shared" ref="AG201" si="147">SUM(AA201:AF201)</f>
        <v>50000000</v>
      </c>
      <c r="AH201" s="593"/>
      <c r="AI201" s="593">
        <f>AB201*1.035</f>
        <v>0</v>
      </c>
      <c r="AJ201" s="593"/>
      <c r="AK201" s="593">
        <f>AD201*1.035</f>
        <v>0</v>
      </c>
      <c r="AL201" s="593">
        <f t="shared" ref="AL201" si="148">AE201*1.035</f>
        <v>0</v>
      </c>
      <c r="AM201" s="593">
        <v>120000000</v>
      </c>
      <c r="AN201" s="593">
        <f t="shared" ref="AN201" si="149">SUM(AH201:AM201)</f>
        <v>120000000</v>
      </c>
      <c r="AO201" s="593"/>
      <c r="AP201" s="593">
        <f>AI201*1.035</f>
        <v>0</v>
      </c>
      <c r="AQ201" s="593"/>
      <c r="AR201" s="593">
        <f>AK201*1.035</f>
        <v>0</v>
      </c>
      <c r="AS201" s="593">
        <f>AL201*1.035</f>
        <v>0</v>
      </c>
      <c r="AT201" s="593">
        <v>171367000</v>
      </c>
      <c r="AU201" s="593">
        <f t="shared" ref="AU201" si="150">SUM(AO201:AT201)</f>
        <v>171367000</v>
      </c>
      <c r="AV201" s="593"/>
      <c r="AW201" s="593">
        <f>AP201*1.035</f>
        <v>0</v>
      </c>
      <c r="AX201" s="593"/>
      <c r="AY201" s="593">
        <f>AR201*1.035</f>
        <v>0</v>
      </c>
      <c r="AZ201" s="593">
        <f>AS201*1.035</f>
        <v>0</v>
      </c>
      <c r="BA201" s="593">
        <v>148000000</v>
      </c>
      <c r="BB201" s="593">
        <f t="shared" ref="BB201" si="151">SUM(AV201:BA201)</f>
        <v>148000000</v>
      </c>
      <c r="BC201" s="661">
        <f t="shared" ref="BC201" si="152">+BB201+AU201+AN201+AG201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5" t="s">
        <v>1222</v>
      </c>
      <c r="EM201" s="319" t="s">
        <v>1220</v>
      </c>
      <c r="EN201" s="275" t="s">
        <v>282</v>
      </c>
      <c r="EO201" s="275">
        <v>0</v>
      </c>
      <c r="EP201" s="275">
        <v>1</v>
      </c>
      <c r="EQ201" s="330">
        <v>0.25</v>
      </c>
      <c r="ER201" s="819">
        <v>0.13</v>
      </c>
      <c r="ES201" s="819">
        <v>0.37</v>
      </c>
      <c r="ET201" s="828">
        <v>0.25</v>
      </c>
    </row>
    <row r="202" spans="1:150" ht="57.75" customHeight="1" x14ac:dyDescent="0.2">
      <c r="A202" s="278" t="s">
        <v>90</v>
      </c>
      <c r="B202" s="431" t="s">
        <v>91</v>
      </c>
      <c r="C202" s="432" t="s">
        <v>992</v>
      </c>
      <c r="D202" s="432"/>
      <c r="E202" s="8" t="s">
        <v>718</v>
      </c>
      <c r="F202" s="282" t="str">
        <f t="shared" ref="F202:F265" si="153">+CONCATENATE(A202,E202)</f>
        <v>E3.P_F</v>
      </c>
      <c r="G202" s="455" t="s">
        <v>307</v>
      </c>
      <c r="H202" s="455" t="s">
        <v>459</v>
      </c>
      <c r="I202" s="459"/>
      <c r="J202" s="460" t="s">
        <v>61</v>
      </c>
      <c r="K202" s="375" t="str">
        <f t="shared" ref="K202:K265" si="154">+CONCATENATE(F202,".",J202)</f>
        <v>E3.P_F.MR1</v>
      </c>
      <c r="L202" s="411" t="s">
        <v>437</v>
      </c>
      <c r="M202" s="412" t="s">
        <v>1219</v>
      </c>
      <c r="N202" s="494">
        <v>0</v>
      </c>
      <c r="O202" s="414">
        <v>0.2</v>
      </c>
      <c r="P202" s="313" t="s">
        <v>87</v>
      </c>
      <c r="Q202" s="291" t="str">
        <f t="shared" ref="Q202:Q265" si="155">+CONCATENATE(K202,"-",P202)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5" t="s">
        <v>1226</v>
      </c>
      <c r="EM202" s="319" t="s">
        <v>1224</v>
      </c>
      <c r="EN202" s="275" t="s">
        <v>1225</v>
      </c>
      <c r="EO202" s="275">
        <v>2</v>
      </c>
      <c r="EP202" s="275">
        <v>2</v>
      </c>
      <c r="EQ202" s="277">
        <v>0</v>
      </c>
      <c r="ER202" s="330">
        <v>0.75</v>
      </c>
      <c r="ES202" s="330">
        <v>0.75</v>
      </c>
      <c r="ET202" s="832">
        <v>0.5</v>
      </c>
    </row>
    <row r="203" spans="1:150" ht="42" customHeight="1" x14ac:dyDescent="0.2">
      <c r="A203" s="278" t="s">
        <v>90</v>
      </c>
      <c r="B203" s="431" t="s">
        <v>91</v>
      </c>
      <c r="C203" s="432" t="s">
        <v>992</v>
      </c>
      <c r="D203" s="432"/>
      <c r="E203" s="8" t="s">
        <v>718</v>
      </c>
      <c r="F203" s="282" t="str">
        <f t="shared" si="153"/>
        <v>E3.P_F</v>
      </c>
      <c r="G203" s="455" t="s">
        <v>307</v>
      </c>
      <c r="H203" s="455" t="s">
        <v>459</v>
      </c>
      <c r="I203" s="459"/>
      <c r="J203" s="460" t="s">
        <v>61</v>
      </c>
      <c r="K203" s="375" t="str">
        <f t="shared" si="154"/>
        <v>E3.P_F.MR1</v>
      </c>
      <c r="L203" s="411" t="s">
        <v>437</v>
      </c>
      <c r="M203" s="412" t="s">
        <v>1219</v>
      </c>
      <c r="N203" s="494">
        <v>0</v>
      </c>
      <c r="O203" s="414">
        <v>0.2</v>
      </c>
      <c r="P203" s="313" t="s">
        <v>99</v>
      </c>
      <c r="Q203" s="291" t="str">
        <f t="shared" si="155"/>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5" t="s">
        <v>1230</v>
      </c>
      <c r="EM203" s="319" t="s">
        <v>1228</v>
      </c>
      <c r="EN203" s="275" t="s">
        <v>1229</v>
      </c>
      <c r="EO203" s="689">
        <v>0.25</v>
      </c>
      <c r="EP203" s="387">
        <v>1</v>
      </c>
      <c r="EQ203" s="276">
        <v>0</v>
      </c>
      <c r="ER203" s="819">
        <v>0</v>
      </c>
      <c r="ES203" s="277">
        <v>0.5</v>
      </c>
      <c r="ET203" s="830">
        <v>0.5</v>
      </c>
    </row>
    <row r="204" spans="1:150" ht="61.5" customHeight="1" x14ac:dyDescent="0.2">
      <c r="A204" s="278" t="s">
        <v>90</v>
      </c>
      <c r="B204" s="431" t="s">
        <v>91</v>
      </c>
      <c r="C204" s="432" t="s">
        <v>992</v>
      </c>
      <c r="D204" s="432"/>
      <c r="E204" s="8" t="s">
        <v>718</v>
      </c>
      <c r="F204" s="282" t="str">
        <f t="shared" si="153"/>
        <v>E3.P_F</v>
      </c>
      <c r="G204" s="455" t="s">
        <v>307</v>
      </c>
      <c r="H204" s="455" t="s">
        <v>459</v>
      </c>
      <c r="I204" s="459"/>
      <c r="J204" s="460" t="s">
        <v>61</v>
      </c>
      <c r="K204" s="375" t="str">
        <f t="shared" si="154"/>
        <v>E3.P_F.MR1</v>
      </c>
      <c r="L204" s="411" t="s">
        <v>437</v>
      </c>
      <c r="M204" s="412" t="s">
        <v>1219</v>
      </c>
      <c r="N204" s="494">
        <v>0</v>
      </c>
      <c r="O204" s="414">
        <v>0.2</v>
      </c>
      <c r="P204" s="313" t="s">
        <v>112</v>
      </c>
      <c r="Q204" s="291" t="str">
        <f t="shared" si="155"/>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5" t="s">
        <v>1234</v>
      </c>
      <c r="EM204" s="319" t="s">
        <v>1232</v>
      </c>
      <c r="EN204" s="275" t="s">
        <v>1233</v>
      </c>
      <c r="EO204" s="387">
        <v>20</v>
      </c>
      <c r="EP204" s="387">
        <v>20</v>
      </c>
      <c r="EQ204" s="276">
        <v>4</v>
      </c>
      <c r="ER204" s="276">
        <v>6</v>
      </c>
      <c r="ES204" s="817">
        <v>6</v>
      </c>
      <c r="ET204" s="833">
        <v>4</v>
      </c>
    </row>
    <row r="205" spans="1:150" ht="58.5" customHeight="1" thickBot="1" x14ac:dyDescent="0.25">
      <c r="A205" s="278" t="s">
        <v>90</v>
      </c>
      <c r="B205" s="431" t="s">
        <v>91</v>
      </c>
      <c r="C205" s="432" t="s">
        <v>992</v>
      </c>
      <c r="D205" s="432"/>
      <c r="E205" s="8" t="s">
        <v>718</v>
      </c>
      <c r="F205" s="282" t="str">
        <f t="shared" si="153"/>
        <v>E3.P_F</v>
      </c>
      <c r="G205" s="455" t="s">
        <v>307</v>
      </c>
      <c r="H205" s="455" t="s">
        <v>459</v>
      </c>
      <c r="I205" s="465"/>
      <c r="J205" s="466" t="s">
        <v>61</v>
      </c>
      <c r="K205" s="467" t="str">
        <f t="shared" si="154"/>
        <v>E3.P_F.MR1</v>
      </c>
      <c r="L205" s="427" t="s">
        <v>437</v>
      </c>
      <c r="M205" s="428" t="s">
        <v>1219</v>
      </c>
      <c r="N205" s="500">
        <v>0</v>
      </c>
      <c r="O205" s="417">
        <v>0.2</v>
      </c>
      <c r="P205" s="348" t="s">
        <v>122</v>
      </c>
      <c r="Q205" s="349" t="str">
        <f t="shared" si="155"/>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5" t="s">
        <v>1238</v>
      </c>
      <c r="EM205" s="319" t="s">
        <v>1236</v>
      </c>
      <c r="EN205" s="275" t="s">
        <v>1237</v>
      </c>
      <c r="EO205" s="387">
        <v>1</v>
      </c>
      <c r="EP205" s="387">
        <v>1</v>
      </c>
      <c r="EQ205" s="276">
        <v>0</v>
      </c>
      <c r="ER205" s="819">
        <v>0.25</v>
      </c>
      <c r="ES205" s="819">
        <v>0.38</v>
      </c>
      <c r="ET205" s="830">
        <v>0.37</v>
      </c>
    </row>
    <row r="206" spans="1:150" ht="105.75" customHeight="1" x14ac:dyDescent="0.2">
      <c r="A206" s="278" t="s">
        <v>90</v>
      </c>
      <c r="B206" s="431" t="s">
        <v>91</v>
      </c>
      <c r="C206" s="432" t="s">
        <v>992</v>
      </c>
      <c r="D206" s="433" t="s">
        <v>1217</v>
      </c>
      <c r="E206" s="3" t="s">
        <v>752</v>
      </c>
      <c r="F206" s="434" t="str">
        <f t="shared" si="153"/>
        <v>E3.P_G</v>
      </c>
      <c r="G206" s="690" t="s">
        <v>318</v>
      </c>
      <c r="H206" s="691" t="s">
        <v>467</v>
      </c>
      <c r="I206" s="456" t="s">
        <v>1240</v>
      </c>
      <c r="J206" s="457" t="s">
        <v>61</v>
      </c>
      <c r="K206" s="458" t="str">
        <f t="shared" si="154"/>
        <v>E3.P_G.MR1</v>
      </c>
      <c r="L206" s="362" t="s">
        <v>444</v>
      </c>
      <c r="M206" s="363" t="s">
        <v>1241</v>
      </c>
      <c r="N206" s="248">
        <v>5</v>
      </c>
      <c r="O206" s="248">
        <v>5</v>
      </c>
      <c r="P206" s="366" t="s">
        <v>64</v>
      </c>
      <c r="Q206" s="367" t="str">
        <f t="shared" si="155"/>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 t="shared" ref="AG206" si="156">SUM(AA206:AF206)</f>
        <v>674581000</v>
      </c>
      <c r="AH206" s="593"/>
      <c r="AI206" s="593">
        <f>AB206*1.035</f>
        <v>0</v>
      </c>
      <c r="AJ206" s="593"/>
      <c r="AK206" s="593">
        <f>AD206*1.035</f>
        <v>0</v>
      </c>
      <c r="AL206" s="593">
        <f t="shared" ref="AL206" si="157">AE206*1.035</f>
        <v>0</v>
      </c>
      <c r="AM206" s="593">
        <v>713610000</v>
      </c>
      <c r="AN206" s="593">
        <f t="shared" ref="AN206" si="158">SUM(AH206:AM206)</f>
        <v>713610000</v>
      </c>
      <c r="AO206" s="593"/>
      <c r="AP206" s="593">
        <f t="shared" ref="AP206" si="159">AI206*1.035</f>
        <v>0</v>
      </c>
      <c r="AQ206" s="593"/>
      <c r="AR206" s="593">
        <f t="shared" ref="AR206:AS206" si="160">AK206*1.035</f>
        <v>0</v>
      </c>
      <c r="AS206" s="593">
        <f t="shared" si="160"/>
        <v>0</v>
      </c>
      <c r="AT206" s="593">
        <v>749291000</v>
      </c>
      <c r="AU206" s="593">
        <f t="shared" ref="AU206" si="161">SUM(AO206:AT206)</f>
        <v>749291000</v>
      </c>
      <c r="AV206" s="593"/>
      <c r="AW206" s="593">
        <f t="shared" ref="AW206" si="162">AP206*1.035</f>
        <v>0</v>
      </c>
      <c r="AX206" s="593"/>
      <c r="AY206" s="593">
        <f t="shared" ref="AY206:AZ206" si="163">AR206*1.035</f>
        <v>0</v>
      </c>
      <c r="AZ206" s="593">
        <f t="shared" si="163"/>
        <v>0</v>
      </c>
      <c r="BA206" s="593">
        <v>754803000</v>
      </c>
      <c r="BB206" s="593">
        <f t="shared" ref="BB206" si="164">SUM(AV206:BA206)</f>
        <v>754803000</v>
      </c>
      <c r="BC206" s="661">
        <f t="shared" ref="BC206" si="165">+BB206+AU206+AN206+AG206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31" t="s">
        <v>1244</v>
      </c>
      <c r="EM206" s="319" t="s">
        <v>1242</v>
      </c>
      <c r="EN206" s="275" t="s">
        <v>1243</v>
      </c>
      <c r="EO206" s="275">
        <v>0</v>
      </c>
      <c r="EP206" s="275">
        <v>1</v>
      </c>
      <c r="EQ206" s="276">
        <v>0</v>
      </c>
      <c r="ER206" s="818">
        <v>0</v>
      </c>
      <c r="ES206" s="818">
        <v>0.5</v>
      </c>
      <c r="ET206" s="827">
        <v>0.5</v>
      </c>
    </row>
    <row r="207" spans="1:150" ht="54.75" customHeight="1" x14ac:dyDescent="0.2">
      <c r="A207" s="278" t="s">
        <v>90</v>
      </c>
      <c r="B207" s="431" t="s">
        <v>91</v>
      </c>
      <c r="C207" s="432" t="s">
        <v>992</v>
      </c>
      <c r="D207" s="432"/>
      <c r="E207" s="8" t="s">
        <v>752</v>
      </c>
      <c r="F207" s="282" t="str">
        <f t="shared" si="153"/>
        <v>E3.P_G</v>
      </c>
      <c r="G207" s="692" t="s">
        <v>318</v>
      </c>
      <c r="H207" s="692" t="s">
        <v>467</v>
      </c>
      <c r="I207" s="459"/>
      <c r="J207" s="460" t="s">
        <v>61</v>
      </c>
      <c r="K207" s="375" t="str">
        <f t="shared" si="154"/>
        <v>E3.P_G.MR1</v>
      </c>
      <c r="L207" s="411" t="s">
        <v>444</v>
      </c>
      <c r="M207" s="412" t="s">
        <v>1241</v>
      </c>
      <c r="N207" s="289">
        <v>5</v>
      </c>
      <c r="O207" s="289">
        <v>5</v>
      </c>
      <c r="P207" s="378" t="s">
        <v>87</v>
      </c>
      <c r="Q207" s="379" t="str">
        <f t="shared" si="155"/>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31" t="s">
        <v>1247</v>
      </c>
      <c r="EM207" s="319" t="s">
        <v>1246</v>
      </c>
      <c r="EN207" s="275" t="s">
        <v>874</v>
      </c>
      <c r="EO207" s="275">
        <v>1</v>
      </c>
      <c r="EP207" s="275">
        <v>1</v>
      </c>
      <c r="EQ207" s="277">
        <v>0.2</v>
      </c>
      <c r="ER207" s="277">
        <v>0.3</v>
      </c>
      <c r="ES207" s="277">
        <v>0.3</v>
      </c>
      <c r="ET207" s="832">
        <v>0.2</v>
      </c>
    </row>
    <row r="208" spans="1:150" ht="53.25" customHeight="1" x14ac:dyDescent="0.2">
      <c r="A208" s="278" t="s">
        <v>90</v>
      </c>
      <c r="B208" s="431" t="s">
        <v>91</v>
      </c>
      <c r="C208" s="432" t="s">
        <v>992</v>
      </c>
      <c r="D208" s="432"/>
      <c r="E208" s="8" t="s">
        <v>752</v>
      </c>
      <c r="F208" s="282" t="str">
        <f t="shared" si="153"/>
        <v>E3.P_G</v>
      </c>
      <c r="G208" s="692" t="s">
        <v>318</v>
      </c>
      <c r="H208" s="692" t="s">
        <v>467</v>
      </c>
      <c r="I208" s="459"/>
      <c r="J208" s="460" t="s">
        <v>61</v>
      </c>
      <c r="K208" s="375" t="str">
        <f t="shared" si="154"/>
        <v>E3.P_G.MR1</v>
      </c>
      <c r="L208" s="411" t="s">
        <v>444</v>
      </c>
      <c r="M208" s="412" t="s">
        <v>1241</v>
      </c>
      <c r="N208" s="289">
        <v>5</v>
      </c>
      <c r="O208" s="289">
        <v>5</v>
      </c>
      <c r="P208" s="378" t="s">
        <v>99</v>
      </c>
      <c r="Q208" s="379" t="str">
        <f t="shared" si="155"/>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31" t="s">
        <v>1251</v>
      </c>
      <c r="EM208" s="319" t="s">
        <v>1249</v>
      </c>
      <c r="EN208" s="275" t="s">
        <v>1250</v>
      </c>
      <c r="EO208" s="387">
        <v>24</v>
      </c>
      <c r="EP208" s="387">
        <v>80</v>
      </c>
      <c r="EQ208" s="276">
        <v>0</v>
      </c>
      <c r="ER208" s="817">
        <v>4</v>
      </c>
      <c r="ES208" s="817">
        <v>26</v>
      </c>
      <c r="ET208" s="833">
        <v>26</v>
      </c>
    </row>
    <row r="209" spans="1:152" ht="50.25" customHeight="1" x14ac:dyDescent="0.2">
      <c r="A209" s="278" t="s">
        <v>90</v>
      </c>
      <c r="B209" s="431" t="s">
        <v>91</v>
      </c>
      <c r="C209" s="432" t="s">
        <v>992</v>
      </c>
      <c r="D209" s="432"/>
      <c r="E209" s="8" t="s">
        <v>752</v>
      </c>
      <c r="F209" s="282" t="str">
        <f t="shared" si="153"/>
        <v>E3.P_G</v>
      </c>
      <c r="G209" s="692" t="s">
        <v>318</v>
      </c>
      <c r="H209" s="692" t="s">
        <v>467</v>
      </c>
      <c r="I209" s="459"/>
      <c r="J209" s="460" t="s">
        <v>61</v>
      </c>
      <c r="K209" s="375" t="str">
        <f t="shared" si="154"/>
        <v>E3.P_G.MR1</v>
      </c>
      <c r="L209" s="411" t="s">
        <v>444</v>
      </c>
      <c r="M209" s="412" t="s">
        <v>1241</v>
      </c>
      <c r="N209" s="289">
        <v>5</v>
      </c>
      <c r="O209" s="289">
        <v>5</v>
      </c>
      <c r="P209" s="378" t="s">
        <v>112</v>
      </c>
      <c r="Q209" s="379" t="str">
        <f t="shared" si="155"/>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31" t="s">
        <v>1255</v>
      </c>
      <c r="EM209" s="319" t="s">
        <v>1253</v>
      </c>
      <c r="EN209" s="275" t="s">
        <v>1254</v>
      </c>
      <c r="EO209" s="840">
        <v>51</v>
      </c>
      <c r="EP209" s="840">
        <v>65</v>
      </c>
      <c r="EQ209" s="812">
        <v>0</v>
      </c>
      <c r="ER209" s="817">
        <v>3</v>
      </c>
      <c r="ES209" s="812">
        <v>6</v>
      </c>
      <c r="ET209" s="833">
        <v>5</v>
      </c>
      <c r="EV209" s="662"/>
    </row>
    <row r="210" spans="1:152" ht="40.5" customHeight="1" thickBot="1" x14ac:dyDescent="0.25">
      <c r="A210" s="278" t="s">
        <v>90</v>
      </c>
      <c r="B210" s="431" t="s">
        <v>91</v>
      </c>
      <c r="C210" s="432" t="s">
        <v>992</v>
      </c>
      <c r="D210" s="432"/>
      <c r="E210" s="8" t="s">
        <v>752</v>
      </c>
      <c r="F210" s="282" t="str">
        <f t="shared" si="153"/>
        <v>E3.P_G</v>
      </c>
      <c r="G210" s="693" t="s">
        <v>318</v>
      </c>
      <c r="H210" s="693" t="s">
        <v>467</v>
      </c>
      <c r="I210" s="465"/>
      <c r="J210" s="466" t="s">
        <v>61</v>
      </c>
      <c r="K210" s="467" t="str">
        <f t="shared" si="154"/>
        <v>E3.P_G.MR1</v>
      </c>
      <c r="L210" s="427" t="s">
        <v>444</v>
      </c>
      <c r="M210" s="428" t="s">
        <v>1241</v>
      </c>
      <c r="N210" s="429">
        <v>5</v>
      </c>
      <c r="O210" s="429">
        <v>5</v>
      </c>
      <c r="P210" s="392" t="s">
        <v>122</v>
      </c>
      <c r="Q210" s="393" t="str">
        <f t="shared" si="155"/>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31" t="s">
        <v>1259</v>
      </c>
      <c r="EM210" s="319" t="s">
        <v>1257</v>
      </c>
      <c r="EN210" s="275" t="s">
        <v>1258</v>
      </c>
      <c r="EO210" s="387">
        <v>0</v>
      </c>
      <c r="EP210" s="387">
        <v>1</v>
      </c>
      <c r="EQ210" s="276">
        <v>0</v>
      </c>
      <c r="ER210" s="277">
        <v>0.2</v>
      </c>
      <c r="ES210" s="277">
        <v>0.5</v>
      </c>
      <c r="ET210" s="832">
        <v>0.3</v>
      </c>
    </row>
    <row r="211" spans="1:152" ht="156" customHeight="1" x14ac:dyDescent="0.2">
      <c r="A211" s="278" t="s">
        <v>90</v>
      </c>
      <c r="B211" s="431" t="s">
        <v>91</v>
      </c>
      <c r="C211" s="432" t="s">
        <v>992</v>
      </c>
      <c r="D211" s="433" t="s">
        <v>1217</v>
      </c>
      <c r="E211" s="3" t="s">
        <v>772</v>
      </c>
      <c r="F211" s="434" t="str">
        <f t="shared" si="153"/>
        <v>E3.P_H</v>
      </c>
      <c r="G211" s="694" t="s">
        <v>332</v>
      </c>
      <c r="H211" s="695" t="s">
        <v>475</v>
      </c>
      <c r="I211" s="696" t="s">
        <v>1261</v>
      </c>
      <c r="J211" s="457" t="s">
        <v>61</v>
      </c>
      <c r="K211" s="458" t="str">
        <f t="shared" si="154"/>
        <v>E3.P_H.MR1</v>
      </c>
      <c r="L211" s="362" t="s">
        <v>455</v>
      </c>
      <c r="M211" s="363" t="s">
        <v>1262</v>
      </c>
      <c r="N211" s="364">
        <v>41</v>
      </c>
      <c r="O211" s="248">
        <v>341</v>
      </c>
      <c r="P211" s="366" t="s">
        <v>64</v>
      </c>
      <c r="Q211" s="367" t="str">
        <f t="shared" si="155"/>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 t="shared" ref="AG211" si="166">SUM(AA211:AF211)</f>
        <v>1500000000</v>
      </c>
      <c r="AH211" s="593">
        <v>145000000</v>
      </c>
      <c r="AI211" s="593">
        <f>+AB211</f>
        <v>0</v>
      </c>
      <c r="AJ211" s="593">
        <v>950500000</v>
      </c>
      <c r="AK211" s="593">
        <f t="shared" ref="AK211:AM211" si="167">+AD211</f>
        <v>0</v>
      </c>
      <c r="AL211" s="593">
        <f t="shared" si="167"/>
        <v>0</v>
      </c>
      <c r="AM211" s="593">
        <f t="shared" si="167"/>
        <v>0</v>
      </c>
      <c r="AN211" s="593">
        <f t="shared" ref="AN211" si="168">SUM(AH211:AM211)</f>
        <v>1095500000</v>
      </c>
      <c r="AO211" s="593">
        <v>115500000</v>
      </c>
      <c r="AP211" s="593">
        <f>+AI211</f>
        <v>0</v>
      </c>
      <c r="AQ211" s="593">
        <v>1474500000</v>
      </c>
      <c r="AR211" s="593">
        <f>+AK211</f>
        <v>0</v>
      </c>
      <c r="AS211" s="593">
        <f>+AL211</f>
        <v>0</v>
      </c>
      <c r="AT211" s="593">
        <f>+AM211</f>
        <v>0</v>
      </c>
      <c r="AU211" s="593">
        <f t="shared" ref="AU211" si="169">SUM(AO211:AT211)</f>
        <v>1590000000</v>
      </c>
      <c r="AV211" s="593">
        <v>170000000</v>
      </c>
      <c r="AW211" s="593">
        <f>+AP211</f>
        <v>0</v>
      </c>
      <c r="AX211" s="593">
        <v>450000000</v>
      </c>
      <c r="AY211" s="593">
        <f>+AR211</f>
        <v>0</v>
      </c>
      <c r="AZ211" s="593">
        <f>+AS211</f>
        <v>0</v>
      </c>
      <c r="BA211" s="593">
        <v>0</v>
      </c>
      <c r="BB211" s="593">
        <f t="shared" ref="BB211" si="170">SUM(AV211:BA211)</f>
        <v>620000000</v>
      </c>
      <c r="BC211" s="661">
        <f t="shared" ref="BC211" si="171">+BB211+AU211+AN211+AG211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31" t="s">
        <v>1265</v>
      </c>
      <c r="EM211" s="319" t="s">
        <v>1263</v>
      </c>
      <c r="EN211" s="275" t="s">
        <v>1264</v>
      </c>
      <c r="EO211" s="275">
        <v>1</v>
      </c>
      <c r="EP211" s="275">
        <v>1</v>
      </c>
      <c r="EQ211" s="276">
        <v>0</v>
      </c>
      <c r="ER211" s="819">
        <v>0.25</v>
      </c>
      <c r="ES211" s="818">
        <v>0.5</v>
      </c>
      <c r="ET211" s="830">
        <v>0.25</v>
      </c>
    </row>
    <row r="212" spans="1:152" ht="87.75" customHeight="1" x14ac:dyDescent="0.2">
      <c r="A212" s="278" t="s">
        <v>90</v>
      </c>
      <c r="B212" s="431" t="s">
        <v>91</v>
      </c>
      <c r="C212" s="432" t="s">
        <v>992</v>
      </c>
      <c r="D212" s="432"/>
      <c r="E212" s="8" t="s">
        <v>772</v>
      </c>
      <c r="F212" s="282" t="str">
        <f t="shared" si="153"/>
        <v>E3.P_H</v>
      </c>
      <c r="G212" s="692" t="s">
        <v>332</v>
      </c>
      <c r="H212" s="692" t="s">
        <v>475</v>
      </c>
      <c r="I212" s="459"/>
      <c r="J212" s="460" t="s">
        <v>61</v>
      </c>
      <c r="K212" s="375" t="str">
        <f t="shared" si="154"/>
        <v>E3.P_H.MR1</v>
      </c>
      <c r="L212" s="411" t="s">
        <v>455</v>
      </c>
      <c r="M212" s="412" t="s">
        <v>1262</v>
      </c>
      <c r="N212" s="376">
        <v>41</v>
      </c>
      <c r="O212" s="289">
        <v>341</v>
      </c>
      <c r="P212" s="379" t="s">
        <v>87</v>
      </c>
      <c r="Q212" s="379" t="str">
        <f t="shared" si="155"/>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31" t="s">
        <v>1269</v>
      </c>
      <c r="EM212" s="319" t="s">
        <v>1267</v>
      </c>
      <c r="EN212" s="275" t="s">
        <v>1268</v>
      </c>
      <c r="EO212" s="275">
        <v>0</v>
      </c>
      <c r="EP212" s="275">
        <v>1</v>
      </c>
      <c r="EQ212" s="277">
        <v>0.1</v>
      </c>
      <c r="ER212" s="819">
        <v>0.9</v>
      </c>
      <c r="ES212" s="330">
        <v>0</v>
      </c>
      <c r="ET212" s="832">
        <v>0</v>
      </c>
    </row>
    <row r="213" spans="1:152" ht="51" customHeight="1" x14ac:dyDescent="0.2">
      <c r="A213" s="278" t="s">
        <v>90</v>
      </c>
      <c r="B213" s="431" t="s">
        <v>91</v>
      </c>
      <c r="C213" s="432" t="s">
        <v>992</v>
      </c>
      <c r="D213" s="432"/>
      <c r="E213" s="8" t="s">
        <v>772</v>
      </c>
      <c r="F213" s="282" t="str">
        <f t="shared" si="153"/>
        <v>E3.P_H</v>
      </c>
      <c r="G213" s="692" t="s">
        <v>332</v>
      </c>
      <c r="H213" s="692" t="s">
        <v>475</v>
      </c>
      <c r="I213" s="459"/>
      <c r="J213" s="460" t="s">
        <v>61</v>
      </c>
      <c r="K213" s="375" t="str">
        <f t="shared" si="154"/>
        <v>E3.P_H.MR1</v>
      </c>
      <c r="L213" s="411" t="s">
        <v>455</v>
      </c>
      <c r="M213" s="412" t="s">
        <v>1262</v>
      </c>
      <c r="N213" s="376">
        <v>41</v>
      </c>
      <c r="O213" s="289">
        <v>341</v>
      </c>
      <c r="P213" s="379" t="s">
        <v>1271</v>
      </c>
      <c r="Q213" s="379" t="str">
        <f t="shared" si="155"/>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31" t="s">
        <v>1273</v>
      </c>
      <c r="EM213" s="319" t="s">
        <v>1267</v>
      </c>
      <c r="EN213" s="275" t="s">
        <v>1272</v>
      </c>
      <c r="EO213" s="275">
        <v>0</v>
      </c>
      <c r="EP213" s="813">
        <v>1</v>
      </c>
      <c r="EQ213" s="815">
        <v>0</v>
      </c>
      <c r="ER213" s="819">
        <v>0.3</v>
      </c>
      <c r="ES213" s="815">
        <v>0.35</v>
      </c>
      <c r="ET213" s="850">
        <v>0.35</v>
      </c>
    </row>
    <row r="214" spans="1:152" ht="38.25" customHeight="1" x14ac:dyDescent="0.2">
      <c r="A214" s="278" t="s">
        <v>90</v>
      </c>
      <c r="B214" s="431" t="s">
        <v>91</v>
      </c>
      <c r="C214" s="432" t="s">
        <v>992</v>
      </c>
      <c r="D214" s="432"/>
      <c r="E214" s="8" t="s">
        <v>772</v>
      </c>
      <c r="F214" s="282" t="str">
        <f t="shared" si="153"/>
        <v>E3.P_H</v>
      </c>
      <c r="G214" s="692" t="s">
        <v>332</v>
      </c>
      <c r="H214" s="692" t="s">
        <v>475</v>
      </c>
      <c r="I214" s="459"/>
      <c r="J214" s="460" t="s">
        <v>61</v>
      </c>
      <c r="K214" s="375" t="str">
        <f t="shared" si="154"/>
        <v>E3.P_H.MR1</v>
      </c>
      <c r="L214" s="411" t="s">
        <v>455</v>
      </c>
      <c r="M214" s="412" t="s">
        <v>1262</v>
      </c>
      <c r="N214" s="376">
        <v>41</v>
      </c>
      <c r="O214" s="289">
        <v>341</v>
      </c>
      <c r="P214" s="378" t="s">
        <v>99</v>
      </c>
      <c r="Q214" s="379" t="str">
        <f t="shared" si="155"/>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31" t="s">
        <v>1277</v>
      </c>
      <c r="EM214" s="826" t="s">
        <v>1275</v>
      </c>
      <c r="EN214" s="274" t="s">
        <v>1276</v>
      </c>
      <c r="EO214" s="274">
        <v>2</v>
      </c>
      <c r="EP214" s="274">
        <v>2</v>
      </c>
      <c r="EQ214" s="491">
        <v>0</v>
      </c>
      <c r="ER214" s="491">
        <v>0</v>
      </c>
      <c r="ES214" s="817">
        <v>1</v>
      </c>
      <c r="ET214" s="833">
        <v>1</v>
      </c>
    </row>
    <row r="215" spans="1:152" ht="63.75" customHeight="1" x14ac:dyDescent="0.2">
      <c r="A215" s="278" t="s">
        <v>90</v>
      </c>
      <c r="B215" s="431" t="s">
        <v>91</v>
      </c>
      <c r="C215" s="432" t="s">
        <v>992</v>
      </c>
      <c r="D215" s="432"/>
      <c r="E215" s="8" t="s">
        <v>772</v>
      </c>
      <c r="F215" s="282" t="str">
        <f t="shared" si="153"/>
        <v>E3.P_H</v>
      </c>
      <c r="G215" s="692" t="s">
        <v>332</v>
      </c>
      <c r="H215" s="692" t="s">
        <v>475</v>
      </c>
      <c r="I215" s="459"/>
      <c r="J215" s="460" t="s">
        <v>61</v>
      </c>
      <c r="K215" s="375" t="str">
        <f t="shared" si="154"/>
        <v>E3.P_H.MR1</v>
      </c>
      <c r="L215" s="411" t="s">
        <v>455</v>
      </c>
      <c r="M215" s="412" t="s">
        <v>1262</v>
      </c>
      <c r="N215" s="376">
        <v>41</v>
      </c>
      <c r="O215" s="289">
        <v>341</v>
      </c>
      <c r="P215" s="378" t="s">
        <v>112</v>
      </c>
      <c r="Q215" s="379" t="str">
        <f t="shared" si="155"/>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31" t="s">
        <v>1281</v>
      </c>
      <c r="EM215" s="319" t="s">
        <v>1279</v>
      </c>
      <c r="EN215" s="275" t="s">
        <v>1280</v>
      </c>
      <c r="EO215" s="275">
        <v>6</v>
      </c>
      <c r="EP215" s="275">
        <v>8</v>
      </c>
      <c r="EQ215" s="276">
        <v>2</v>
      </c>
      <c r="ER215" s="276">
        <v>2</v>
      </c>
      <c r="ES215" s="276">
        <v>2</v>
      </c>
      <c r="ET215" s="829">
        <v>2</v>
      </c>
    </row>
    <row r="216" spans="1:152" ht="49.5" customHeight="1" x14ac:dyDescent="0.2">
      <c r="A216" s="278" t="s">
        <v>90</v>
      </c>
      <c r="B216" s="431" t="s">
        <v>91</v>
      </c>
      <c r="C216" s="432" t="s">
        <v>992</v>
      </c>
      <c r="D216" s="432"/>
      <c r="E216" s="8" t="s">
        <v>772</v>
      </c>
      <c r="F216" s="282" t="str">
        <f t="shared" si="153"/>
        <v>E3.P_H</v>
      </c>
      <c r="G216" s="692" t="s">
        <v>332</v>
      </c>
      <c r="H216" s="692" t="s">
        <v>475</v>
      </c>
      <c r="I216" s="459"/>
      <c r="J216" s="460" t="s">
        <v>61</v>
      </c>
      <c r="K216" s="375" t="str">
        <f t="shared" si="154"/>
        <v>E3.P_H.MR1</v>
      </c>
      <c r="L216" s="411" t="s">
        <v>455</v>
      </c>
      <c r="M216" s="412" t="s">
        <v>1262</v>
      </c>
      <c r="N216" s="376">
        <v>41</v>
      </c>
      <c r="O216" s="289">
        <v>341</v>
      </c>
      <c r="P216" s="378" t="s">
        <v>122</v>
      </c>
      <c r="Q216" s="379" t="str">
        <f t="shared" si="155"/>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31" t="s">
        <v>1284</v>
      </c>
      <c r="EM216" s="319" t="s">
        <v>1283</v>
      </c>
      <c r="EN216" s="275" t="s">
        <v>305</v>
      </c>
      <c r="EO216" s="275">
        <v>1</v>
      </c>
      <c r="EP216" s="275">
        <v>1</v>
      </c>
      <c r="EQ216" s="330">
        <v>0.25</v>
      </c>
      <c r="ER216" s="330">
        <v>0.25</v>
      </c>
      <c r="ES216" s="330">
        <v>0.25</v>
      </c>
      <c r="ET216" s="828">
        <v>0.25</v>
      </c>
    </row>
    <row r="217" spans="1:152" ht="52.5" customHeight="1" thickBot="1" x14ac:dyDescent="0.25">
      <c r="A217" s="278" t="s">
        <v>90</v>
      </c>
      <c r="B217" s="431" t="s">
        <v>91</v>
      </c>
      <c r="C217" s="432" t="s">
        <v>992</v>
      </c>
      <c r="D217" s="432"/>
      <c r="E217" s="8" t="s">
        <v>772</v>
      </c>
      <c r="F217" s="282" t="str">
        <f t="shared" si="153"/>
        <v>E3.P_H</v>
      </c>
      <c r="G217" s="693" t="s">
        <v>332</v>
      </c>
      <c r="H217" s="693" t="s">
        <v>475</v>
      </c>
      <c r="I217" s="465"/>
      <c r="J217" s="466" t="s">
        <v>61</v>
      </c>
      <c r="K217" s="467" t="str">
        <f t="shared" si="154"/>
        <v>E3.P_H.MR1</v>
      </c>
      <c r="L217" s="427" t="s">
        <v>455</v>
      </c>
      <c r="M217" s="428" t="s">
        <v>1262</v>
      </c>
      <c r="N217" s="390">
        <v>41</v>
      </c>
      <c r="O217" s="429">
        <v>341</v>
      </c>
      <c r="P217" s="392" t="s">
        <v>132</v>
      </c>
      <c r="Q217" s="393" t="str">
        <f t="shared" si="155"/>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31" t="s">
        <v>1288</v>
      </c>
      <c r="EM217" s="319" t="s">
        <v>1286</v>
      </c>
      <c r="EN217" s="275" t="s">
        <v>1287</v>
      </c>
      <c r="EO217" s="275">
        <v>0.05</v>
      </c>
      <c r="EP217" s="813">
        <v>0.7</v>
      </c>
      <c r="EQ217" s="811">
        <v>0.1</v>
      </c>
      <c r="ER217" s="819">
        <v>0.2</v>
      </c>
      <c r="ES217" s="818">
        <v>0.2</v>
      </c>
      <c r="ET217" s="827">
        <v>0.2</v>
      </c>
      <c r="EV217" s="711"/>
    </row>
    <row r="218" spans="1:152" ht="121.5" customHeight="1" x14ac:dyDescent="0.2">
      <c r="A218" s="278" t="s">
        <v>90</v>
      </c>
      <c r="B218" s="431" t="s">
        <v>91</v>
      </c>
      <c r="C218" s="432" t="s">
        <v>992</v>
      </c>
      <c r="D218" s="433" t="s">
        <v>1217</v>
      </c>
      <c r="E218" s="3" t="s">
        <v>802</v>
      </c>
      <c r="F218" s="434" t="str">
        <f t="shared" si="153"/>
        <v>E3.P_I</v>
      </c>
      <c r="G218" s="694" t="s">
        <v>343</v>
      </c>
      <c r="H218" s="695" t="s">
        <v>483</v>
      </c>
      <c r="I218" s="456" t="s">
        <v>1290</v>
      </c>
      <c r="J218" s="457" t="s">
        <v>61</v>
      </c>
      <c r="K218" s="458" t="str">
        <f t="shared" si="154"/>
        <v>E3.P_I.MR1</v>
      </c>
      <c r="L218" s="362" t="s">
        <v>463</v>
      </c>
      <c r="M218" s="363" t="s">
        <v>1291</v>
      </c>
      <c r="N218" s="407">
        <v>0.1</v>
      </c>
      <c r="O218" s="408">
        <v>0.3</v>
      </c>
      <c r="P218" s="712" t="s">
        <v>64</v>
      </c>
      <c r="Q218" s="713" t="str">
        <f t="shared" si="155"/>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 t="shared" ref="AG218" si="172">SUM(AA218:AF218)</f>
        <v>22000000</v>
      </c>
      <c r="AH218" s="593">
        <v>23000000</v>
      </c>
      <c r="AI218" s="593">
        <f>+AB218</f>
        <v>0</v>
      </c>
      <c r="AJ218" s="593">
        <f>+AC218</f>
        <v>0</v>
      </c>
      <c r="AK218" s="593">
        <f t="shared" ref="AK218:AM218" si="173">+AD218</f>
        <v>0</v>
      </c>
      <c r="AL218" s="593">
        <f t="shared" si="173"/>
        <v>0</v>
      </c>
      <c r="AM218" s="593">
        <f t="shared" si="173"/>
        <v>0</v>
      </c>
      <c r="AN218" s="593">
        <f t="shared" ref="AN218" si="174">SUM(AH218:AM218)</f>
        <v>23000000</v>
      </c>
      <c r="AO218" s="593">
        <v>44000000</v>
      </c>
      <c r="AP218" s="593">
        <f t="shared" ref="AP218:AT218" si="175">+AI218</f>
        <v>0</v>
      </c>
      <c r="AQ218" s="593">
        <f t="shared" si="175"/>
        <v>0</v>
      </c>
      <c r="AR218" s="593">
        <f t="shared" si="175"/>
        <v>0</v>
      </c>
      <c r="AS218" s="593">
        <f t="shared" si="175"/>
        <v>0</v>
      </c>
      <c r="AT218" s="593">
        <f t="shared" si="175"/>
        <v>0</v>
      </c>
      <c r="AU218" s="593">
        <f t="shared" ref="AU218" si="176">SUM(AO218:AT218)</f>
        <v>44000000</v>
      </c>
      <c r="AV218" s="593">
        <v>46000000</v>
      </c>
      <c r="AW218" s="593">
        <f t="shared" ref="AW218:BA218" si="177">+AP218</f>
        <v>0</v>
      </c>
      <c r="AX218" s="593">
        <f t="shared" si="177"/>
        <v>0</v>
      </c>
      <c r="AY218" s="593">
        <f t="shared" si="177"/>
        <v>0</v>
      </c>
      <c r="AZ218" s="593">
        <f t="shared" si="177"/>
        <v>0</v>
      </c>
      <c r="BA218" s="593">
        <f t="shared" si="177"/>
        <v>0</v>
      </c>
      <c r="BB218" s="593">
        <f t="shared" ref="BB218" si="178">SUM(AV218:BA218)</f>
        <v>46000000</v>
      </c>
      <c r="BC218" s="661">
        <f t="shared" ref="BC218" si="179">+BB218+AU218+AN218+AG218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5" t="s">
        <v>1294</v>
      </c>
      <c r="EM218" s="319" t="s">
        <v>1292</v>
      </c>
      <c r="EN218" s="275" t="s">
        <v>1293</v>
      </c>
      <c r="EO218" s="275">
        <v>0</v>
      </c>
      <c r="EP218" s="275">
        <v>1</v>
      </c>
      <c r="EQ218" s="330">
        <v>0</v>
      </c>
      <c r="ER218" s="819">
        <v>0</v>
      </c>
      <c r="ES218" s="277">
        <v>0.5</v>
      </c>
      <c r="ET218" s="827">
        <v>0.5</v>
      </c>
    </row>
    <row r="219" spans="1:152" ht="64.5" customHeight="1" x14ac:dyDescent="0.2">
      <c r="A219" s="278" t="s">
        <v>90</v>
      </c>
      <c r="B219" s="431" t="s">
        <v>91</v>
      </c>
      <c r="C219" s="432" t="s">
        <v>992</v>
      </c>
      <c r="D219" s="432"/>
      <c r="E219" s="8" t="s">
        <v>802</v>
      </c>
      <c r="F219" s="282" t="str">
        <f t="shared" si="153"/>
        <v>E3.P_I</v>
      </c>
      <c r="G219" s="692" t="s">
        <v>343</v>
      </c>
      <c r="H219" s="692" t="s">
        <v>483</v>
      </c>
      <c r="I219" s="459"/>
      <c r="J219" s="460" t="s">
        <v>61</v>
      </c>
      <c r="K219" s="375" t="str">
        <f t="shared" si="154"/>
        <v>E3.P_I.MR1</v>
      </c>
      <c r="L219" s="514" t="s">
        <v>463</v>
      </c>
      <c r="M219" s="515" t="s">
        <v>1291</v>
      </c>
      <c r="N219" s="413">
        <v>0.1</v>
      </c>
      <c r="O219" s="414">
        <v>0.3</v>
      </c>
      <c r="P219" s="714" t="s">
        <v>87</v>
      </c>
      <c r="Q219" s="715" t="str">
        <f t="shared" si="155"/>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5" t="s">
        <v>1298</v>
      </c>
      <c r="EM219" s="319" t="s">
        <v>1296</v>
      </c>
      <c r="EN219" s="275" t="s">
        <v>1297</v>
      </c>
      <c r="EO219" s="275">
        <v>35</v>
      </c>
      <c r="EP219" s="275">
        <v>40</v>
      </c>
      <c r="EQ219" s="276">
        <v>10</v>
      </c>
      <c r="ER219" s="276">
        <v>10</v>
      </c>
      <c r="ES219" s="276">
        <v>10</v>
      </c>
      <c r="ET219" s="829">
        <v>10</v>
      </c>
    </row>
    <row r="220" spans="1:152" ht="54" customHeight="1" thickBot="1" x14ac:dyDescent="0.25">
      <c r="A220" s="278" t="s">
        <v>90</v>
      </c>
      <c r="B220" s="431" t="s">
        <v>91</v>
      </c>
      <c r="C220" s="432" t="s">
        <v>992</v>
      </c>
      <c r="D220" s="432"/>
      <c r="E220" s="8" t="s">
        <v>802</v>
      </c>
      <c r="F220" s="282" t="str">
        <f t="shared" si="153"/>
        <v>E3.P_I</v>
      </c>
      <c r="G220" s="693" t="s">
        <v>343</v>
      </c>
      <c r="H220" s="693" t="s">
        <v>483</v>
      </c>
      <c r="I220" s="465"/>
      <c r="J220" s="466" t="s">
        <v>61</v>
      </c>
      <c r="K220" s="467" t="str">
        <f t="shared" si="154"/>
        <v>E3.P_I.MR1</v>
      </c>
      <c r="L220" s="550" t="s">
        <v>463</v>
      </c>
      <c r="M220" s="551" t="s">
        <v>1291</v>
      </c>
      <c r="N220" s="416">
        <v>0.1</v>
      </c>
      <c r="O220" s="417">
        <v>0.3</v>
      </c>
      <c r="P220" s="716" t="s">
        <v>99</v>
      </c>
      <c r="Q220" s="717" t="str">
        <f t="shared" si="155"/>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5" t="s">
        <v>1301</v>
      </c>
      <c r="EM220" s="319" t="s">
        <v>1300</v>
      </c>
      <c r="EN220" s="275" t="s">
        <v>170</v>
      </c>
      <c r="EO220" s="275">
        <v>0</v>
      </c>
      <c r="EP220" s="275">
        <v>4</v>
      </c>
      <c r="EQ220" s="276">
        <v>1</v>
      </c>
      <c r="ER220" s="276">
        <v>1</v>
      </c>
      <c r="ES220" s="276">
        <v>1</v>
      </c>
      <c r="ET220" s="829">
        <v>1</v>
      </c>
    </row>
    <row r="221" spans="1:152" ht="156" customHeight="1" x14ac:dyDescent="0.2">
      <c r="A221" s="278" t="s">
        <v>90</v>
      </c>
      <c r="B221" s="431" t="s">
        <v>91</v>
      </c>
      <c r="C221" s="432" t="s">
        <v>992</v>
      </c>
      <c r="D221" s="433" t="s">
        <v>1217</v>
      </c>
      <c r="E221" s="3" t="s">
        <v>818</v>
      </c>
      <c r="F221" s="434" t="str">
        <f t="shared" si="153"/>
        <v>E3.P_J</v>
      </c>
      <c r="G221" s="435" t="s">
        <v>354</v>
      </c>
      <c r="H221" s="480" t="s">
        <v>491</v>
      </c>
      <c r="I221" s="456" t="s">
        <v>1303</v>
      </c>
      <c r="J221" s="457" t="s">
        <v>61</v>
      </c>
      <c r="K221" s="458" t="str">
        <f t="shared" si="154"/>
        <v>E3.P_J.MR1</v>
      </c>
      <c r="L221" s="362" t="s">
        <v>471</v>
      </c>
      <c r="M221" s="363" t="s">
        <v>1304</v>
      </c>
      <c r="N221" s="407">
        <v>1</v>
      </c>
      <c r="O221" s="408">
        <v>1</v>
      </c>
      <c r="P221" s="250" t="s">
        <v>64</v>
      </c>
      <c r="Q221" s="250" t="str">
        <f t="shared" si="155"/>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 t="shared" ref="AG221" si="180">SUM(AA221:AF221)</f>
        <v>103000000</v>
      </c>
      <c r="AH221" s="593">
        <v>79000000</v>
      </c>
      <c r="AI221" s="593">
        <f>+AB221</f>
        <v>0</v>
      </c>
      <c r="AJ221" s="593">
        <f>+AC221</f>
        <v>0</v>
      </c>
      <c r="AK221" s="593">
        <f t="shared" ref="AK221:AM221" si="181">+AD221</f>
        <v>0</v>
      </c>
      <c r="AL221" s="593">
        <f t="shared" si="181"/>
        <v>0</v>
      </c>
      <c r="AM221" s="593">
        <f t="shared" si="181"/>
        <v>0</v>
      </c>
      <c r="AN221" s="593">
        <f t="shared" ref="AN221" si="182">SUM(AH221:AM221)</f>
        <v>79000000</v>
      </c>
      <c r="AO221" s="593">
        <v>76500000</v>
      </c>
      <c r="AP221" s="593">
        <f t="shared" ref="AP221:AT221" si="183">+AI221</f>
        <v>0</v>
      </c>
      <c r="AQ221" s="593">
        <f t="shared" si="183"/>
        <v>0</v>
      </c>
      <c r="AR221" s="593">
        <f t="shared" si="183"/>
        <v>0</v>
      </c>
      <c r="AS221" s="593">
        <f t="shared" si="183"/>
        <v>0</v>
      </c>
      <c r="AT221" s="593">
        <f t="shared" si="183"/>
        <v>0</v>
      </c>
      <c r="AU221" s="593">
        <f t="shared" ref="AU221" si="184">SUM(AO221:AT221)</f>
        <v>76500000</v>
      </c>
      <c r="AV221" s="593">
        <v>105000000</v>
      </c>
      <c r="AW221" s="593">
        <f t="shared" ref="AW221:BA221" si="185">+AP221</f>
        <v>0</v>
      </c>
      <c r="AX221" s="593">
        <f t="shared" si="185"/>
        <v>0</v>
      </c>
      <c r="AY221" s="593">
        <f t="shared" si="185"/>
        <v>0</v>
      </c>
      <c r="AZ221" s="593">
        <f t="shared" si="185"/>
        <v>0</v>
      </c>
      <c r="BA221" s="593">
        <f t="shared" si="185"/>
        <v>0</v>
      </c>
      <c r="BB221" s="593">
        <f t="shared" ref="BB221" si="186">SUM(AV221:BA221)</f>
        <v>105000000</v>
      </c>
      <c r="BC221" s="661">
        <f t="shared" ref="BC221" si="187">+BB221+AU221+AN221+AG221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5" t="s">
        <v>1307</v>
      </c>
      <c r="EM221" s="826" t="s">
        <v>1305</v>
      </c>
      <c r="EN221" s="274" t="s">
        <v>1306</v>
      </c>
      <c r="EO221" s="275">
        <v>1</v>
      </c>
      <c r="EP221" s="275">
        <v>1</v>
      </c>
      <c r="EQ221" s="330">
        <v>0.25</v>
      </c>
      <c r="ER221" s="330">
        <v>0.75</v>
      </c>
      <c r="ES221" s="276">
        <v>0</v>
      </c>
      <c r="ET221" s="829">
        <v>0</v>
      </c>
    </row>
    <row r="222" spans="1:152" ht="55.5" customHeight="1" x14ac:dyDescent="0.2">
      <c r="A222" s="278" t="s">
        <v>90</v>
      </c>
      <c r="B222" s="431" t="s">
        <v>91</v>
      </c>
      <c r="C222" s="432" t="s">
        <v>992</v>
      </c>
      <c r="D222" s="432"/>
      <c r="E222" s="8" t="s">
        <v>818</v>
      </c>
      <c r="F222" s="282" t="str">
        <f t="shared" si="153"/>
        <v>E3.P_J</v>
      </c>
      <c r="G222" s="455" t="s">
        <v>354</v>
      </c>
      <c r="H222" s="455" t="s">
        <v>491</v>
      </c>
      <c r="I222" s="459"/>
      <c r="J222" s="460" t="s">
        <v>61</v>
      </c>
      <c r="K222" s="375" t="str">
        <f t="shared" si="154"/>
        <v>E3.P_J.MR1</v>
      </c>
      <c r="L222" s="639" t="s">
        <v>471</v>
      </c>
      <c r="M222" s="432" t="s">
        <v>1304</v>
      </c>
      <c r="N222" s="413">
        <v>1</v>
      </c>
      <c r="O222" s="414">
        <v>1</v>
      </c>
      <c r="P222" s="291" t="s">
        <v>74</v>
      </c>
      <c r="Q222" s="291" t="str">
        <f t="shared" si="155"/>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5" t="s">
        <v>1310</v>
      </c>
      <c r="EM222" s="826" t="s">
        <v>1305</v>
      </c>
      <c r="EN222" s="274" t="s">
        <v>1309</v>
      </c>
      <c r="EO222" s="275">
        <v>1</v>
      </c>
      <c r="EP222" s="275">
        <v>1</v>
      </c>
      <c r="EQ222" s="330">
        <v>0.25</v>
      </c>
      <c r="ER222" s="330">
        <v>0.25</v>
      </c>
      <c r="ES222" s="330">
        <v>0.25</v>
      </c>
      <c r="ET222" s="828">
        <v>0.25</v>
      </c>
    </row>
    <row r="223" spans="1:152" ht="35.25" customHeight="1" x14ac:dyDescent="0.2">
      <c r="A223" s="278" t="s">
        <v>90</v>
      </c>
      <c r="B223" s="431" t="s">
        <v>91</v>
      </c>
      <c r="C223" s="432" t="s">
        <v>992</v>
      </c>
      <c r="D223" s="432"/>
      <c r="E223" s="8" t="s">
        <v>818</v>
      </c>
      <c r="F223" s="282" t="str">
        <f t="shared" si="153"/>
        <v>E3.P_J</v>
      </c>
      <c r="G223" s="455" t="s">
        <v>354</v>
      </c>
      <c r="H223" s="455" t="s">
        <v>491</v>
      </c>
      <c r="I223" s="459"/>
      <c r="J223" s="460" t="s">
        <v>61</v>
      </c>
      <c r="K223" s="375" t="str">
        <f t="shared" si="154"/>
        <v>E3.P_J.MR1</v>
      </c>
      <c r="L223" s="639" t="s">
        <v>471</v>
      </c>
      <c r="M223" s="432" t="s">
        <v>1304</v>
      </c>
      <c r="N223" s="413">
        <v>1</v>
      </c>
      <c r="O223" s="414">
        <v>1</v>
      </c>
      <c r="P223" s="291" t="s">
        <v>87</v>
      </c>
      <c r="Q223" s="291" t="str">
        <f t="shared" si="155"/>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5" t="s">
        <v>1314</v>
      </c>
      <c r="EM223" s="319" t="s">
        <v>1312</v>
      </c>
      <c r="EN223" s="275" t="s">
        <v>1313</v>
      </c>
      <c r="EO223" s="275">
        <v>3</v>
      </c>
      <c r="EP223" s="275">
        <v>3</v>
      </c>
      <c r="EQ223" s="276">
        <v>0</v>
      </c>
      <c r="ER223" s="276">
        <v>1</v>
      </c>
      <c r="ES223" s="276">
        <v>1</v>
      </c>
      <c r="ET223" s="829">
        <v>1</v>
      </c>
    </row>
    <row r="224" spans="1:152" ht="62.25" customHeight="1" x14ac:dyDescent="0.2">
      <c r="A224" s="278" t="s">
        <v>90</v>
      </c>
      <c r="B224" s="431" t="s">
        <v>91</v>
      </c>
      <c r="C224" s="432" t="s">
        <v>992</v>
      </c>
      <c r="D224" s="432"/>
      <c r="E224" s="8" t="s">
        <v>818</v>
      </c>
      <c r="F224" s="282" t="str">
        <f t="shared" si="153"/>
        <v>E3.P_J</v>
      </c>
      <c r="G224" s="455" t="s">
        <v>354</v>
      </c>
      <c r="H224" s="455" t="s">
        <v>491</v>
      </c>
      <c r="I224" s="459"/>
      <c r="J224" s="460" t="s">
        <v>61</v>
      </c>
      <c r="K224" s="375" t="str">
        <f t="shared" si="154"/>
        <v>E3.P_J.MR1</v>
      </c>
      <c r="L224" s="639" t="s">
        <v>471</v>
      </c>
      <c r="M224" s="432" t="s">
        <v>1304</v>
      </c>
      <c r="N224" s="413">
        <v>1</v>
      </c>
      <c r="O224" s="414">
        <v>1</v>
      </c>
      <c r="P224" s="291" t="s">
        <v>99</v>
      </c>
      <c r="Q224" s="291" t="str">
        <f t="shared" si="155"/>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5" t="s">
        <v>1318</v>
      </c>
      <c r="EM224" s="826" t="s">
        <v>1316</v>
      </c>
      <c r="EN224" s="274" t="s">
        <v>1317</v>
      </c>
      <c r="EO224" s="275">
        <v>0.3</v>
      </c>
      <c r="EP224" s="275">
        <v>1</v>
      </c>
      <c r="EQ224" s="277">
        <v>0.2</v>
      </c>
      <c r="ER224" s="818">
        <v>0.2</v>
      </c>
      <c r="ES224" s="819">
        <v>0.3</v>
      </c>
      <c r="ET224" s="830">
        <v>0.3</v>
      </c>
    </row>
    <row r="225" spans="1:150" ht="42.75" customHeight="1" x14ac:dyDescent="0.2">
      <c r="A225" s="278" t="s">
        <v>90</v>
      </c>
      <c r="B225" s="431" t="s">
        <v>91</v>
      </c>
      <c r="C225" s="432" t="s">
        <v>992</v>
      </c>
      <c r="D225" s="432"/>
      <c r="E225" s="8" t="s">
        <v>818</v>
      </c>
      <c r="F225" s="282" t="str">
        <f t="shared" si="153"/>
        <v>E3.P_J</v>
      </c>
      <c r="G225" s="455" t="s">
        <v>354</v>
      </c>
      <c r="H225" s="455" t="s">
        <v>491</v>
      </c>
      <c r="I225" s="459"/>
      <c r="J225" s="460" t="s">
        <v>61</v>
      </c>
      <c r="K225" s="375" t="str">
        <f t="shared" si="154"/>
        <v>E3.P_J.MR1</v>
      </c>
      <c r="L225" s="639" t="s">
        <v>471</v>
      </c>
      <c r="M225" s="432" t="s">
        <v>1304</v>
      </c>
      <c r="N225" s="413">
        <v>1</v>
      </c>
      <c r="O225" s="414">
        <v>1</v>
      </c>
      <c r="P225" s="291" t="s">
        <v>1320</v>
      </c>
      <c r="Q225" s="291" t="str">
        <f t="shared" si="155"/>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5" t="s">
        <v>1322</v>
      </c>
      <c r="EM225" s="826" t="s">
        <v>1316</v>
      </c>
      <c r="EN225" s="274" t="s">
        <v>1321</v>
      </c>
      <c r="EO225" s="275">
        <v>0</v>
      </c>
      <c r="EP225" s="275">
        <v>1</v>
      </c>
      <c r="EQ225" s="330">
        <v>0</v>
      </c>
      <c r="ER225" s="819">
        <v>0</v>
      </c>
      <c r="ES225" s="819">
        <v>0.5</v>
      </c>
      <c r="ET225" s="830">
        <v>0.5</v>
      </c>
    </row>
    <row r="226" spans="1:150" ht="51.75" customHeight="1" x14ac:dyDescent="0.2">
      <c r="A226" s="278" t="s">
        <v>90</v>
      </c>
      <c r="B226" s="431" t="s">
        <v>91</v>
      </c>
      <c r="C226" s="432" t="s">
        <v>992</v>
      </c>
      <c r="D226" s="432"/>
      <c r="E226" s="8" t="s">
        <v>818</v>
      </c>
      <c r="F226" s="282" t="str">
        <f t="shared" si="153"/>
        <v>E3.P_J</v>
      </c>
      <c r="G226" s="455" t="s">
        <v>354</v>
      </c>
      <c r="H226" s="455" t="s">
        <v>491</v>
      </c>
      <c r="I226" s="459"/>
      <c r="J226" s="460" t="s">
        <v>61</v>
      </c>
      <c r="K226" s="375" t="str">
        <f t="shared" si="154"/>
        <v>E3.P_J.MR1</v>
      </c>
      <c r="L226" s="639" t="s">
        <v>471</v>
      </c>
      <c r="M226" s="432" t="s">
        <v>1304</v>
      </c>
      <c r="N226" s="413">
        <v>1</v>
      </c>
      <c r="O226" s="414">
        <v>1</v>
      </c>
      <c r="P226" s="291" t="s">
        <v>112</v>
      </c>
      <c r="Q226" s="291" t="str">
        <f t="shared" si="155"/>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5" t="s">
        <v>1326</v>
      </c>
      <c r="EM226" s="319" t="s">
        <v>1324</v>
      </c>
      <c r="EN226" s="275" t="s">
        <v>1325</v>
      </c>
      <c r="EO226" s="275">
        <v>1</v>
      </c>
      <c r="EP226" s="275">
        <v>1</v>
      </c>
      <c r="EQ226" s="330">
        <v>0.25</v>
      </c>
      <c r="ER226" s="330">
        <v>0.25</v>
      </c>
      <c r="ES226" s="330">
        <v>0.25</v>
      </c>
      <c r="ET226" s="828">
        <v>0.25</v>
      </c>
    </row>
    <row r="227" spans="1:150" ht="59.25" customHeight="1" x14ac:dyDescent="0.2">
      <c r="A227" s="278" t="s">
        <v>90</v>
      </c>
      <c r="B227" s="431" t="s">
        <v>91</v>
      </c>
      <c r="C227" s="432" t="s">
        <v>992</v>
      </c>
      <c r="D227" s="432"/>
      <c r="E227" s="8" t="s">
        <v>818</v>
      </c>
      <c r="F227" s="282" t="str">
        <f t="shared" si="153"/>
        <v>E3.P_J</v>
      </c>
      <c r="G227" s="455" t="s">
        <v>354</v>
      </c>
      <c r="H227" s="455" t="s">
        <v>491</v>
      </c>
      <c r="I227" s="459"/>
      <c r="J227" s="460" t="s">
        <v>61</v>
      </c>
      <c r="K227" s="375" t="str">
        <f t="shared" si="154"/>
        <v>E3.P_J.MR1</v>
      </c>
      <c r="L227" s="639" t="s">
        <v>471</v>
      </c>
      <c r="M227" s="432" t="s">
        <v>1304</v>
      </c>
      <c r="N227" s="413">
        <v>1</v>
      </c>
      <c r="O227" s="414">
        <v>1</v>
      </c>
      <c r="P227" s="291" t="s">
        <v>122</v>
      </c>
      <c r="Q227" s="291" t="str">
        <f t="shared" si="155"/>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5" t="s">
        <v>1330</v>
      </c>
      <c r="EM227" s="319" t="s">
        <v>1328</v>
      </c>
      <c r="EN227" s="275" t="s">
        <v>1329</v>
      </c>
      <c r="EO227" s="275">
        <v>0.25</v>
      </c>
      <c r="EP227" s="275">
        <v>1</v>
      </c>
      <c r="EQ227" s="277">
        <v>0.2</v>
      </c>
      <c r="ER227" s="277">
        <v>0.3</v>
      </c>
      <c r="ES227" s="330">
        <v>0.25</v>
      </c>
      <c r="ET227" s="828">
        <v>0.25</v>
      </c>
    </row>
    <row r="228" spans="1:150" ht="53.25" customHeight="1" thickBot="1" x14ac:dyDescent="0.25">
      <c r="A228" s="278" t="s">
        <v>90</v>
      </c>
      <c r="B228" s="431" t="s">
        <v>91</v>
      </c>
      <c r="C228" s="432" t="s">
        <v>992</v>
      </c>
      <c r="D228" s="432"/>
      <c r="E228" s="8" t="s">
        <v>818</v>
      </c>
      <c r="F228" s="282" t="str">
        <f t="shared" si="153"/>
        <v>E3.P_J</v>
      </c>
      <c r="G228" s="567" t="s">
        <v>354</v>
      </c>
      <c r="H228" s="567" t="s">
        <v>491</v>
      </c>
      <c r="I228" s="465"/>
      <c r="J228" s="466" t="s">
        <v>61</v>
      </c>
      <c r="K228" s="467" t="str">
        <f t="shared" si="154"/>
        <v>E3.P_J.MR1</v>
      </c>
      <c r="L228" s="640" t="s">
        <v>471</v>
      </c>
      <c r="M228" s="600" t="s">
        <v>1304</v>
      </c>
      <c r="N228" s="416">
        <v>1</v>
      </c>
      <c r="O228" s="417">
        <v>1</v>
      </c>
      <c r="P228" s="348" t="s">
        <v>132</v>
      </c>
      <c r="Q228" s="349" t="str">
        <f t="shared" si="155"/>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5" t="s">
        <v>1334</v>
      </c>
      <c r="EM228" s="319" t="s">
        <v>1332</v>
      </c>
      <c r="EN228" s="275" t="s">
        <v>1333</v>
      </c>
      <c r="EO228" s="275">
        <v>1</v>
      </c>
      <c r="EP228" s="275">
        <v>4</v>
      </c>
      <c r="EQ228" s="276">
        <v>0</v>
      </c>
      <c r="ER228" s="817">
        <v>1</v>
      </c>
      <c r="ES228" s="817">
        <v>3</v>
      </c>
      <c r="ET228" s="833">
        <v>0</v>
      </c>
    </row>
    <row r="229" spans="1:150" ht="174" customHeight="1" thickBot="1" x14ac:dyDescent="0.25">
      <c r="A229" s="278" t="s">
        <v>90</v>
      </c>
      <c r="B229" s="431" t="s">
        <v>91</v>
      </c>
      <c r="C229" s="432" t="s">
        <v>992</v>
      </c>
      <c r="D229" s="433" t="s">
        <v>1217</v>
      </c>
      <c r="E229" s="25" t="s">
        <v>1336</v>
      </c>
      <c r="F229" s="721" t="str">
        <f t="shared" si="153"/>
        <v>E3.P_K</v>
      </c>
      <c r="G229" s="722" t="s">
        <v>365</v>
      </c>
      <c r="H229" s="723" t="s">
        <v>499</v>
      </c>
      <c r="I229" s="663" t="s">
        <v>1337</v>
      </c>
      <c r="J229" s="724" t="s">
        <v>61</v>
      </c>
      <c r="K229" s="725" t="str">
        <f t="shared" si="154"/>
        <v>E3.P_K.MR1</v>
      </c>
      <c r="L229" s="578" t="s">
        <v>479</v>
      </c>
      <c r="M229" s="579" t="s">
        <v>1338</v>
      </c>
      <c r="N229" s="587">
        <v>0</v>
      </c>
      <c r="O229" s="666">
        <v>23</v>
      </c>
      <c r="P229" s="726" t="s">
        <v>64</v>
      </c>
      <c r="Q229" s="25" t="str">
        <f t="shared" si="155"/>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 t="shared" ref="AG229:AG230" si="188">SUM(AA229:AF229)</f>
        <v>1200000000</v>
      </c>
      <c r="AH229" s="731">
        <f t="shared" ref="AH229:AM229" si="189">AA229*1.035</f>
        <v>731189444.08499992</v>
      </c>
      <c r="AI229" s="731">
        <f t="shared" si="189"/>
        <v>0</v>
      </c>
      <c r="AJ229" s="731">
        <f t="shared" si="189"/>
        <v>0</v>
      </c>
      <c r="AK229" s="731">
        <f t="shared" si="189"/>
        <v>0</v>
      </c>
      <c r="AL229" s="731">
        <f t="shared" si="189"/>
        <v>0</v>
      </c>
      <c r="AM229" s="731">
        <f t="shared" si="189"/>
        <v>510810555.91499996</v>
      </c>
      <c r="AN229" s="731">
        <f t="shared" ref="AN229:AN230" si="190">SUM(AH229:AM229)</f>
        <v>1242000000</v>
      </c>
      <c r="AO229" s="731">
        <f t="shared" ref="AO229:AT229" si="191">AH229*1.035</f>
        <v>756781074.62797487</v>
      </c>
      <c r="AP229" s="731">
        <f t="shared" si="191"/>
        <v>0</v>
      </c>
      <c r="AQ229" s="731">
        <f t="shared" si="191"/>
        <v>0</v>
      </c>
      <c r="AR229" s="731">
        <f t="shared" si="191"/>
        <v>0</v>
      </c>
      <c r="AS229" s="731">
        <f t="shared" si="191"/>
        <v>0</v>
      </c>
      <c r="AT229" s="731">
        <f t="shared" si="191"/>
        <v>528688925.37202489</v>
      </c>
      <c r="AU229" s="731">
        <f t="shared" ref="AU229:AU230" si="192">SUM(AO229:AT229)</f>
        <v>1285469999.9999998</v>
      </c>
      <c r="AV229" s="731">
        <f t="shared" ref="AV229:BA229" si="193">AO229*1.035</f>
        <v>783268412.23995388</v>
      </c>
      <c r="AW229" s="731">
        <f t="shared" si="193"/>
        <v>0</v>
      </c>
      <c r="AX229" s="731">
        <f t="shared" si="193"/>
        <v>0</v>
      </c>
      <c r="AY229" s="731">
        <f t="shared" si="193"/>
        <v>0</v>
      </c>
      <c r="AZ229" s="731">
        <f t="shared" si="193"/>
        <v>0</v>
      </c>
      <c r="BA229" s="731">
        <f t="shared" si="193"/>
        <v>547193037.76004577</v>
      </c>
      <c r="BB229" s="731">
        <f t="shared" ref="BB229:BB230" si="194">SUM(AV229:BA229)</f>
        <v>1330461449.9999995</v>
      </c>
      <c r="BC229" s="732">
        <f t="shared" ref="BC229:BC230" si="195">+BB229+AU229+AN229+AG229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31" t="s">
        <v>1341</v>
      </c>
      <c r="EM229" s="319" t="s">
        <v>1339</v>
      </c>
      <c r="EN229" s="275" t="s">
        <v>1340</v>
      </c>
      <c r="EO229" s="275">
        <v>0</v>
      </c>
      <c r="EP229" s="275">
        <v>23</v>
      </c>
      <c r="EQ229" s="276">
        <v>4</v>
      </c>
      <c r="ER229" s="817">
        <v>10</v>
      </c>
      <c r="ES229" s="817">
        <v>6</v>
      </c>
      <c r="ET229" s="833">
        <v>3</v>
      </c>
    </row>
    <row r="230" spans="1:150" ht="100.5" customHeight="1" x14ac:dyDescent="0.2">
      <c r="A230" s="278" t="s">
        <v>90</v>
      </c>
      <c r="B230" s="431" t="s">
        <v>91</v>
      </c>
      <c r="C230" s="432" t="s">
        <v>992</v>
      </c>
      <c r="D230" s="433" t="s">
        <v>1127</v>
      </c>
      <c r="E230" s="26" t="s">
        <v>1343</v>
      </c>
      <c r="F230" s="240" t="str">
        <f t="shared" si="153"/>
        <v>E3.P_L</v>
      </c>
      <c r="G230" s="734" t="s">
        <v>379</v>
      </c>
      <c r="H230" s="242" t="s">
        <v>507</v>
      </c>
      <c r="I230" s="658" t="s">
        <v>1344</v>
      </c>
      <c r="J230" s="457" t="s">
        <v>61</v>
      </c>
      <c r="K230" s="458" t="str">
        <f t="shared" si="154"/>
        <v>E3.P_L.MR1</v>
      </c>
      <c r="L230" s="517" t="s">
        <v>487</v>
      </c>
      <c r="M230" s="735" t="s">
        <v>1345</v>
      </c>
      <c r="N230" s="736" t="s">
        <v>1346</v>
      </c>
      <c r="O230" s="737" t="s">
        <v>1347</v>
      </c>
      <c r="P230" s="712" t="s">
        <v>64</v>
      </c>
      <c r="Q230" s="713" t="str">
        <f t="shared" si="155"/>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 t="shared" si="188"/>
        <v>5838749926</v>
      </c>
      <c r="AH230" s="593">
        <f>AA230*1.035</f>
        <v>0</v>
      </c>
      <c r="AI230" s="593">
        <v>800000000</v>
      </c>
      <c r="AJ230" s="593">
        <v>395529000</v>
      </c>
      <c r="AK230" s="593">
        <f>AD230*1.035</f>
        <v>0</v>
      </c>
      <c r="AL230" s="593">
        <f>AE230*1.035</f>
        <v>0</v>
      </c>
      <c r="AM230" s="593">
        <v>4855322000</v>
      </c>
      <c r="AN230" s="593">
        <f t="shared" si="190"/>
        <v>6050851000</v>
      </c>
      <c r="AO230" s="593">
        <f>AH230*1.035</f>
        <v>0</v>
      </c>
      <c r="AP230" s="593">
        <v>1050660000</v>
      </c>
      <c r="AQ230" s="593">
        <v>199710000</v>
      </c>
      <c r="AR230" s="593">
        <f>AK230*1.035</f>
        <v>0</v>
      </c>
      <c r="AS230" s="593">
        <f>AL230*1.035</f>
        <v>0</v>
      </c>
      <c r="AT230" s="593">
        <v>5124277000</v>
      </c>
      <c r="AU230" s="593">
        <f t="shared" si="192"/>
        <v>6374647000</v>
      </c>
      <c r="AV230" s="593">
        <v>624555000</v>
      </c>
      <c r="AW230" s="593">
        <f>AP230*1.035</f>
        <v>1087433100</v>
      </c>
      <c r="AX230" s="593">
        <v>0</v>
      </c>
      <c r="AY230" s="593">
        <f>AR230*1.035</f>
        <v>0</v>
      </c>
      <c r="AZ230" s="593">
        <f>AS230*1.035</f>
        <v>0</v>
      </c>
      <c r="BA230" s="593">
        <v>4639918000</v>
      </c>
      <c r="BB230" s="593">
        <f t="shared" si="194"/>
        <v>6351906100</v>
      </c>
      <c r="BC230" s="661">
        <f t="shared" si="195"/>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5" t="s">
        <v>1350</v>
      </c>
      <c r="EM230" s="319" t="s">
        <v>1348</v>
      </c>
      <c r="EN230" s="275" t="s">
        <v>1349</v>
      </c>
      <c r="EO230" s="275">
        <v>3</v>
      </c>
      <c r="EP230" s="275">
        <v>3</v>
      </c>
      <c r="EQ230" s="277">
        <v>0.2</v>
      </c>
      <c r="ER230" s="818">
        <v>0.2</v>
      </c>
      <c r="ES230" s="818">
        <v>1.4</v>
      </c>
      <c r="ET230" s="827">
        <v>1.2</v>
      </c>
    </row>
    <row r="231" spans="1:150" ht="54" customHeight="1" x14ac:dyDescent="0.2">
      <c r="A231" s="278" t="s">
        <v>90</v>
      </c>
      <c r="B231" s="431" t="s">
        <v>91</v>
      </c>
      <c r="C231" s="432" t="s">
        <v>992</v>
      </c>
      <c r="D231" s="432"/>
      <c r="E231" s="8" t="s">
        <v>1343</v>
      </c>
      <c r="F231" s="282" t="str">
        <f t="shared" si="153"/>
        <v>E3.P_L</v>
      </c>
      <c r="G231" s="455" t="s">
        <v>379</v>
      </c>
      <c r="H231" s="455" t="s">
        <v>507</v>
      </c>
      <c r="I231" s="738"/>
      <c r="J231" s="282" t="s">
        <v>61</v>
      </c>
      <c r="K231" s="650" t="str">
        <f t="shared" si="154"/>
        <v>E3.P_L.MR1</v>
      </c>
      <c r="L231" s="411" t="s">
        <v>487</v>
      </c>
      <c r="M231" s="412" t="s">
        <v>1352</v>
      </c>
      <c r="N231" s="739" t="s">
        <v>1346</v>
      </c>
      <c r="O231" s="740" t="s">
        <v>1347</v>
      </c>
      <c r="P231" s="714" t="s">
        <v>87</v>
      </c>
      <c r="Q231" s="715" t="str">
        <f t="shared" si="155"/>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5" t="s">
        <v>1355</v>
      </c>
      <c r="EM231" s="319" t="s">
        <v>1353</v>
      </c>
      <c r="EN231" s="275" t="s">
        <v>1354</v>
      </c>
      <c r="EO231" s="275">
        <v>0</v>
      </c>
      <c r="EP231" s="276">
        <v>80</v>
      </c>
      <c r="EQ231" s="276">
        <v>0</v>
      </c>
      <c r="ER231" s="818">
        <v>0</v>
      </c>
      <c r="ES231" s="277">
        <v>20</v>
      </c>
      <c r="ET231" s="827">
        <v>60</v>
      </c>
    </row>
    <row r="232" spans="1:150" ht="46.5" customHeight="1" x14ac:dyDescent="0.2">
      <c r="A232" s="278" t="s">
        <v>90</v>
      </c>
      <c r="B232" s="431" t="s">
        <v>91</v>
      </c>
      <c r="C232" s="432" t="s">
        <v>992</v>
      </c>
      <c r="D232" s="432"/>
      <c r="E232" s="8" t="s">
        <v>1343</v>
      </c>
      <c r="F232" s="282" t="str">
        <f t="shared" si="153"/>
        <v>E3.P_L</v>
      </c>
      <c r="G232" s="455" t="s">
        <v>379</v>
      </c>
      <c r="H232" s="455" t="s">
        <v>507</v>
      </c>
      <c r="I232" s="738"/>
      <c r="J232" s="282" t="s">
        <v>61</v>
      </c>
      <c r="K232" s="650" t="str">
        <f t="shared" si="154"/>
        <v>E3.P_L.MR1</v>
      </c>
      <c r="L232" s="411" t="s">
        <v>487</v>
      </c>
      <c r="M232" s="412" t="s">
        <v>1352</v>
      </c>
      <c r="N232" s="739" t="s">
        <v>1346</v>
      </c>
      <c r="O232" s="740" t="s">
        <v>1347</v>
      </c>
      <c r="P232" s="714" t="s">
        <v>99</v>
      </c>
      <c r="Q232" s="715" t="str">
        <f t="shared" si="155"/>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5" t="s">
        <v>1358</v>
      </c>
      <c r="EM232" s="319" t="s">
        <v>1357</v>
      </c>
      <c r="EN232" s="275" t="s">
        <v>305</v>
      </c>
      <c r="EO232" s="387">
        <v>1</v>
      </c>
      <c r="EP232" s="387">
        <v>1</v>
      </c>
      <c r="EQ232" s="277">
        <v>0.5</v>
      </c>
      <c r="ER232" s="818">
        <v>0.2</v>
      </c>
      <c r="ES232" s="818">
        <v>0.2</v>
      </c>
      <c r="ET232" s="827">
        <v>0.1</v>
      </c>
    </row>
    <row r="233" spans="1:150" ht="39" customHeight="1" x14ac:dyDescent="0.2">
      <c r="A233" s="278" t="s">
        <v>90</v>
      </c>
      <c r="B233" s="431" t="s">
        <v>91</v>
      </c>
      <c r="C233" s="432" t="s">
        <v>992</v>
      </c>
      <c r="D233" s="432"/>
      <c r="E233" s="8" t="s">
        <v>1343</v>
      </c>
      <c r="F233" s="282" t="str">
        <f t="shared" si="153"/>
        <v>E3.P_L</v>
      </c>
      <c r="G233" s="455" t="s">
        <v>379</v>
      </c>
      <c r="H233" s="455" t="s">
        <v>507</v>
      </c>
      <c r="I233" s="738"/>
      <c r="J233" s="282" t="s">
        <v>61</v>
      </c>
      <c r="K233" s="650" t="str">
        <f t="shared" si="154"/>
        <v>E3.P_L.MR1</v>
      </c>
      <c r="L233" s="411" t="s">
        <v>487</v>
      </c>
      <c r="M233" s="412" t="s">
        <v>1352</v>
      </c>
      <c r="N233" s="739" t="s">
        <v>1346</v>
      </c>
      <c r="O233" s="740" t="s">
        <v>1347</v>
      </c>
      <c r="P233" s="715" t="s">
        <v>112</v>
      </c>
      <c r="Q233" s="715" t="str">
        <f t="shared" si="155"/>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5" t="s">
        <v>1362</v>
      </c>
      <c r="EM233" s="826" t="s">
        <v>1360</v>
      </c>
      <c r="EN233" s="274" t="s">
        <v>1361</v>
      </c>
      <c r="EO233" s="387">
        <v>0</v>
      </c>
      <c r="EP233" s="387">
        <v>1</v>
      </c>
      <c r="EQ233" s="276">
        <v>0</v>
      </c>
      <c r="ER233" s="818">
        <v>0.4</v>
      </c>
      <c r="ES233" s="818">
        <v>0.6</v>
      </c>
      <c r="ET233" s="829">
        <v>0</v>
      </c>
    </row>
    <row r="234" spans="1:150" ht="39" customHeight="1" x14ac:dyDescent="0.2">
      <c r="A234" s="278" t="s">
        <v>90</v>
      </c>
      <c r="B234" s="431" t="s">
        <v>91</v>
      </c>
      <c r="C234" s="432" t="s">
        <v>992</v>
      </c>
      <c r="D234" s="432"/>
      <c r="E234" s="8" t="s">
        <v>1343</v>
      </c>
      <c r="F234" s="282" t="str">
        <f t="shared" si="153"/>
        <v>E3.P_L</v>
      </c>
      <c r="G234" s="455" t="s">
        <v>379</v>
      </c>
      <c r="H234" s="455" t="s">
        <v>507</v>
      </c>
      <c r="I234" s="738"/>
      <c r="J234" s="282" t="s">
        <v>61</v>
      </c>
      <c r="K234" s="650" t="str">
        <f t="shared" si="154"/>
        <v>E3.P_L.MR1</v>
      </c>
      <c r="L234" s="411" t="s">
        <v>487</v>
      </c>
      <c r="M234" s="412" t="s">
        <v>1352</v>
      </c>
      <c r="N234" s="739" t="s">
        <v>1346</v>
      </c>
      <c r="O234" s="740" t="s">
        <v>1347</v>
      </c>
      <c r="P234" s="715" t="s">
        <v>1364</v>
      </c>
      <c r="Q234" s="715" t="str">
        <f t="shared" si="155"/>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5" t="s">
        <v>1366</v>
      </c>
      <c r="EM234" s="826" t="s">
        <v>1360</v>
      </c>
      <c r="EN234" s="274" t="s">
        <v>1365</v>
      </c>
      <c r="EO234" s="387">
        <v>0</v>
      </c>
      <c r="EP234" s="387">
        <v>1</v>
      </c>
      <c r="EQ234" s="277">
        <v>0.1</v>
      </c>
      <c r="ER234" s="277">
        <v>0.9</v>
      </c>
      <c r="ES234" s="276">
        <v>0</v>
      </c>
      <c r="ET234" s="829">
        <v>0</v>
      </c>
    </row>
    <row r="235" spans="1:150" ht="44.25" customHeight="1" x14ac:dyDescent="0.2">
      <c r="A235" s="278" t="s">
        <v>90</v>
      </c>
      <c r="B235" s="431" t="s">
        <v>91</v>
      </c>
      <c r="C235" s="432" t="s">
        <v>992</v>
      </c>
      <c r="D235" s="432"/>
      <c r="E235" s="8" t="s">
        <v>1343</v>
      </c>
      <c r="F235" s="282" t="str">
        <f t="shared" si="153"/>
        <v>E3.P_L</v>
      </c>
      <c r="G235" s="455" t="s">
        <v>379</v>
      </c>
      <c r="H235" s="455" t="s">
        <v>507</v>
      </c>
      <c r="I235" s="738"/>
      <c r="J235" s="282" t="s">
        <v>61</v>
      </c>
      <c r="K235" s="650" t="str">
        <f t="shared" si="154"/>
        <v>E3.P_L.MR1</v>
      </c>
      <c r="L235" s="411" t="s">
        <v>487</v>
      </c>
      <c r="M235" s="412" t="s">
        <v>1352</v>
      </c>
      <c r="N235" s="739" t="s">
        <v>1346</v>
      </c>
      <c r="O235" s="740" t="s">
        <v>1347</v>
      </c>
      <c r="P235" s="715" t="s">
        <v>1368</v>
      </c>
      <c r="Q235" s="715" t="str">
        <f t="shared" si="155"/>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5" t="s">
        <v>1370</v>
      </c>
      <c r="EM235" s="826" t="s">
        <v>1360</v>
      </c>
      <c r="EN235" s="274" t="s">
        <v>1369</v>
      </c>
      <c r="EO235" s="387">
        <v>0</v>
      </c>
      <c r="EP235" s="387">
        <v>1</v>
      </c>
      <c r="EQ235" s="276">
        <v>0</v>
      </c>
      <c r="ER235" s="276">
        <v>1</v>
      </c>
      <c r="ES235" s="276">
        <v>0</v>
      </c>
      <c r="ET235" s="829">
        <v>0</v>
      </c>
    </row>
    <row r="236" spans="1:150" ht="42" customHeight="1" x14ac:dyDescent="0.2">
      <c r="A236" s="278" t="s">
        <v>90</v>
      </c>
      <c r="B236" s="431" t="s">
        <v>91</v>
      </c>
      <c r="C236" s="432" t="s">
        <v>992</v>
      </c>
      <c r="D236" s="432"/>
      <c r="E236" s="8" t="s">
        <v>1343</v>
      </c>
      <c r="F236" s="282" t="str">
        <f t="shared" si="153"/>
        <v>E3.P_L</v>
      </c>
      <c r="G236" s="455" t="s">
        <v>379</v>
      </c>
      <c r="H236" s="455" t="s">
        <v>507</v>
      </c>
      <c r="I236" s="738"/>
      <c r="J236" s="282" t="s">
        <v>61</v>
      </c>
      <c r="K236" s="650" t="str">
        <f t="shared" si="154"/>
        <v>E3.P_L.MR1</v>
      </c>
      <c r="L236" s="411" t="s">
        <v>487</v>
      </c>
      <c r="M236" s="412" t="s">
        <v>1352</v>
      </c>
      <c r="N236" s="739" t="s">
        <v>1346</v>
      </c>
      <c r="O236" s="740" t="s">
        <v>1347</v>
      </c>
      <c r="P236" s="715" t="s">
        <v>122</v>
      </c>
      <c r="Q236" s="715" t="str">
        <f t="shared" si="155"/>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5" t="s">
        <v>1374</v>
      </c>
      <c r="EM236" s="826" t="s">
        <v>1372</v>
      </c>
      <c r="EN236" s="274" t="s">
        <v>1373</v>
      </c>
      <c r="EO236" s="387">
        <v>0</v>
      </c>
      <c r="EP236" s="814">
        <v>0.3</v>
      </c>
      <c r="EQ236" s="815">
        <v>0.05</v>
      </c>
      <c r="ER236" s="815">
        <v>0.05</v>
      </c>
      <c r="ES236" s="811">
        <v>0.1</v>
      </c>
      <c r="ET236" s="834">
        <v>0.1</v>
      </c>
    </row>
    <row r="237" spans="1:150" ht="41.25" customHeight="1" x14ac:dyDescent="0.2">
      <c r="A237" s="278" t="s">
        <v>90</v>
      </c>
      <c r="B237" s="431" t="s">
        <v>91</v>
      </c>
      <c r="C237" s="432" t="s">
        <v>992</v>
      </c>
      <c r="D237" s="432"/>
      <c r="E237" s="8" t="s">
        <v>1343</v>
      </c>
      <c r="F237" s="282" t="str">
        <f t="shared" si="153"/>
        <v>E3.P_L</v>
      </c>
      <c r="G237" s="455" t="s">
        <v>379</v>
      </c>
      <c r="H237" s="455" t="s">
        <v>507</v>
      </c>
      <c r="I237" s="738"/>
      <c r="J237" s="282" t="s">
        <v>61</v>
      </c>
      <c r="K237" s="650" t="str">
        <f t="shared" si="154"/>
        <v>E3.P_L.MR1</v>
      </c>
      <c r="L237" s="411" t="s">
        <v>487</v>
      </c>
      <c r="M237" s="412" t="s">
        <v>1352</v>
      </c>
      <c r="N237" s="739" t="s">
        <v>1346</v>
      </c>
      <c r="O237" s="740" t="s">
        <v>1347</v>
      </c>
      <c r="P237" s="715" t="s">
        <v>132</v>
      </c>
      <c r="Q237" s="715" t="str">
        <f t="shared" si="155"/>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5" t="s">
        <v>1378</v>
      </c>
      <c r="EM237" s="826" t="s">
        <v>1376</v>
      </c>
      <c r="EN237" s="274" t="s">
        <v>1377</v>
      </c>
      <c r="EO237" s="387">
        <v>0</v>
      </c>
      <c r="EP237" s="387">
        <v>1</v>
      </c>
      <c r="EQ237" s="277">
        <v>0.3</v>
      </c>
      <c r="ER237" s="818">
        <v>0</v>
      </c>
      <c r="ES237" s="818">
        <v>0.3</v>
      </c>
      <c r="ET237" s="827">
        <v>0.4</v>
      </c>
    </row>
    <row r="238" spans="1:150" ht="39" customHeight="1" x14ac:dyDescent="0.2">
      <c r="A238" s="278" t="s">
        <v>90</v>
      </c>
      <c r="B238" s="431" t="s">
        <v>91</v>
      </c>
      <c r="C238" s="432" t="s">
        <v>992</v>
      </c>
      <c r="D238" s="432"/>
      <c r="E238" s="8" t="s">
        <v>1343</v>
      </c>
      <c r="F238" s="282" t="str">
        <f t="shared" si="153"/>
        <v>E3.P_L</v>
      </c>
      <c r="G238" s="455" t="s">
        <v>379</v>
      </c>
      <c r="H238" s="455" t="s">
        <v>507</v>
      </c>
      <c r="I238" s="738"/>
      <c r="J238" s="282" t="s">
        <v>61</v>
      </c>
      <c r="K238" s="650" t="str">
        <f t="shared" si="154"/>
        <v>E3.P_L.MR1</v>
      </c>
      <c r="L238" s="411" t="s">
        <v>487</v>
      </c>
      <c r="M238" s="412" t="s">
        <v>1352</v>
      </c>
      <c r="N238" s="739" t="s">
        <v>1346</v>
      </c>
      <c r="O238" s="740" t="s">
        <v>1347</v>
      </c>
      <c r="P238" s="715" t="s">
        <v>1380</v>
      </c>
      <c r="Q238" s="715" t="str">
        <f t="shared" si="155"/>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5" t="s">
        <v>1382</v>
      </c>
      <c r="EM238" s="826" t="s">
        <v>1376</v>
      </c>
      <c r="EN238" s="274" t="s">
        <v>1381</v>
      </c>
      <c r="EO238" s="387">
        <v>0</v>
      </c>
      <c r="EP238" s="387">
        <v>1</v>
      </c>
      <c r="EQ238" s="276">
        <v>0</v>
      </c>
      <c r="ER238" s="817">
        <v>0</v>
      </c>
      <c r="ES238" s="276">
        <v>0</v>
      </c>
      <c r="ET238" s="833">
        <v>1</v>
      </c>
    </row>
    <row r="239" spans="1:150" ht="37.5" customHeight="1" thickBot="1" x14ac:dyDescent="0.25">
      <c r="A239" s="278" t="s">
        <v>90</v>
      </c>
      <c r="B239" s="431" t="s">
        <v>91</v>
      </c>
      <c r="C239" s="432" t="s">
        <v>992</v>
      </c>
      <c r="D239" s="432"/>
      <c r="E239" s="8" t="s">
        <v>1343</v>
      </c>
      <c r="F239" s="282" t="str">
        <f t="shared" si="153"/>
        <v>E3.P_L</v>
      </c>
      <c r="G239" s="455" t="s">
        <v>379</v>
      </c>
      <c r="H239" s="455" t="s">
        <v>507</v>
      </c>
      <c r="I239" s="746"/>
      <c r="J239" s="601" t="s">
        <v>61</v>
      </c>
      <c r="K239" s="747" t="str">
        <f t="shared" si="154"/>
        <v>E3.P_L.MR1</v>
      </c>
      <c r="L239" s="427" t="s">
        <v>487</v>
      </c>
      <c r="M239" s="428" t="s">
        <v>1352</v>
      </c>
      <c r="N239" s="748" t="s">
        <v>1346</v>
      </c>
      <c r="O239" s="749" t="s">
        <v>1347</v>
      </c>
      <c r="P239" s="717" t="s">
        <v>142</v>
      </c>
      <c r="Q239" s="717" t="str">
        <f t="shared" si="155"/>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5" t="s">
        <v>1386</v>
      </c>
      <c r="EM239" s="319" t="s">
        <v>1384</v>
      </c>
      <c r="EN239" s="275" t="s">
        <v>1385</v>
      </c>
      <c r="EO239" s="387">
        <v>1</v>
      </c>
      <c r="EP239" s="840">
        <v>4</v>
      </c>
      <c r="EQ239" s="276">
        <v>1</v>
      </c>
      <c r="ER239" s="276">
        <v>1</v>
      </c>
      <c r="ES239" s="276">
        <v>1</v>
      </c>
      <c r="ET239" s="829">
        <v>1</v>
      </c>
    </row>
    <row r="240" spans="1:150" ht="114.75" customHeight="1" x14ac:dyDescent="0.2">
      <c r="A240" s="278" t="s">
        <v>90</v>
      </c>
      <c r="B240" s="431" t="s">
        <v>91</v>
      </c>
      <c r="C240" s="432" t="s">
        <v>992</v>
      </c>
      <c r="D240" s="432"/>
      <c r="E240" s="8" t="s">
        <v>1343</v>
      </c>
      <c r="F240" s="282" t="str">
        <f t="shared" si="153"/>
        <v>E3.P_L</v>
      </c>
      <c r="G240" s="455" t="s">
        <v>379</v>
      </c>
      <c r="H240" s="455" t="s">
        <v>507</v>
      </c>
      <c r="I240" s="456" t="s">
        <v>1388</v>
      </c>
      <c r="J240" s="457" t="s">
        <v>167</v>
      </c>
      <c r="K240" s="458" t="str">
        <f t="shared" si="154"/>
        <v>E3.P_L.MR2</v>
      </c>
      <c r="L240" s="362" t="s">
        <v>495</v>
      </c>
      <c r="M240" s="363" t="s">
        <v>1352</v>
      </c>
      <c r="N240" s="248" t="s">
        <v>1389</v>
      </c>
      <c r="O240" s="248" t="s">
        <v>1390</v>
      </c>
      <c r="P240" s="367" t="s">
        <v>64</v>
      </c>
      <c r="Q240" s="367" t="str">
        <f t="shared" si="155"/>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31" t="s">
        <v>1393</v>
      </c>
      <c r="EM240" s="319" t="s">
        <v>1391</v>
      </c>
      <c r="EN240" s="275" t="s">
        <v>1392</v>
      </c>
      <c r="EO240" s="275">
        <v>0</v>
      </c>
      <c r="EP240" s="275">
        <v>5</v>
      </c>
      <c r="EQ240" s="276">
        <v>1</v>
      </c>
      <c r="ER240" s="817">
        <v>3</v>
      </c>
      <c r="ES240" s="818">
        <v>0.9</v>
      </c>
      <c r="ET240" s="827">
        <v>0.1</v>
      </c>
    </row>
    <row r="241" spans="1:152" ht="51" customHeight="1" x14ac:dyDescent="0.2">
      <c r="A241" s="278" t="s">
        <v>90</v>
      </c>
      <c r="B241" s="431" t="s">
        <v>91</v>
      </c>
      <c r="C241" s="432" t="s">
        <v>992</v>
      </c>
      <c r="D241" s="432"/>
      <c r="E241" s="8" t="s">
        <v>1343</v>
      </c>
      <c r="F241" s="282" t="str">
        <f t="shared" si="153"/>
        <v>E3.P_L</v>
      </c>
      <c r="G241" s="455" t="s">
        <v>379</v>
      </c>
      <c r="H241" s="455" t="s">
        <v>507</v>
      </c>
      <c r="I241" s="459"/>
      <c r="J241" s="460" t="s">
        <v>167</v>
      </c>
      <c r="K241" s="375" t="str">
        <f t="shared" si="154"/>
        <v>E3.P_L.MR2</v>
      </c>
      <c r="L241" s="411" t="s">
        <v>495</v>
      </c>
      <c r="M241" s="412" t="s">
        <v>1352</v>
      </c>
      <c r="N241" s="289" t="s">
        <v>1389</v>
      </c>
      <c r="O241" s="289" t="s">
        <v>1390</v>
      </c>
      <c r="P241" s="379" t="s">
        <v>87</v>
      </c>
      <c r="Q241" s="379" t="str">
        <f t="shared" si="155"/>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31" t="s">
        <v>1397</v>
      </c>
      <c r="EM241" s="826" t="s">
        <v>1395</v>
      </c>
      <c r="EN241" s="274" t="s">
        <v>1396</v>
      </c>
      <c r="EO241" s="275">
        <v>0</v>
      </c>
      <c r="EP241" s="275">
        <v>1</v>
      </c>
      <c r="EQ241" s="276">
        <v>0</v>
      </c>
      <c r="ER241" s="818">
        <v>0.5</v>
      </c>
      <c r="ES241" s="818">
        <v>0.5</v>
      </c>
      <c r="ET241" s="829">
        <v>0</v>
      </c>
    </row>
    <row r="242" spans="1:152" ht="51" customHeight="1" x14ac:dyDescent="0.2">
      <c r="A242" s="278" t="s">
        <v>90</v>
      </c>
      <c r="B242" s="431" t="s">
        <v>91</v>
      </c>
      <c r="C242" s="432" t="s">
        <v>992</v>
      </c>
      <c r="D242" s="432"/>
      <c r="E242" s="8" t="s">
        <v>1343</v>
      </c>
      <c r="F242" s="282" t="str">
        <f t="shared" si="153"/>
        <v>E3.P_L</v>
      </c>
      <c r="G242" s="455" t="s">
        <v>379</v>
      </c>
      <c r="H242" s="455" t="s">
        <v>507</v>
      </c>
      <c r="I242" s="459"/>
      <c r="J242" s="460" t="s">
        <v>167</v>
      </c>
      <c r="K242" s="375" t="str">
        <f t="shared" si="154"/>
        <v>E3.P_L.MR2</v>
      </c>
      <c r="L242" s="411" t="s">
        <v>495</v>
      </c>
      <c r="M242" s="412" t="s">
        <v>1352</v>
      </c>
      <c r="N242" s="289" t="s">
        <v>1389</v>
      </c>
      <c r="O242" s="289" t="s">
        <v>1390</v>
      </c>
      <c r="P242" s="379" t="s">
        <v>1271</v>
      </c>
      <c r="Q242" s="379" t="str">
        <f t="shared" si="155"/>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31" t="s">
        <v>1400</v>
      </c>
      <c r="EM242" s="826" t="s">
        <v>1395</v>
      </c>
      <c r="EN242" s="813" t="s">
        <v>1399</v>
      </c>
      <c r="EO242" s="813">
        <v>5</v>
      </c>
      <c r="EP242" s="813">
        <v>1</v>
      </c>
      <c r="EQ242" s="812">
        <v>0</v>
      </c>
      <c r="ER242" s="818">
        <v>0.2</v>
      </c>
      <c r="ES242" s="818">
        <v>0.8</v>
      </c>
      <c r="ET242" s="839">
        <v>0</v>
      </c>
    </row>
    <row r="243" spans="1:152" ht="42.75" customHeight="1" x14ac:dyDescent="0.2">
      <c r="A243" s="278" t="s">
        <v>90</v>
      </c>
      <c r="B243" s="431" t="s">
        <v>91</v>
      </c>
      <c r="C243" s="432" t="s">
        <v>992</v>
      </c>
      <c r="D243" s="432"/>
      <c r="E243" s="8" t="s">
        <v>1343</v>
      </c>
      <c r="F243" s="282" t="str">
        <f t="shared" si="153"/>
        <v>E3.P_L</v>
      </c>
      <c r="G243" s="455" t="s">
        <v>379</v>
      </c>
      <c r="H243" s="455" t="s">
        <v>507</v>
      </c>
      <c r="I243" s="459"/>
      <c r="J243" s="460" t="s">
        <v>167</v>
      </c>
      <c r="K243" s="375" t="str">
        <f t="shared" si="154"/>
        <v>E3.P_L.MR2</v>
      </c>
      <c r="L243" s="411" t="s">
        <v>495</v>
      </c>
      <c r="M243" s="412" t="s">
        <v>1352</v>
      </c>
      <c r="N243" s="289" t="s">
        <v>1389</v>
      </c>
      <c r="O243" s="289" t="s">
        <v>1390</v>
      </c>
      <c r="P243" s="379" t="s">
        <v>99</v>
      </c>
      <c r="Q243" s="379" t="str">
        <f t="shared" si="155"/>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31" t="s">
        <v>1404</v>
      </c>
      <c r="EM243" s="319" t="s">
        <v>1402</v>
      </c>
      <c r="EN243" s="275" t="s">
        <v>1403</v>
      </c>
      <c r="EO243" s="689">
        <v>0.01</v>
      </c>
      <c r="EP243" s="654">
        <v>0.5</v>
      </c>
      <c r="EQ243" s="276">
        <v>0</v>
      </c>
      <c r="ER243" s="277">
        <v>0.2</v>
      </c>
      <c r="ES243" s="277">
        <v>0.2</v>
      </c>
      <c r="ET243" s="832">
        <v>0.1</v>
      </c>
      <c r="EV243" s="755"/>
    </row>
    <row r="244" spans="1:152" ht="40.5" customHeight="1" x14ac:dyDescent="0.2">
      <c r="A244" s="278" t="s">
        <v>90</v>
      </c>
      <c r="B244" s="431" t="s">
        <v>91</v>
      </c>
      <c r="C244" s="432" t="s">
        <v>992</v>
      </c>
      <c r="D244" s="432"/>
      <c r="E244" s="8" t="s">
        <v>1343</v>
      </c>
      <c r="F244" s="282" t="str">
        <f t="shared" si="153"/>
        <v>E3.P_L</v>
      </c>
      <c r="G244" s="455" t="s">
        <v>379</v>
      </c>
      <c r="H244" s="455" t="s">
        <v>507</v>
      </c>
      <c r="I244" s="459"/>
      <c r="J244" s="460" t="s">
        <v>167</v>
      </c>
      <c r="K244" s="375" t="str">
        <f t="shared" si="154"/>
        <v>E3.P_L.MR2</v>
      </c>
      <c r="L244" s="411" t="s">
        <v>495</v>
      </c>
      <c r="M244" s="412" t="s">
        <v>1352</v>
      </c>
      <c r="N244" s="289" t="s">
        <v>1389</v>
      </c>
      <c r="O244" s="289" t="s">
        <v>1390</v>
      </c>
      <c r="P244" s="379" t="s">
        <v>112</v>
      </c>
      <c r="Q244" s="379" t="str">
        <f t="shared" si="155"/>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31" t="s">
        <v>1407</v>
      </c>
      <c r="EM244" s="826" t="s">
        <v>1406</v>
      </c>
      <c r="EN244" s="274" t="s">
        <v>1377</v>
      </c>
      <c r="EO244" s="387">
        <v>0</v>
      </c>
      <c r="EP244" s="387">
        <v>1</v>
      </c>
      <c r="EQ244" s="277">
        <v>0.3</v>
      </c>
      <c r="ER244" s="818">
        <v>0.1</v>
      </c>
      <c r="ES244" s="818">
        <v>0.6</v>
      </c>
      <c r="ET244" s="829">
        <v>0</v>
      </c>
    </row>
    <row r="245" spans="1:152" ht="39" customHeight="1" x14ac:dyDescent="0.2">
      <c r="A245" s="278" t="s">
        <v>90</v>
      </c>
      <c r="B245" s="431" t="s">
        <v>91</v>
      </c>
      <c r="C245" s="432" t="s">
        <v>992</v>
      </c>
      <c r="D245" s="432"/>
      <c r="E245" s="8" t="s">
        <v>1343</v>
      </c>
      <c r="F245" s="282" t="str">
        <f t="shared" si="153"/>
        <v>E3.P_L</v>
      </c>
      <c r="G245" s="455" t="s">
        <v>379</v>
      </c>
      <c r="H245" s="455" t="s">
        <v>507</v>
      </c>
      <c r="I245" s="459"/>
      <c r="J245" s="460" t="s">
        <v>167</v>
      </c>
      <c r="K245" s="375" t="str">
        <f t="shared" si="154"/>
        <v>E3.P_L.MR2</v>
      </c>
      <c r="L245" s="411" t="s">
        <v>495</v>
      </c>
      <c r="M245" s="412" t="s">
        <v>1352</v>
      </c>
      <c r="N245" s="289" t="s">
        <v>1389</v>
      </c>
      <c r="O245" s="289" t="s">
        <v>1390</v>
      </c>
      <c r="P245" s="379" t="s">
        <v>1364</v>
      </c>
      <c r="Q245" s="379" t="str">
        <f t="shared" si="155"/>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31" t="s">
        <v>1409</v>
      </c>
      <c r="EM245" s="826" t="s">
        <v>1406</v>
      </c>
      <c r="EN245" s="274" t="s">
        <v>1381</v>
      </c>
      <c r="EO245" s="387">
        <v>0</v>
      </c>
      <c r="EP245" s="387">
        <v>1</v>
      </c>
      <c r="EQ245" s="277">
        <v>0.1</v>
      </c>
      <c r="ER245" s="818">
        <v>0</v>
      </c>
      <c r="ES245" s="818">
        <v>0.2</v>
      </c>
      <c r="ET245" s="827">
        <v>0.7</v>
      </c>
    </row>
    <row r="246" spans="1:152" ht="42.75" customHeight="1" x14ac:dyDescent="0.2">
      <c r="A246" s="278" t="s">
        <v>90</v>
      </c>
      <c r="B246" s="431" t="s">
        <v>91</v>
      </c>
      <c r="C246" s="432" t="s">
        <v>992</v>
      </c>
      <c r="D246" s="432"/>
      <c r="E246" s="8" t="s">
        <v>1343</v>
      </c>
      <c r="F246" s="282" t="str">
        <f t="shared" si="153"/>
        <v>E3.P_L</v>
      </c>
      <c r="G246" s="455" t="s">
        <v>379</v>
      </c>
      <c r="H246" s="455" t="s">
        <v>507</v>
      </c>
      <c r="I246" s="459"/>
      <c r="J246" s="460" t="s">
        <v>167</v>
      </c>
      <c r="K246" s="375" t="str">
        <f t="shared" si="154"/>
        <v>E3.P_L.MR2</v>
      </c>
      <c r="L246" s="411" t="s">
        <v>495</v>
      </c>
      <c r="M246" s="412" t="s">
        <v>1352</v>
      </c>
      <c r="N246" s="289" t="s">
        <v>1389</v>
      </c>
      <c r="O246" s="289" t="s">
        <v>1390</v>
      </c>
      <c r="P246" s="379" t="s">
        <v>122</v>
      </c>
      <c r="Q246" s="379" t="str">
        <f t="shared" si="155"/>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31" t="s">
        <v>1413</v>
      </c>
      <c r="EM246" s="826" t="s">
        <v>1411</v>
      </c>
      <c r="EN246" s="274" t="s">
        <v>1412</v>
      </c>
      <c r="EO246" s="654">
        <v>0.4</v>
      </c>
      <c r="EP246" s="387">
        <v>1</v>
      </c>
      <c r="EQ246" s="277">
        <v>0.8</v>
      </c>
      <c r="ER246" s="277">
        <v>0.2</v>
      </c>
      <c r="ES246" s="276">
        <v>0</v>
      </c>
      <c r="ET246" s="829">
        <v>0</v>
      </c>
    </row>
    <row r="247" spans="1:152" ht="42" customHeight="1" x14ac:dyDescent="0.2">
      <c r="A247" s="278" t="s">
        <v>90</v>
      </c>
      <c r="B247" s="431" t="s">
        <v>91</v>
      </c>
      <c r="C247" s="432" t="s">
        <v>992</v>
      </c>
      <c r="D247" s="432"/>
      <c r="E247" s="8" t="s">
        <v>1343</v>
      </c>
      <c r="F247" s="282" t="str">
        <f t="shared" si="153"/>
        <v>E3.P_L</v>
      </c>
      <c r="G247" s="455" t="s">
        <v>379</v>
      </c>
      <c r="H247" s="455" t="s">
        <v>507</v>
      </c>
      <c r="I247" s="459"/>
      <c r="J247" s="460" t="s">
        <v>167</v>
      </c>
      <c r="K247" s="375" t="str">
        <f t="shared" si="154"/>
        <v>E3.P_L.MR2</v>
      </c>
      <c r="L247" s="411" t="s">
        <v>495</v>
      </c>
      <c r="M247" s="412" t="s">
        <v>1352</v>
      </c>
      <c r="N247" s="289" t="s">
        <v>1389</v>
      </c>
      <c r="O247" s="289" t="s">
        <v>1390</v>
      </c>
      <c r="P247" s="379" t="s">
        <v>1415</v>
      </c>
      <c r="Q247" s="379" t="str">
        <f t="shared" si="155"/>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31" t="s">
        <v>1417</v>
      </c>
      <c r="EM247" s="826" t="s">
        <v>1411</v>
      </c>
      <c r="EN247" s="274" t="s">
        <v>1416</v>
      </c>
      <c r="EO247" s="387">
        <v>0</v>
      </c>
      <c r="EP247" s="387">
        <v>1</v>
      </c>
      <c r="EQ247" s="276">
        <v>0</v>
      </c>
      <c r="ER247" s="818">
        <v>0.2</v>
      </c>
      <c r="ES247" s="818">
        <v>0.6</v>
      </c>
      <c r="ET247" s="827">
        <v>0.2</v>
      </c>
    </row>
    <row r="248" spans="1:152" ht="33" customHeight="1" thickBot="1" x14ac:dyDescent="0.25">
      <c r="A248" s="278" t="s">
        <v>90</v>
      </c>
      <c r="B248" s="431" t="s">
        <v>91</v>
      </c>
      <c r="C248" s="432" t="s">
        <v>992</v>
      </c>
      <c r="D248" s="432"/>
      <c r="E248" s="8" t="s">
        <v>1343</v>
      </c>
      <c r="F248" s="282" t="str">
        <f t="shared" si="153"/>
        <v>E3.P_L</v>
      </c>
      <c r="G248" s="455" t="s">
        <v>379</v>
      </c>
      <c r="H248" s="455" t="s">
        <v>507</v>
      </c>
      <c r="I248" s="465"/>
      <c r="J248" s="466" t="s">
        <v>167</v>
      </c>
      <c r="K248" s="467" t="str">
        <f t="shared" si="154"/>
        <v>E3.P_L.MR2</v>
      </c>
      <c r="L248" s="427" t="s">
        <v>495</v>
      </c>
      <c r="M248" s="428" t="s">
        <v>1352</v>
      </c>
      <c r="N248" s="429" t="s">
        <v>1389</v>
      </c>
      <c r="O248" s="429" t="s">
        <v>1390</v>
      </c>
      <c r="P248" s="392" t="s">
        <v>132</v>
      </c>
      <c r="Q248" s="393" t="str">
        <f t="shared" si="155"/>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31" t="s">
        <v>1420</v>
      </c>
      <c r="EM248" s="319" t="s">
        <v>1419</v>
      </c>
      <c r="EN248" s="275" t="s">
        <v>1385</v>
      </c>
      <c r="EO248" s="387">
        <v>0</v>
      </c>
      <c r="EP248" s="387">
        <v>4</v>
      </c>
      <c r="EQ248" s="276">
        <v>1</v>
      </c>
      <c r="ER248" s="276">
        <v>1</v>
      </c>
      <c r="ES248" s="276">
        <v>1</v>
      </c>
      <c r="ET248" s="829">
        <v>1</v>
      </c>
    </row>
    <row r="249" spans="1:152" ht="105" customHeight="1" x14ac:dyDescent="0.2">
      <c r="A249" s="278" t="s">
        <v>90</v>
      </c>
      <c r="B249" s="431" t="s">
        <v>91</v>
      </c>
      <c r="C249" s="432" t="s">
        <v>992</v>
      </c>
      <c r="D249" s="432"/>
      <c r="E249" s="8" t="s">
        <v>1343</v>
      </c>
      <c r="F249" s="282" t="str">
        <f t="shared" si="153"/>
        <v>E3.P_L</v>
      </c>
      <c r="G249" s="756" t="s">
        <v>379</v>
      </c>
      <c r="H249" s="756" t="s">
        <v>507</v>
      </c>
      <c r="I249" s="456" t="s">
        <v>1422</v>
      </c>
      <c r="J249" s="457" t="s">
        <v>212</v>
      </c>
      <c r="K249" s="458" t="str">
        <f t="shared" si="154"/>
        <v>E3.P_L.MR3</v>
      </c>
      <c r="L249" s="362" t="s">
        <v>503</v>
      </c>
      <c r="M249" s="660" t="s">
        <v>1352</v>
      </c>
      <c r="N249" s="248" t="s">
        <v>1423</v>
      </c>
      <c r="O249" s="248" t="s">
        <v>1424</v>
      </c>
      <c r="P249" s="366" t="s">
        <v>64</v>
      </c>
      <c r="Q249" s="367" t="str">
        <f t="shared" si="155"/>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31" t="s">
        <v>1426</v>
      </c>
      <c r="EM249" s="319" t="s">
        <v>1425</v>
      </c>
      <c r="EN249" s="275" t="s">
        <v>1385</v>
      </c>
      <c r="EO249" s="275">
        <v>0</v>
      </c>
      <c r="EP249" s="275">
        <v>4</v>
      </c>
      <c r="EQ249" s="276">
        <v>1</v>
      </c>
      <c r="ER249" s="276">
        <v>1</v>
      </c>
      <c r="ES249" s="276">
        <v>1</v>
      </c>
      <c r="ET249" s="829">
        <v>1</v>
      </c>
    </row>
    <row r="250" spans="1:152" ht="39" customHeight="1" x14ac:dyDescent="0.2">
      <c r="A250" s="278" t="s">
        <v>90</v>
      </c>
      <c r="B250" s="431" t="s">
        <v>91</v>
      </c>
      <c r="C250" s="432" t="s">
        <v>992</v>
      </c>
      <c r="D250" s="432"/>
      <c r="E250" s="8" t="s">
        <v>1343</v>
      </c>
      <c r="F250" s="282" t="str">
        <f t="shared" si="153"/>
        <v>E3.P_L</v>
      </c>
      <c r="G250" s="756" t="s">
        <v>379</v>
      </c>
      <c r="H250" s="756" t="s">
        <v>507</v>
      </c>
      <c r="I250" s="459"/>
      <c r="J250" s="460" t="s">
        <v>212</v>
      </c>
      <c r="K250" s="375" t="str">
        <f t="shared" si="154"/>
        <v>E3.P_L.MR3</v>
      </c>
      <c r="L250" s="287" t="s">
        <v>503</v>
      </c>
      <c r="M250" s="288" t="s">
        <v>1352</v>
      </c>
      <c r="N250" s="289" t="s">
        <v>1423</v>
      </c>
      <c r="O250" s="289" t="s">
        <v>1424</v>
      </c>
      <c r="P250" s="378" t="s">
        <v>87</v>
      </c>
      <c r="Q250" s="379" t="str">
        <f t="shared" si="155"/>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31" t="s">
        <v>1430</v>
      </c>
      <c r="EM250" s="319" t="s">
        <v>1428</v>
      </c>
      <c r="EN250" s="275" t="s">
        <v>1429</v>
      </c>
      <c r="EO250" s="275">
        <v>7</v>
      </c>
      <c r="EP250" s="275">
        <v>3</v>
      </c>
      <c r="EQ250" s="277">
        <v>0.5</v>
      </c>
      <c r="ER250" s="817">
        <v>1</v>
      </c>
      <c r="ES250" s="276">
        <v>1</v>
      </c>
      <c r="ET250" s="827">
        <v>0.5</v>
      </c>
    </row>
    <row r="251" spans="1:152" ht="48" customHeight="1" thickBot="1" x14ac:dyDescent="0.25">
      <c r="A251" s="278" t="s">
        <v>90</v>
      </c>
      <c r="B251" s="431" t="s">
        <v>91</v>
      </c>
      <c r="C251" s="432" t="s">
        <v>992</v>
      </c>
      <c r="D251" s="432"/>
      <c r="E251" s="8" t="s">
        <v>1343</v>
      </c>
      <c r="F251" s="282" t="str">
        <f t="shared" si="153"/>
        <v>E3.P_L</v>
      </c>
      <c r="G251" s="756" t="s">
        <v>379</v>
      </c>
      <c r="H251" s="756" t="s">
        <v>507</v>
      </c>
      <c r="I251" s="465"/>
      <c r="J251" s="466" t="s">
        <v>212</v>
      </c>
      <c r="K251" s="467" t="str">
        <f t="shared" si="154"/>
        <v>E3.P_L.MR3</v>
      </c>
      <c r="L251" s="388" t="s">
        <v>503</v>
      </c>
      <c r="M251" s="389" t="s">
        <v>1352</v>
      </c>
      <c r="N251" s="429" t="s">
        <v>1423</v>
      </c>
      <c r="O251" s="429" t="s">
        <v>1424</v>
      </c>
      <c r="P251" s="392" t="s">
        <v>99</v>
      </c>
      <c r="Q251" s="393" t="str">
        <f t="shared" si="155"/>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31" t="s">
        <v>1434</v>
      </c>
      <c r="EM251" s="319" t="s">
        <v>1432</v>
      </c>
      <c r="EN251" s="275" t="s">
        <v>1433</v>
      </c>
      <c r="EO251" s="275">
        <v>0</v>
      </c>
      <c r="EP251" s="275">
        <v>2</v>
      </c>
      <c r="EQ251" s="276">
        <v>0</v>
      </c>
      <c r="ER251" s="276">
        <v>1</v>
      </c>
      <c r="ES251" s="276">
        <v>1</v>
      </c>
      <c r="ET251" s="829">
        <v>0</v>
      </c>
    </row>
    <row r="252" spans="1:152" ht="119.25" customHeight="1" x14ac:dyDescent="0.2">
      <c r="A252" s="278" t="s">
        <v>90</v>
      </c>
      <c r="B252" s="431" t="s">
        <v>91</v>
      </c>
      <c r="C252" s="432" t="s">
        <v>992</v>
      </c>
      <c r="D252" s="432"/>
      <c r="E252" s="8" t="s">
        <v>1343</v>
      </c>
      <c r="F252" s="282" t="str">
        <f t="shared" si="153"/>
        <v>E3.P_L</v>
      </c>
      <c r="G252" s="455" t="s">
        <v>379</v>
      </c>
      <c r="H252" s="455" t="s">
        <v>507</v>
      </c>
      <c r="I252" s="456" t="s">
        <v>1436</v>
      </c>
      <c r="J252" s="457" t="s">
        <v>268</v>
      </c>
      <c r="K252" s="458" t="str">
        <f t="shared" si="154"/>
        <v>E3.P_L.MR4</v>
      </c>
      <c r="L252" s="362" t="s">
        <v>511</v>
      </c>
      <c r="M252" s="363" t="s">
        <v>1437</v>
      </c>
      <c r="N252" s="757">
        <v>0</v>
      </c>
      <c r="O252" s="482">
        <v>4</v>
      </c>
      <c r="P252" s="484" t="s">
        <v>64</v>
      </c>
      <c r="Q252" s="484" t="str">
        <f t="shared" si="155"/>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7" t="s">
        <v>1440</v>
      </c>
      <c r="EM252" s="826" t="s">
        <v>1438</v>
      </c>
      <c r="EN252" s="274" t="s">
        <v>1439</v>
      </c>
      <c r="EO252" s="275">
        <v>0</v>
      </c>
      <c r="EP252" s="275">
        <v>1</v>
      </c>
      <c r="EQ252" s="276">
        <v>1</v>
      </c>
      <c r="ER252" s="276">
        <v>0</v>
      </c>
      <c r="ES252" s="276">
        <v>0</v>
      </c>
      <c r="ET252" s="829">
        <v>0</v>
      </c>
    </row>
    <row r="253" spans="1:152" ht="40.5" customHeight="1" x14ac:dyDescent="0.2">
      <c r="A253" s="278" t="s">
        <v>90</v>
      </c>
      <c r="B253" s="431" t="s">
        <v>91</v>
      </c>
      <c r="C253" s="432" t="s">
        <v>992</v>
      </c>
      <c r="D253" s="432"/>
      <c r="E253" s="8" t="s">
        <v>1343</v>
      </c>
      <c r="F253" s="282" t="str">
        <f t="shared" si="153"/>
        <v>E3.P_L</v>
      </c>
      <c r="G253" s="283" t="s">
        <v>379</v>
      </c>
      <c r="H253" s="283" t="s">
        <v>507</v>
      </c>
      <c r="I253" s="459"/>
      <c r="J253" s="460" t="s">
        <v>268</v>
      </c>
      <c r="K253" s="375" t="str">
        <f t="shared" si="154"/>
        <v>E3.P_L.MR4</v>
      </c>
      <c r="L253" s="411" t="s">
        <v>511</v>
      </c>
      <c r="M253" s="412" t="s">
        <v>1437</v>
      </c>
      <c r="N253" s="758">
        <v>0</v>
      </c>
      <c r="O253" s="494">
        <v>4</v>
      </c>
      <c r="P253" s="495" t="s">
        <v>74</v>
      </c>
      <c r="Q253" s="495" t="str">
        <f t="shared" si="155"/>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7" t="s">
        <v>1443</v>
      </c>
      <c r="EM253" s="826" t="s">
        <v>1438</v>
      </c>
      <c r="EN253" s="274" t="s">
        <v>1442</v>
      </c>
      <c r="EO253" s="275">
        <v>0</v>
      </c>
      <c r="EP253" s="275">
        <v>1</v>
      </c>
      <c r="EQ253" s="276">
        <v>0</v>
      </c>
      <c r="ER253" s="817">
        <v>0</v>
      </c>
      <c r="ES253" s="818">
        <v>0.4</v>
      </c>
      <c r="ET253" s="827">
        <v>0.6</v>
      </c>
    </row>
    <row r="254" spans="1:152" ht="45.75" customHeight="1" x14ac:dyDescent="0.2">
      <c r="A254" s="278" t="s">
        <v>90</v>
      </c>
      <c r="B254" s="431" t="s">
        <v>91</v>
      </c>
      <c r="C254" s="432" t="s">
        <v>992</v>
      </c>
      <c r="D254" s="432"/>
      <c r="E254" s="8" t="s">
        <v>1343</v>
      </c>
      <c r="F254" s="282" t="str">
        <f t="shared" si="153"/>
        <v>E3.P_L</v>
      </c>
      <c r="G254" s="283" t="s">
        <v>379</v>
      </c>
      <c r="H254" s="283" t="s">
        <v>507</v>
      </c>
      <c r="I254" s="459"/>
      <c r="J254" s="460" t="s">
        <v>268</v>
      </c>
      <c r="K254" s="375" t="str">
        <f t="shared" si="154"/>
        <v>E3.P_L.MR4</v>
      </c>
      <c r="L254" s="411" t="s">
        <v>511</v>
      </c>
      <c r="M254" s="412" t="s">
        <v>1437</v>
      </c>
      <c r="N254" s="758">
        <v>0</v>
      </c>
      <c r="O254" s="494">
        <v>4</v>
      </c>
      <c r="P254" s="495" t="s">
        <v>87</v>
      </c>
      <c r="Q254" s="495" t="str">
        <f t="shared" si="155"/>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7" t="s">
        <v>1447</v>
      </c>
      <c r="EM254" s="826" t="s">
        <v>1445</v>
      </c>
      <c r="EN254" s="274" t="s">
        <v>1446</v>
      </c>
      <c r="EO254" s="275">
        <v>0</v>
      </c>
      <c r="EP254" s="275">
        <v>1</v>
      </c>
      <c r="EQ254" s="277">
        <v>0.2</v>
      </c>
      <c r="ER254" s="818">
        <v>0.3</v>
      </c>
      <c r="ES254" s="818">
        <v>0.5</v>
      </c>
      <c r="ET254" s="829">
        <v>0</v>
      </c>
    </row>
    <row r="255" spans="1:152" ht="48.75" customHeight="1" thickBot="1" x14ac:dyDescent="0.25">
      <c r="A255" s="278" t="s">
        <v>90</v>
      </c>
      <c r="B255" s="599" t="s">
        <v>91</v>
      </c>
      <c r="C255" s="600" t="s">
        <v>992</v>
      </c>
      <c r="D255" s="600"/>
      <c r="E255" s="21" t="s">
        <v>1343</v>
      </c>
      <c r="F255" s="601" t="str">
        <f t="shared" si="153"/>
        <v>E3.P_L</v>
      </c>
      <c r="G255" s="425" t="s">
        <v>379</v>
      </c>
      <c r="H255" s="425" t="s">
        <v>507</v>
      </c>
      <c r="I255" s="465"/>
      <c r="J255" s="466" t="s">
        <v>268</v>
      </c>
      <c r="K255" s="467" t="str">
        <f t="shared" si="154"/>
        <v>E3.P_L.MR4</v>
      </c>
      <c r="L255" s="427" t="s">
        <v>511</v>
      </c>
      <c r="M255" s="428" t="s">
        <v>1437</v>
      </c>
      <c r="N255" s="759">
        <v>0</v>
      </c>
      <c r="O255" s="500">
        <v>4</v>
      </c>
      <c r="P255" s="501" t="s">
        <v>1271</v>
      </c>
      <c r="Q255" s="501" t="str">
        <f t="shared" si="155"/>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7" t="s">
        <v>1450</v>
      </c>
      <c r="EM255" s="826" t="s">
        <v>1445</v>
      </c>
      <c r="EN255" s="274" t="s">
        <v>1449</v>
      </c>
      <c r="EO255" s="275">
        <v>0</v>
      </c>
      <c r="EP255" s="275">
        <v>1</v>
      </c>
      <c r="EQ255" s="276">
        <v>0</v>
      </c>
      <c r="ER255" s="817">
        <v>0</v>
      </c>
      <c r="ES255" s="818">
        <v>0.4</v>
      </c>
      <c r="ET255" s="827">
        <v>0.6</v>
      </c>
    </row>
    <row r="256" spans="1:152" ht="94.5" customHeight="1" x14ac:dyDescent="0.2">
      <c r="A256" s="236" t="s">
        <v>103</v>
      </c>
      <c r="B256" s="765" t="s">
        <v>104</v>
      </c>
      <c r="C256" s="766" t="s">
        <v>1452</v>
      </c>
      <c r="D256" s="767" t="s">
        <v>1453</v>
      </c>
      <c r="E256" s="3" t="s">
        <v>57</v>
      </c>
      <c r="F256" s="644" t="str">
        <f t="shared" si="153"/>
        <v>E4.P_A</v>
      </c>
      <c r="G256" s="735" t="s">
        <v>391</v>
      </c>
      <c r="H256" s="518" t="s">
        <v>542</v>
      </c>
      <c r="I256" s="406" t="s">
        <v>1454</v>
      </c>
      <c r="J256" s="437" t="s">
        <v>61</v>
      </c>
      <c r="K256" s="400" t="str">
        <f t="shared" si="154"/>
        <v>E4.P_A.MR1</v>
      </c>
      <c r="L256" s="362" t="s">
        <v>518</v>
      </c>
      <c r="M256" s="363" t="s">
        <v>1455</v>
      </c>
      <c r="N256" s="768">
        <v>635</v>
      </c>
      <c r="O256" s="768">
        <v>571</v>
      </c>
      <c r="P256" s="769" t="s">
        <v>64</v>
      </c>
      <c r="Q256" s="769" t="str">
        <f t="shared" si="155"/>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48">
        <f t="shared" ref="BC256" si="201">+BB256+AU256+AN256+AG256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7" t="s">
        <v>1459</v>
      </c>
      <c r="EM256" s="319" t="s">
        <v>1456</v>
      </c>
      <c r="EN256" s="275" t="s">
        <v>1457</v>
      </c>
      <c r="EO256" s="275">
        <v>10</v>
      </c>
      <c r="EP256" s="275">
        <v>100</v>
      </c>
      <c r="EQ256" s="276">
        <v>25</v>
      </c>
      <c r="ER256" s="276">
        <v>25</v>
      </c>
      <c r="ES256" s="276">
        <v>25</v>
      </c>
      <c r="ET256" s="829">
        <v>25</v>
      </c>
    </row>
    <row r="257" spans="1:150" ht="41.25" customHeight="1" x14ac:dyDescent="0.2">
      <c r="A257" s="770" t="s">
        <v>103</v>
      </c>
      <c r="B257" s="431" t="s">
        <v>104</v>
      </c>
      <c r="C257" s="432" t="s">
        <v>1452</v>
      </c>
      <c r="D257" s="432"/>
      <c r="E257" s="8" t="s">
        <v>57</v>
      </c>
      <c r="F257" s="650" t="str">
        <f t="shared" si="153"/>
        <v>E4.P_A</v>
      </c>
      <c r="G257" s="412" t="s">
        <v>391</v>
      </c>
      <c r="H257" s="412" t="s">
        <v>542</v>
      </c>
      <c r="I257" s="445"/>
      <c r="J257" s="285" t="s">
        <v>61</v>
      </c>
      <c r="K257" s="286" t="str">
        <f t="shared" si="154"/>
        <v>E4.P_A.MR1</v>
      </c>
      <c r="L257" s="411" t="s">
        <v>518</v>
      </c>
      <c r="M257" s="412" t="s">
        <v>1455</v>
      </c>
      <c r="N257" s="494">
        <v>635</v>
      </c>
      <c r="O257" s="494">
        <v>571</v>
      </c>
      <c r="P257" s="771" t="s">
        <v>87</v>
      </c>
      <c r="Q257" s="771" t="str">
        <f t="shared" si="155"/>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7" t="s">
        <v>1463</v>
      </c>
      <c r="EM257" s="319" t="s">
        <v>1461</v>
      </c>
      <c r="EN257" s="275" t="s">
        <v>1462</v>
      </c>
      <c r="EO257" s="330">
        <v>17</v>
      </c>
      <c r="EP257" s="815">
        <v>100</v>
      </c>
      <c r="EQ257" s="815">
        <v>25</v>
      </c>
      <c r="ER257" s="815">
        <v>25</v>
      </c>
      <c r="ES257" s="815">
        <v>25</v>
      </c>
      <c r="ET257" s="850">
        <v>25</v>
      </c>
    </row>
    <row r="258" spans="1:150" ht="39.75" customHeight="1" x14ac:dyDescent="0.2">
      <c r="A258" s="770" t="s">
        <v>103</v>
      </c>
      <c r="B258" s="431" t="s">
        <v>104</v>
      </c>
      <c r="C258" s="432" t="s">
        <v>1452</v>
      </c>
      <c r="D258" s="432"/>
      <c r="E258" s="8" t="s">
        <v>57</v>
      </c>
      <c r="F258" s="650" t="str">
        <f t="shared" si="153"/>
        <v>E4.P_A</v>
      </c>
      <c r="G258" s="412" t="s">
        <v>391</v>
      </c>
      <c r="H258" s="412" t="s">
        <v>542</v>
      </c>
      <c r="I258" s="445"/>
      <c r="J258" s="285" t="s">
        <v>61</v>
      </c>
      <c r="K258" s="286" t="str">
        <f t="shared" si="154"/>
        <v>E4.P_A.MR1</v>
      </c>
      <c r="L258" s="411" t="s">
        <v>518</v>
      </c>
      <c r="M258" s="412" t="s">
        <v>1455</v>
      </c>
      <c r="N258" s="494">
        <v>635</v>
      </c>
      <c r="O258" s="494">
        <v>571</v>
      </c>
      <c r="P258" s="772" t="s">
        <v>99</v>
      </c>
      <c r="Q258" s="771" t="str">
        <f t="shared" si="155"/>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7" t="s">
        <v>1467</v>
      </c>
      <c r="EM258" s="319" t="s">
        <v>1465</v>
      </c>
      <c r="EN258" s="275" t="s">
        <v>1466</v>
      </c>
      <c r="EO258" s="387">
        <v>1</v>
      </c>
      <c r="EP258" s="387">
        <v>2</v>
      </c>
      <c r="EQ258" s="277">
        <v>0.6</v>
      </c>
      <c r="ER258" s="277">
        <v>0.8</v>
      </c>
      <c r="ES258" s="277">
        <v>0.6</v>
      </c>
      <c r="ET258" s="829">
        <v>0</v>
      </c>
    </row>
    <row r="259" spans="1:150" ht="38.25" customHeight="1" x14ac:dyDescent="0.2">
      <c r="A259" s="770" t="s">
        <v>103</v>
      </c>
      <c r="B259" s="431" t="s">
        <v>104</v>
      </c>
      <c r="C259" s="432" t="s">
        <v>1452</v>
      </c>
      <c r="D259" s="432"/>
      <c r="E259" s="8" t="s">
        <v>57</v>
      </c>
      <c r="F259" s="650" t="str">
        <f t="shared" si="153"/>
        <v>E4.P_A</v>
      </c>
      <c r="G259" s="412" t="s">
        <v>391</v>
      </c>
      <c r="H259" s="412" t="s">
        <v>542</v>
      </c>
      <c r="I259" s="445"/>
      <c r="J259" s="285" t="s">
        <v>61</v>
      </c>
      <c r="K259" s="286" t="str">
        <f t="shared" si="154"/>
        <v>E4.P_A.MR1</v>
      </c>
      <c r="L259" s="411" t="s">
        <v>518</v>
      </c>
      <c r="M259" s="412" t="s">
        <v>1455</v>
      </c>
      <c r="N259" s="494">
        <v>635</v>
      </c>
      <c r="O259" s="494">
        <v>571</v>
      </c>
      <c r="P259" s="772" t="s">
        <v>112</v>
      </c>
      <c r="Q259" s="771" t="str">
        <f t="shared" si="155"/>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7" t="s">
        <v>1471</v>
      </c>
      <c r="EM259" s="319" t="s">
        <v>1469</v>
      </c>
      <c r="EN259" s="275" t="s">
        <v>1470</v>
      </c>
      <c r="EO259" s="387">
        <v>2</v>
      </c>
      <c r="EP259" s="387">
        <v>2</v>
      </c>
      <c r="EQ259" s="277">
        <v>0.5</v>
      </c>
      <c r="ER259" s="277">
        <v>0.5</v>
      </c>
      <c r="ES259" s="277">
        <v>0.5</v>
      </c>
      <c r="ET259" s="832">
        <v>0.5</v>
      </c>
    </row>
    <row r="260" spans="1:150" ht="36.75" customHeight="1" x14ac:dyDescent="0.2">
      <c r="A260" s="770" t="s">
        <v>103</v>
      </c>
      <c r="B260" s="431" t="s">
        <v>104</v>
      </c>
      <c r="C260" s="432" t="s">
        <v>1452</v>
      </c>
      <c r="D260" s="432"/>
      <c r="E260" s="8" t="s">
        <v>57</v>
      </c>
      <c r="F260" s="650" t="str">
        <f t="shared" si="153"/>
        <v>E4.P_A</v>
      </c>
      <c r="G260" s="412" t="s">
        <v>391</v>
      </c>
      <c r="H260" s="412" t="s">
        <v>542</v>
      </c>
      <c r="I260" s="445"/>
      <c r="J260" s="285" t="s">
        <v>61</v>
      </c>
      <c r="K260" s="286" t="str">
        <f t="shared" si="154"/>
        <v>E4.P_A.MR1</v>
      </c>
      <c r="L260" s="411" t="s">
        <v>518</v>
      </c>
      <c r="M260" s="412" t="s">
        <v>1455</v>
      </c>
      <c r="N260" s="494">
        <v>635</v>
      </c>
      <c r="O260" s="494">
        <v>571</v>
      </c>
      <c r="P260" s="772" t="s">
        <v>122</v>
      </c>
      <c r="Q260" s="771" t="str">
        <f t="shared" si="155"/>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7" t="s">
        <v>1475</v>
      </c>
      <c r="EM260" s="319" t="s">
        <v>1473</v>
      </c>
      <c r="EN260" s="275" t="s">
        <v>1474</v>
      </c>
      <c r="EO260" s="387">
        <v>0</v>
      </c>
      <c r="EP260" s="387">
        <v>1</v>
      </c>
      <c r="EQ260" s="330">
        <v>0.25</v>
      </c>
      <c r="ER260" s="330">
        <v>0.25</v>
      </c>
      <c r="ES260" s="330">
        <v>0.25</v>
      </c>
      <c r="ET260" s="828">
        <v>0.25</v>
      </c>
    </row>
    <row r="261" spans="1:150" ht="36.75" customHeight="1" x14ac:dyDescent="0.2">
      <c r="A261" s="770" t="s">
        <v>103</v>
      </c>
      <c r="B261" s="431" t="s">
        <v>104</v>
      </c>
      <c r="C261" s="432" t="s">
        <v>1452</v>
      </c>
      <c r="D261" s="432"/>
      <c r="E261" s="8" t="s">
        <v>57</v>
      </c>
      <c r="F261" s="650" t="str">
        <f t="shared" si="153"/>
        <v>E4.P_A</v>
      </c>
      <c r="G261" s="412" t="s">
        <v>391</v>
      </c>
      <c r="H261" s="412" t="s">
        <v>542</v>
      </c>
      <c r="I261" s="445"/>
      <c r="J261" s="285" t="s">
        <v>61</v>
      </c>
      <c r="K261" s="286" t="str">
        <f t="shared" si="154"/>
        <v>E4.P_A.MR1</v>
      </c>
      <c r="L261" s="411" t="s">
        <v>518</v>
      </c>
      <c r="M261" s="412" t="s">
        <v>1455</v>
      </c>
      <c r="N261" s="494">
        <v>635</v>
      </c>
      <c r="O261" s="494">
        <v>571</v>
      </c>
      <c r="P261" s="772" t="s">
        <v>132</v>
      </c>
      <c r="Q261" s="771" t="str">
        <f t="shared" si="155"/>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7" t="s">
        <v>1479</v>
      </c>
      <c r="EM261" s="319" t="s">
        <v>1477</v>
      </c>
      <c r="EN261" s="275" t="s">
        <v>1478</v>
      </c>
      <c r="EO261" s="387">
        <v>0</v>
      </c>
      <c r="EP261" s="387">
        <v>2</v>
      </c>
      <c r="EQ261" s="276">
        <v>0</v>
      </c>
      <c r="ER261" s="276">
        <v>1</v>
      </c>
      <c r="ES261" s="277">
        <v>0.5</v>
      </c>
      <c r="ET261" s="832">
        <v>0.5</v>
      </c>
    </row>
    <row r="262" spans="1:150" ht="39" customHeight="1" thickBot="1" x14ac:dyDescent="0.25">
      <c r="A262" s="770" t="s">
        <v>103</v>
      </c>
      <c r="B262" s="431" t="s">
        <v>104</v>
      </c>
      <c r="C262" s="432" t="s">
        <v>1452</v>
      </c>
      <c r="D262" s="432"/>
      <c r="E262" s="8" t="s">
        <v>57</v>
      </c>
      <c r="F262" s="650" t="str">
        <f t="shared" si="153"/>
        <v>E4.P_A</v>
      </c>
      <c r="G262" s="412" t="s">
        <v>391</v>
      </c>
      <c r="H262" s="412" t="s">
        <v>542</v>
      </c>
      <c r="I262" s="449"/>
      <c r="J262" s="342" t="s">
        <v>61</v>
      </c>
      <c r="K262" s="402" t="str">
        <f t="shared" si="154"/>
        <v>E4.P_A.MR1</v>
      </c>
      <c r="L262" s="427" t="s">
        <v>518</v>
      </c>
      <c r="M262" s="428" t="s">
        <v>1455</v>
      </c>
      <c r="N262" s="500">
        <v>635</v>
      </c>
      <c r="O262" s="500">
        <v>571</v>
      </c>
      <c r="P262" s="773" t="s">
        <v>142</v>
      </c>
      <c r="Q262" s="774" t="str">
        <f t="shared" si="155"/>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7" t="s">
        <v>1483</v>
      </c>
      <c r="EM262" s="319" t="s">
        <v>1481</v>
      </c>
      <c r="EN262" s="275" t="s">
        <v>1482</v>
      </c>
      <c r="EO262" s="387">
        <v>9</v>
      </c>
      <c r="EP262" s="387">
        <v>11</v>
      </c>
      <c r="EQ262" s="330">
        <v>2.75</v>
      </c>
      <c r="ER262" s="330">
        <v>2.75</v>
      </c>
      <c r="ES262" s="330">
        <v>2.75</v>
      </c>
      <c r="ET262" s="828">
        <v>2.75</v>
      </c>
    </row>
    <row r="263" spans="1:150" ht="74.25" customHeight="1" x14ac:dyDescent="0.2">
      <c r="A263" s="770" t="s">
        <v>103</v>
      </c>
      <c r="B263" s="431" t="s">
        <v>104</v>
      </c>
      <c r="C263" s="432" t="s">
        <v>1452</v>
      </c>
      <c r="D263" s="432"/>
      <c r="E263" s="8" t="s">
        <v>57</v>
      </c>
      <c r="F263" s="650" t="str">
        <f t="shared" si="153"/>
        <v>E4.P_A</v>
      </c>
      <c r="G263" s="412" t="s">
        <v>391</v>
      </c>
      <c r="H263" s="412" t="s">
        <v>542</v>
      </c>
      <c r="I263" s="406" t="s">
        <v>1485</v>
      </c>
      <c r="J263" s="437" t="s">
        <v>167</v>
      </c>
      <c r="K263" s="400" t="str">
        <f t="shared" si="154"/>
        <v>E4.P_A.MR2</v>
      </c>
      <c r="L263" s="362" t="s">
        <v>525</v>
      </c>
      <c r="M263" s="363" t="s">
        <v>1486</v>
      </c>
      <c r="N263" s="248">
        <v>277</v>
      </c>
      <c r="O263" s="248">
        <v>249</v>
      </c>
      <c r="P263" s="775" t="s">
        <v>64</v>
      </c>
      <c r="Q263" s="520" t="str">
        <f t="shared" si="155"/>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31" t="s">
        <v>1489</v>
      </c>
      <c r="EM263" s="319" t="s">
        <v>1487</v>
      </c>
      <c r="EN263" s="275" t="s">
        <v>1488</v>
      </c>
      <c r="EO263" s="275">
        <v>0</v>
      </c>
      <c r="EP263" s="275">
        <v>1</v>
      </c>
      <c r="EQ263" s="330">
        <v>0.25</v>
      </c>
      <c r="ER263" s="330">
        <v>0.25</v>
      </c>
      <c r="ES263" s="330">
        <v>0.25</v>
      </c>
      <c r="ET263" s="828">
        <v>0.25</v>
      </c>
    </row>
    <row r="264" spans="1:150" ht="54.75" customHeight="1" x14ac:dyDescent="0.2">
      <c r="A264" s="770" t="s">
        <v>103</v>
      </c>
      <c r="B264" s="431" t="s">
        <v>104</v>
      </c>
      <c r="C264" s="432" t="s">
        <v>1452</v>
      </c>
      <c r="D264" s="432"/>
      <c r="E264" s="8" t="s">
        <v>57</v>
      </c>
      <c r="F264" s="650" t="str">
        <f t="shared" si="153"/>
        <v>E4.P_A</v>
      </c>
      <c r="G264" s="412" t="s">
        <v>391</v>
      </c>
      <c r="H264" s="412" t="s">
        <v>542</v>
      </c>
      <c r="I264" s="445"/>
      <c r="J264" s="285" t="s">
        <v>167</v>
      </c>
      <c r="K264" s="286" t="str">
        <f t="shared" si="154"/>
        <v>E4.P_A.MR2</v>
      </c>
      <c r="L264" s="639" t="s">
        <v>525</v>
      </c>
      <c r="M264" s="432" t="s">
        <v>1486</v>
      </c>
      <c r="N264" s="289">
        <v>277</v>
      </c>
      <c r="O264" s="289">
        <v>249</v>
      </c>
      <c r="P264" s="519" t="s">
        <v>87</v>
      </c>
      <c r="Q264" s="529" t="str">
        <f t="shared" si="155"/>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31" t="s">
        <v>1493</v>
      </c>
      <c r="EM264" s="319" t="s">
        <v>1491</v>
      </c>
      <c r="EN264" s="275" t="s">
        <v>1492</v>
      </c>
      <c r="EO264" s="275">
        <v>1</v>
      </c>
      <c r="EP264" s="275">
        <v>1</v>
      </c>
      <c r="EQ264" s="330">
        <v>0.25</v>
      </c>
      <c r="ER264" s="330">
        <v>0.25</v>
      </c>
      <c r="ES264" s="330">
        <v>0.25</v>
      </c>
      <c r="ET264" s="828">
        <v>0.25</v>
      </c>
    </row>
    <row r="265" spans="1:150" ht="63" customHeight="1" x14ac:dyDescent="0.2">
      <c r="A265" s="770" t="s">
        <v>103</v>
      </c>
      <c r="B265" s="431" t="s">
        <v>104</v>
      </c>
      <c r="C265" s="432" t="s">
        <v>1452</v>
      </c>
      <c r="D265" s="432"/>
      <c r="E265" s="8" t="s">
        <v>57</v>
      </c>
      <c r="F265" s="650" t="str">
        <f t="shared" si="153"/>
        <v>E4.P_A</v>
      </c>
      <c r="G265" s="412" t="s">
        <v>391</v>
      </c>
      <c r="H265" s="412" t="s">
        <v>542</v>
      </c>
      <c r="I265" s="445"/>
      <c r="J265" s="285" t="s">
        <v>167</v>
      </c>
      <c r="K265" s="286" t="str">
        <f t="shared" si="154"/>
        <v>E4.P_A.MR2</v>
      </c>
      <c r="L265" s="639" t="s">
        <v>525</v>
      </c>
      <c r="M265" s="432" t="s">
        <v>1486</v>
      </c>
      <c r="N265" s="289">
        <v>277</v>
      </c>
      <c r="O265" s="289">
        <v>249</v>
      </c>
      <c r="P265" s="519" t="s">
        <v>99</v>
      </c>
      <c r="Q265" s="529" t="str">
        <f t="shared" si="155"/>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31" t="s">
        <v>1497</v>
      </c>
      <c r="EM265" s="319" t="s">
        <v>1495</v>
      </c>
      <c r="EN265" s="275" t="s">
        <v>1496</v>
      </c>
      <c r="EO265" s="387">
        <v>1</v>
      </c>
      <c r="EP265" s="387">
        <v>1</v>
      </c>
      <c r="EQ265" s="276">
        <v>1</v>
      </c>
      <c r="ER265" s="276">
        <v>0</v>
      </c>
      <c r="ES265" s="276">
        <v>0</v>
      </c>
      <c r="ET265" s="829">
        <v>0</v>
      </c>
    </row>
    <row r="266" spans="1:150" ht="36" customHeight="1" x14ac:dyDescent="0.2">
      <c r="A266" s="770" t="s">
        <v>103</v>
      </c>
      <c r="B266" s="431" t="s">
        <v>104</v>
      </c>
      <c r="C266" s="432" t="s">
        <v>1452</v>
      </c>
      <c r="D266" s="432"/>
      <c r="E266" s="8" t="s">
        <v>57</v>
      </c>
      <c r="F266" s="650" t="str">
        <f t="shared" ref="F266:F304" si="202">+CONCATENATE(A266,E266)</f>
        <v>E4.P_A</v>
      </c>
      <c r="G266" s="412" t="s">
        <v>391</v>
      </c>
      <c r="H266" s="412" t="s">
        <v>542</v>
      </c>
      <c r="I266" s="445"/>
      <c r="J266" s="285" t="s">
        <v>167</v>
      </c>
      <c r="K266" s="286" t="str">
        <f t="shared" ref="K266:K304" si="203">+CONCATENATE(F266,".",J266)</f>
        <v>E4.P_A.MR2</v>
      </c>
      <c r="L266" s="639" t="s">
        <v>525</v>
      </c>
      <c r="M266" s="432" t="s">
        <v>1486</v>
      </c>
      <c r="N266" s="289">
        <v>277</v>
      </c>
      <c r="O266" s="289">
        <v>249</v>
      </c>
      <c r="P266" s="519" t="s">
        <v>112</v>
      </c>
      <c r="Q266" s="529" t="str">
        <f t="shared" ref="Q266:Q304" si="204">+CONCATENATE(K266,"-",P266)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31" t="s">
        <v>1501</v>
      </c>
      <c r="EM266" s="319" t="s">
        <v>1499</v>
      </c>
      <c r="EN266" s="275" t="s">
        <v>1500</v>
      </c>
      <c r="EO266" s="387">
        <v>1</v>
      </c>
      <c r="EP266" s="387">
        <v>1</v>
      </c>
      <c r="EQ266" s="276">
        <v>0</v>
      </c>
      <c r="ER266" s="276">
        <v>1</v>
      </c>
      <c r="ES266" s="276">
        <v>0</v>
      </c>
      <c r="ET266" s="829">
        <v>0</v>
      </c>
    </row>
    <row r="267" spans="1:150" ht="39" customHeight="1" x14ac:dyDescent="0.2">
      <c r="A267" s="770" t="s">
        <v>103</v>
      </c>
      <c r="B267" s="431" t="s">
        <v>104</v>
      </c>
      <c r="C267" s="432" t="s">
        <v>1452</v>
      </c>
      <c r="D267" s="432"/>
      <c r="E267" s="8" t="s">
        <v>57</v>
      </c>
      <c r="F267" s="650" t="str">
        <f t="shared" si="202"/>
        <v>E4.P_A</v>
      </c>
      <c r="G267" s="412" t="s">
        <v>391</v>
      </c>
      <c r="H267" s="412" t="s">
        <v>542</v>
      </c>
      <c r="I267" s="445"/>
      <c r="J267" s="285" t="s">
        <v>167</v>
      </c>
      <c r="K267" s="286" t="str">
        <f t="shared" si="203"/>
        <v>E4.P_A.MR2</v>
      </c>
      <c r="L267" s="639" t="s">
        <v>525</v>
      </c>
      <c r="M267" s="432" t="s">
        <v>1486</v>
      </c>
      <c r="N267" s="289">
        <v>277</v>
      </c>
      <c r="O267" s="289">
        <v>249</v>
      </c>
      <c r="P267" s="519" t="s">
        <v>122</v>
      </c>
      <c r="Q267" s="529" t="str">
        <f t="shared" si="204"/>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31" t="s">
        <v>1505</v>
      </c>
      <c r="EM267" s="319" t="s">
        <v>1503</v>
      </c>
      <c r="EN267" s="275" t="s">
        <v>1504</v>
      </c>
      <c r="EO267" s="387">
        <v>0</v>
      </c>
      <c r="EP267" s="387">
        <v>1</v>
      </c>
      <c r="EQ267" s="276">
        <v>0</v>
      </c>
      <c r="ER267" s="276">
        <v>0</v>
      </c>
      <c r="ES267" s="277">
        <v>0.5</v>
      </c>
      <c r="ET267" s="832">
        <v>0.5</v>
      </c>
    </row>
    <row r="268" spans="1:150" ht="40.5" customHeight="1" thickBot="1" x14ac:dyDescent="0.25">
      <c r="A268" s="770" t="s">
        <v>103</v>
      </c>
      <c r="B268" s="431" t="s">
        <v>104</v>
      </c>
      <c r="C268" s="432" t="s">
        <v>1452</v>
      </c>
      <c r="D268" s="432"/>
      <c r="E268" s="8" t="s">
        <v>57</v>
      </c>
      <c r="F268" s="650" t="str">
        <f t="shared" si="202"/>
        <v>E4.P_A</v>
      </c>
      <c r="G268" s="412" t="s">
        <v>391</v>
      </c>
      <c r="H268" s="412" t="s">
        <v>542</v>
      </c>
      <c r="I268" s="449"/>
      <c r="J268" s="342" t="s">
        <v>167</v>
      </c>
      <c r="K268" s="402" t="str">
        <f t="shared" si="203"/>
        <v>E4.P_A.MR2</v>
      </c>
      <c r="L268" s="640" t="s">
        <v>525</v>
      </c>
      <c r="M268" s="600" t="s">
        <v>1486</v>
      </c>
      <c r="N268" s="429">
        <v>277</v>
      </c>
      <c r="O268" s="429">
        <v>249</v>
      </c>
      <c r="P268" s="776" t="s">
        <v>132</v>
      </c>
      <c r="Q268" s="552" t="str">
        <f t="shared" si="204"/>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31" t="s">
        <v>1509</v>
      </c>
      <c r="EM268" s="319" t="s">
        <v>1507</v>
      </c>
      <c r="EN268" s="275" t="s">
        <v>1508</v>
      </c>
      <c r="EO268" s="387">
        <v>0</v>
      </c>
      <c r="EP268" s="387">
        <v>1</v>
      </c>
      <c r="EQ268" s="277">
        <v>0.3</v>
      </c>
      <c r="ER268" s="277">
        <v>0</v>
      </c>
      <c r="ES268" s="277">
        <v>0.3</v>
      </c>
      <c r="ET268" s="832">
        <v>0.4</v>
      </c>
    </row>
    <row r="269" spans="1:150" ht="98.25" customHeight="1" x14ac:dyDescent="0.2">
      <c r="A269" s="770" t="s">
        <v>103</v>
      </c>
      <c r="B269" s="431" t="s">
        <v>104</v>
      </c>
      <c r="C269" s="432" t="s">
        <v>1452</v>
      </c>
      <c r="D269" s="432"/>
      <c r="E269" s="8" t="s">
        <v>57</v>
      </c>
      <c r="F269" s="650" t="str">
        <f t="shared" si="202"/>
        <v>E4.P_A</v>
      </c>
      <c r="G269" s="288" t="s">
        <v>391</v>
      </c>
      <c r="H269" s="288" t="s">
        <v>542</v>
      </c>
      <c r="I269" s="777" t="s">
        <v>1511</v>
      </c>
      <c r="J269" s="437" t="s">
        <v>212</v>
      </c>
      <c r="K269" s="400" t="str">
        <f t="shared" si="203"/>
        <v>E4.P_A.MR3</v>
      </c>
      <c r="L269" s="362" t="s">
        <v>537</v>
      </c>
      <c r="M269" s="363" t="s">
        <v>1512</v>
      </c>
      <c r="N269" s="778">
        <v>4.9000000000000002E-2</v>
      </c>
      <c r="O269" s="408">
        <v>0.05</v>
      </c>
      <c r="P269" s="712" t="s">
        <v>64</v>
      </c>
      <c r="Q269" s="713" t="str">
        <f t="shared" si="204"/>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5" t="s">
        <v>1514</v>
      </c>
      <c r="EM269" s="319" t="s">
        <v>1513</v>
      </c>
      <c r="EN269" s="275" t="s">
        <v>1488</v>
      </c>
      <c r="EO269" s="275">
        <v>0</v>
      </c>
      <c r="EP269" s="275">
        <v>1</v>
      </c>
      <c r="EQ269" s="330">
        <v>0.25</v>
      </c>
      <c r="ER269" s="330">
        <v>0.25</v>
      </c>
      <c r="ES269" s="330">
        <v>0.25</v>
      </c>
      <c r="ET269" s="828">
        <v>0.25</v>
      </c>
    </row>
    <row r="270" spans="1:150" ht="35.25" customHeight="1" x14ac:dyDescent="0.2">
      <c r="A270" s="770" t="s">
        <v>103</v>
      </c>
      <c r="B270" s="431" t="s">
        <v>104</v>
      </c>
      <c r="C270" s="432" t="s">
        <v>1452</v>
      </c>
      <c r="D270" s="432"/>
      <c r="E270" s="8" t="s">
        <v>57</v>
      </c>
      <c r="F270" s="650" t="str">
        <f t="shared" si="202"/>
        <v>E4.P_A</v>
      </c>
      <c r="G270" s="288" t="s">
        <v>391</v>
      </c>
      <c r="H270" s="288" t="s">
        <v>542</v>
      </c>
      <c r="I270" s="445"/>
      <c r="J270" s="285" t="s">
        <v>212</v>
      </c>
      <c r="K270" s="286" t="str">
        <f t="shared" si="203"/>
        <v>E4.P_A.MR3</v>
      </c>
      <c r="L270" s="411" t="s">
        <v>537</v>
      </c>
      <c r="M270" s="412" t="s">
        <v>1512</v>
      </c>
      <c r="N270" s="782">
        <v>4.9000000000000002E-2</v>
      </c>
      <c r="O270" s="289">
        <v>0.05</v>
      </c>
      <c r="P270" s="519" t="s">
        <v>87</v>
      </c>
      <c r="Q270" s="529" t="str">
        <f t="shared" si="204"/>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31" t="s">
        <v>1518</v>
      </c>
      <c r="EM270" s="319" t="s">
        <v>1516</v>
      </c>
      <c r="EN270" s="275" t="s">
        <v>1517</v>
      </c>
      <c r="EO270" s="275">
        <v>5</v>
      </c>
      <c r="EP270" s="275">
        <v>10</v>
      </c>
      <c r="EQ270" s="276">
        <v>0</v>
      </c>
      <c r="ER270" s="276">
        <v>5</v>
      </c>
      <c r="ES270" s="817">
        <v>3</v>
      </c>
      <c r="ET270" s="833">
        <v>2</v>
      </c>
    </row>
    <row r="271" spans="1:150" ht="39" customHeight="1" thickBot="1" x14ac:dyDescent="0.25">
      <c r="A271" s="770" t="s">
        <v>103</v>
      </c>
      <c r="B271" s="431" t="s">
        <v>104</v>
      </c>
      <c r="C271" s="432" t="s">
        <v>1452</v>
      </c>
      <c r="D271" s="432"/>
      <c r="E271" s="8" t="s">
        <v>57</v>
      </c>
      <c r="F271" s="650" t="str">
        <f t="shared" si="202"/>
        <v>E4.P_A</v>
      </c>
      <c r="G271" s="288" t="s">
        <v>391</v>
      </c>
      <c r="H271" s="288" t="s">
        <v>542</v>
      </c>
      <c r="I271" s="449"/>
      <c r="J271" s="342" t="s">
        <v>212</v>
      </c>
      <c r="K271" s="402" t="str">
        <f t="shared" si="203"/>
        <v>E4.P_A.MR3</v>
      </c>
      <c r="L271" s="427" t="s">
        <v>537</v>
      </c>
      <c r="M271" s="428" t="s">
        <v>1512</v>
      </c>
      <c r="N271" s="783">
        <v>4.9000000000000002E-2</v>
      </c>
      <c r="O271" s="429">
        <v>0.05</v>
      </c>
      <c r="P271" s="776" t="s">
        <v>99</v>
      </c>
      <c r="Q271" s="552" t="str">
        <f t="shared" si="204"/>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31" t="s">
        <v>1522</v>
      </c>
      <c r="EM271" s="319" t="s">
        <v>1520</v>
      </c>
      <c r="EN271" s="275" t="s">
        <v>1521</v>
      </c>
      <c r="EO271" s="275">
        <v>1</v>
      </c>
      <c r="EP271" s="275">
        <v>2</v>
      </c>
      <c r="EQ271" s="277">
        <v>0.3</v>
      </c>
      <c r="ER271" s="277">
        <v>0.3</v>
      </c>
      <c r="ES271" s="277">
        <v>1.1000000000000001</v>
      </c>
      <c r="ET271" s="832">
        <v>0.3</v>
      </c>
    </row>
    <row r="272" spans="1:150" ht="147" customHeight="1" x14ac:dyDescent="0.2">
      <c r="A272" s="770" t="s">
        <v>103</v>
      </c>
      <c r="B272" s="431" t="s">
        <v>104</v>
      </c>
      <c r="C272" s="432" t="s">
        <v>1452</v>
      </c>
      <c r="D272" s="432"/>
      <c r="E272" s="8" t="s">
        <v>57</v>
      </c>
      <c r="F272" s="650" t="str">
        <f t="shared" si="202"/>
        <v>E4.P_A</v>
      </c>
      <c r="G272" s="412" t="s">
        <v>391</v>
      </c>
      <c r="H272" s="412" t="s">
        <v>542</v>
      </c>
      <c r="I272" s="406" t="s">
        <v>1524</v>
      </c>
      <c r="J272" s="437" t="s">
        <v>268</v>
      </c>
      <c r="K272" s="400" t="str">
        <f t="shared" si="203"/>
        <v>E4.P_A.MR4</v>
      </c>
      <c r="L272" s="362" t="s">
        <v>547</v>
      </c>
      <c r="M272" s="363" t="s">
        <v>1525</v>
      </c>
      <c r="N272" s="757">
        <v>7357</v>
      </c>
      <c r="O272" s="482">
        <v>11035</v>
      </c>
      <c r="P272" s="784" t="s">
        <v>64</v>
      </c>
      <c r="Q272" s="769" t="str">
        <f t="shared" si="204"/>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7" t="s">
        <v>1528</v>
      </c>
      <c r="EM272" s="319" t="s">
        <v>1526</v>
      </c>
      <c r="EN272" s="275" t="s">
        <v>1527</v>
      </c>
      <c r="EO272" s="275">
        <v>0</v>
      </c>
      <c r="EP272" s="275">
        <v>1</v>
      </c>
      <c r="EQ272" s="330">
        <v>0.25</v>
      </c>
      <c r="ER272" s="330">
        <v>0.25</v>
      </c>
      <c r="ES272" s="330">
        <v>0.25</v>
      </c>
      <c r="ET272" s="828">
        <v>0.25</v>
      </c>
    </row>
    <row r="273" spans="1:150" ht="39" customHeight="1" x14ac:dyDescent="0.2">
      <c r="A273" s="770" t="s">
        <v>103</v>
      </c>
      <c r="B273" s="431" t="s">
        <v>104</v>
      </c>
      <c r="C273" s="432" t="s">
        <v>1452</v>
      </c>
      <c r="D273" s="432"/>
      <c r="E273" s="8" t="s">
        <v>57</v>
      </c>
      <c r="F273" s="650" t="str">
        <f t="shared" si="202"/>
        <v>E4.P_A</v>
      </c>
      <c r="G273" s="412" t="s">
        <v>391</v>
      </c>
      <c r="H273" s="412" t="s">
        <v>542</v>
      </c>
      <c r="I273" s="445"/>
      <c r="J273" s="285" t="s">
        <v>268</v>
      </c>
      <c r="K273" s="286" t="str">
        <f t="shared" si="203"/>
        <v>E4.P_A.MR4</v>
      </c>
      <c r="L273" s="411" t="s">
        <v>547</v>
      </c>
      <c r="M273" s="412" t="s">
        <v>1525</v>
      </c>
      <c r="N273" s="758">
        <v>7357</v>
      </c>
      <c r="O273" s="494">
        <v>11035</v>
      </c>
      <c r="P273" s="772" t="s">
        <v>87</v>
      </c>
      <c r="Q273" s="771" t="str">
        <f t="shared" si="204"/>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7" t="s">
        <v>1532</v>
      </c>
      <c r="EM273" s="319" t="s">
        <v>1530</v>
      </c>
      <c r="EN273" s="275" t="s">
        <v>1531</v>
      </c>
      <c r="EO273" s="275">
        <v>1</v>
      </c>
      <c r="EP273" s="275">
        <v>3</v>
      </c>
      <c r="EQ273" s="276">
        <v>0</v>
      </c>
      <c r="ER273" s="276">
        <v>1</v>
      </c>
      <c r="ES273" s="276">
        <v>1</v>
      </c>
      <c r="ET273" s="829">
        <v>1</v>
      </c>
    </row>
    <row r="274" spans="1:150" ht="35.25" customHeight="1" thickBot="1" x14ac:dyDescent="0.25">
      <c r="A274" s="770" t="s">
        <v>103</v>
      </c>
      <c r="B274" s="431" t="s">
        <v>104</v>
      </c>
      <c r="C274" s="432" t="s">
        <v>1452</v>
      </c>
      <c r="D274" s="432"/>
      <c r="E274" s="8" t="s">
        <v>57</v>
      </c>
      <c r="F274" s="650" t="str">
        <f t="shared" si="202"/>
        <v>E4.P_A</v>
      </c>
      <c r="G274" s="428" t="s">
        <v>391</v>
      </c>
      <c r="H274" s="428" t="s">
        <v>542</v>
      </c>
      <c r="I274" s="449"/>
      <c r="J274" s="342" t="s">
        <v>268</v>
      </c>
      <c r="K274" s="402" t="str">
        <f t="shared" si="203"/>
        <v>E4.P_A.MR4</v>
      </c>
      <c r="L274" s="427" t="s">
        <v>547</v>
      </c>
      <c r="M274" s="428" t="s">
        <v>1525</v>
      </c>
      <c r="N274" s="759">
        <v>7357</v>
      </c>
      <c r="O274" s="500">
        <v>11035</v>
      </c>
      <c r="P274" s="773" t="s">
        <v>99</v>
      </c>
      <c r="Q274" s="785" t="str">
        <f t="shared" si="204"/>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7" t="s">
        <v>1535</v>
      </c>
      <c r="EM274" s="319" t="s">
        <v>1534</v>
      </c>
      <c r="EN274" s="275" t="s">
        <v>1488</v>
      </c>
      <c r="EO274" s="275">
        <v>0</v>
      </c>
      <c r="EP274" s="275">
        <v>1</v>
      </c>
      <c r="EQ274" s="276">
        <v>0</v>
      </c>
      <c r="ER274" s="277">
        <v>0.5</v>
      </c>
      <c r="ES274" s="277">
        <v>0</v>
      </c>
      <c r="ET274" s="832">
        <v>0.5</v>
      </c>
    </row>
    <row r="275" spans="1:150" ht="101.25" customHeight="1" x14ac:dyDescent="0.2">
      <c r="A275" s="770" t="s">
        <v>103</v>
      </c>
      <c r="B275" s="431" t="s">
        <v>104</v>
      </c>
      <c r="C275" s="432" t="s">
        <v>1452</v>
      </c>
      <c r="D275" s="433" t="s">
        <v>1537</v>
      </c>
      <c r="E275" s="3" t="s">
        <v>372</v>
      </c>
      <c r="F275" s="3" t="str">
        <f t="shared" si="202"/>
        <v>E4.P_B</v>
      </c>
      <c r="G275" s="481" t="s">
        <v>402</v>
      </c>
      <c r="H275" s="363" t="s">
        <v>572</v>
      </c>
      <c r="I275" s="406" t="s">
        <v>1538</v>
      </c>
      <c r="J275" s="437" t="s">
        <v>61</v>
      </c>
      <c r="K275" s="400" t="str">
        <f t="shared" si="203"/>
        <v>E4.P_B.MR1</v>
      </c>
      <c r="L275" s="362" t="s">
        <v>554</v>
      </c>
      <c r="M275" s="363" t="s">
        <v>1539</v>
      </c>
      <c r="N275" s="364">
        <v>4</v>
      </c>
      <c r="O275" s="248">
        <v>6</v>
      </c>
      <c r="P275" s="366" t="s">
        <v>64</v>
      </c>
      <c r="Q275" s="367" t="str">
        <f t="shared" si="204"/>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205">AA275*1.035</f>
        <v>0</v>
      </c>
      <c r="AI275" s="593">
        <f t="shared" si="205"/>
        <v>0</v>
      </c>
      <c r="AJ275" s="593">
        <f t="shared" si="205"/>
        <v>0</v>
      </c>
      <c r="AK275" s="593">
        <f t="shared" si="205"/>
        <v>0</v>
      </c>
      <c r="AL275" s="593">
        <f t="shared" si="205"/>
        <v>0</v>
      </c>
      <c r="AM275" s="593">
        <f t="shared" si="205"/>
        <v>310500000</v>
      </c>
      <c r="AN275" s="593">
        <f>SUM(AH275:AM275)</f>
        <v>310500000</v>
      </c>
      <c r="AO275" s="593">
        <f t="shared" ref="AO275:AT275" si="206">AH275*1.035</f>
        <v>0</v>
      </c>
      <c r="AP275" s="593">
        <f t="shared" si="206"/>
        <v>0</v>
      </c>
      <c r="AQ275" s="593">
        <f t="shared" si="206"/>
        <v>0</v>
      </c>
      <c r="AR275" s="593">
        <f t="shared" si="206"/>
        <v>0</v>
      </c>
      <c r="AS275" s="593">
        <f t="shared" si="206"/>
        <v>0</v>
      </c>
      <c r="AT275" s="593">
        <f t="shared" si="206"/>
        <v>321367500</v>
      </c>
      <c r="AU275" s="593">
        <f>SUM(AO275:AT275)</f>
        <v>321367500</v>
      </c>
      <c r="AV275" s="593">
        <f t="shared" ref="AV275:BA275" si="207">AO275*1.035</f>
        <v>0</v>
      </c>
      <c r="AW275" s="593">
        <f t="shared" si="207"/>
        <v>0</v>
      </c>
      <c r="AX275" s="593">
        <f t="shared" si="207"/>
        <v>0</v>
      </c>
      <c r="AY275" s="593">
        <f t="shared" si="207"/>
        <v>0</v>
      </c>
      <c r="AZ275" s="593">
        <f t="shared" si="207"/>
        <v>0</v>
      </c>
      <c r="BA275" s="593">
        <f t="shared" si="207"/>
        <v>332615362.5</v>
      </c>
      <c r="BB275" s="593">
        <f>SUM(AV275:BA275)</f>
        <v>332615362.5</v>
      </c>
      <c r="BC275" s="661">
        <f t="shared" ref="BC275" si="208">+BB275+AU275+AN275+AG275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31" t="s">
        <v>1542</v>
      </c>
      <c r="EM275" s="319" t="s">
        <v>1540</v>
      </c>
      <c r="EN275" s="275" t="s">
        <v>1541</v>
      </c>
      <c r="EO275" s="275">
        <v>0</v>
      </c>
      <c r="EP275" s="275">
        <v>1</v>
      </c>
      <c r="EQ275" s="276">
        <v>0</v>
      </c>
      <c r="ER275" s="276">
        <v>1</v>
      </c>
      <c r="ES275" s="276">
        <v>0</v>
      </c>
      <c r="ET275" s="829">
        <v>0</v>
      </c>
    </row>
    <row r="276" spans="1:150" ht="38.25" customHeight="1" x14ac:dyDescent="0.2">
      <c r="A276" s="770" t="s">
        <v>103</v>
      </c>
      <c r="B276" s="431" t="s">
        <v>104</v>
      </c>
      <c r="C276" s="432" t="s">
        <v>1452</v>
      </c>
      <c r="D276" s="432"/>
      <c r="E276" s="8" t="s">
        <v>372</v>
      </c>
      <c r="F276" s="650" t="str">
        <f t="shared" si="202"/>
        <v>E4.P_B</v>
      </c>
      <c r="G276" s="412" t="s">
        <v>402</v>
      </c>
      <c r="H276" s="412" t="s">
        <v>572</v>
      </c>
      <c r="I276" s="445"/>
      <c r="J276" s="285" t="s">
        <v>61</v>
      </c>
      <c r="K276" s="286" t="str">
        <f t="shared" si="203"/>
        <v>E4.P_B.MR1</v>
      </c>
      <c r="L276" s="514" t="s">
        <v>554</v>
      </c>
      <c r="M276" s="515" t="s">
        <v>1539</v>
      </c>
      <c r="N276" s="376">
        <v>4</v>
      </c>
      <c r="O276" s="289">
        <v>6</v>
      </c>
      <c r="P276" s="378" t="s">
        <v>87</v>
      </c>
      <c r="Q276" s="379" t="str">
        <f t="shared" si="204"/>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31" t="s">
        <v>1546</v>
      </c>
      <c r="EM276" s="319" t="s">
        <v>1544</v>
      </c>
      <c r="EN276" s="275" t="s">
        <v>1545</v>
      </c>
      <c r="EO276" s="275">
        <v>1</v>
      </c>
      <c r="EP276" s="275">
        <v>1</v>
      </c>
      <c r="EQ276" s="330">
        <v>0.25</v>
      </c>
      <c r="ER276" s="330">
        <v>0.75</v>
      </c>
      <c r="ES276" s="276">
        <v>0</v>
      </c>
      <c r="ET276" s="829">
        <v>0</v>
      </c>
    </row>
    <row r="277" spans="1:150" ht="39" customHeight="1" x14ac:dyDescent="0.2">
      <c r="A277" s="770" t="s">
        <v>103</v>
      </c>
      <c r="B277" s="431" t="s">
        <v>104</v>
      </c>
      <c r="C277" s="432" t="s">
        <v>1452</v>
      </c>
      <c r="D277" s="432"/>
      <c r="E277" s="8" t="s">
        <v>372</v>
      </c>
      <c r="F277" s="650" t="str">
        <f t="shared" si="202"/>
        <v>E4.P_B</v>
      </c>
      <c r="G277" s="412" t="s">
        <v>402</v>
      </c>
      <c r="H277" s="412" t="s">
        <v>572</v>
      </c>
      <c r="I277" s="445"/>
      <c r="J277" s="285" t="s">
        <v>61</v>
      </c>
      <c r="K277" s="286" t="str">
        <f t="shared" si="203"/>
        <v>E4.P_B.MR1</v>
      </c>
      <c r="L277" s="514" t="s">
        <v>554</v>
      </c>
      <c r="M277" s="515" t="s">
        <v>1539</v>
      </c>
      <c r="N277" s="376">
        <v>4</v>
      </c>
      <c r="O277" s="289">
        <v>6</v>
      </c>
      <c r="P277" s="378" t="s">
        <v>99</v>
      </c>
      <c r="Q277" s="379" t="str">
        <f t="shared" si="204"/>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31" t="s">
        <v>1549</v>
      </c>
      <c r="EM277" s="319" t="s">
        <v>1548</v>
      </c>
      <c r="EN277" s="275" t="s">
        <v>1539</v>
      </c>
      <c r="EO277" s="275">
        <v>2</v>
      </c>
      <c r="EP277" s="275">
        <v>4</v>
      </c>
      <c r="EQ277" s="276">
        <v>1</v>
      </c>
      <c r="ER277" s="276">
        <v>1</v>
      </c>
      <c r="ES277" s="276">
        <v>1</v>
      </c>
      <c r="ET277" s="829">
        <v>1</v>
      </c>
    </row>
    <row r="278" spans="1:150" ht="44.25" customHeight="1" x14ac:dyDescent="0.2">
      <c r="A278" s="770" t="s">
        <v>103</v>
      </c>
      <c r="B278" s="431" t="s">
        <v>104</v>
      </c>
      <c r="C278" s="432" t="s">
        <v>1452</v>
      </c>
      <c r="D278" s="432"/>
      <c r="E278" s="8" t="s">
        <v>372</v>
      </c>
      <c r="F278" s="650" t="str">
        <f t="shared" si="202"/>
        <v>E4.P_B</v>
      </c>
      <c r="G278" s="412" t="s">
        <v>402</v>
      </c>
      <c r="H278" s="412" t="s">
        <v>572</v>
      </c>
      <c r="I278" s="445"/>
      <c r="J278" s="285" t="s">
        <v>61</v>
      </c>
      <c r="K278" s="286" t="str">
        <f t="shared" si="203"/>
        <v>E4.P_B.MR1</v>
      </c>
      <c r="L278" s="514" t="s">
        <v>554</v>
      </c>
      <c r="M278" s="515" t="s">
        <v>1539</v>
      </c>
      <c r="N278" s="376">
        <v>4</v>
      </c>
      <c r="O278" s="289">
        <v>6</v>
      </c>
      <c r="P278" s="378" t="s">
        <v>112</v>
      </c>
      <c r="Q278" s="379" t="str">
        <f t="shared" si="204"/>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31" t="s">
        <v>1553</v>
      </c>
      <c r="EM278" s="319" t="s">
        <v>1551</v>
      </c>
      <c r="EN278" s="275" t="s">
        <v>1552</v>
      </c>
      <c r="EO278" s="275">
        <v>0</v>
      </c>
      <c r="EP278" s="275">
        <v>1</v>
      </c>
      <c r="EQ278" s="276">
        <v>0</v>
      </c>
      <c r="ER278" s="330">
        <v>0.56999999999999995</v>
      </c>
      <c r="ES278" s="277">
        <v>0.2</v>
      </c>
      <c r="ET278" s="828">
        <v>0.23</v>
      </c>
    </row>
    <row r="279" spans="1:150" ht="39" customHeight="1" x14ac:dyDescent="0.2">
      <c r="A279" s="770" t="s">
        <v>103</v>
      </c>
      <c r="B279" s="431" t="s">
        <v>104</v>
      </c>
      <c r="C279" s="432" t="s">
        <v>1452</v>
      </c>
      <c r="D279" s="432"/>
      <c r="E279" s="8" t="s">
        <v>372</v>
      </c>
      <c r="F279" s="650" t="str">
        <f t="shared" si="202"/>
        <v>E4.P_B</v>
      </c>
      <c r="G279" s="412" t="s">
        <v>402</v>
      </c>
      <c r="H279" s="412" t="s">
        <v>572</v>
      </c>
      <c r="I279" s="445"/>
      <c r="J279" s="285" t="s">
        <v>61</v>
      </c>
      <c r="K279" s="286" t="str">
        <f t="shared" si="203"/>
        <v>E4.P_B.MR1</v>
      </c>
      <c r="L279" s="514" t="s">
        <v>554</v>
      </c>
      <c r="M279" s="515" t="s">
        <v>1539</v>
      </c>
      <c r="N279" s="376">
        <v>4</v>
      </c>
      <c r="O279" s="289">
        <v>6</v>
      </c>
      <c r="P279" s="378" t="s">
        <v>122</v>
      </c>
      <c r="Q279" s="379" t="str">
        <f t="shared" si="204"/>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31" t="s">
        <v>1557</v>
      </c>
      <c r="EM279" s="319" t="s">
        <v>1555</v>
      </c>
      <c r="EN279" s="275" t="s">
        <v>1556</v>
      </c>
      <c r="EO279" s="275">
        <v>0</v>
      </c>
      <c r="EP279" s="491">
        <v>50</v>
      </c>
      <c r="EQ279" s="812">
        <v>0</v>
      </c>
      <c r="ER279" s="815">
        <v>10</v>
      </c>
      <c r="ES279" s="815">
        <v>20</v>
      </c>
      <c r="ET279" s="850">
        <v>20</v>
      </c>
    </row>
    <row r="280" spans="1:150" ht="39.75" customHeight="1" thickBot="1" x14ac:dyDescent="0.25">
      <c r="A280" s="770" t="s">
        <v>103</v>
      </c>
      <c r="B280" s="431" t="s">
        <v>104</v>
      </c>
      <c r="C280" s="432" t="s">
        <v>1452</v>
      </c>
      <c r="D280" s="432"/>
      <c r="E280" s="8" t="s">
        <v>372</v>
      </c>
      <c r="F280" s="650" t="str">
        <f t="shared" si="202"/>
        <v>E4.P_B</v>
      </c>
      <c r="G280" s="428" t="s">
        <v>402</v>
      </c>
      <c r="H280" s="428" t="s">
        <v>572</v>
      </c>
      <c r="I280" s="449"/>
      <c r="J280" s="342" t="s">
        <v>61</v>
      </c>
      <c r="K280" s="402" t="str">
        <f t="shared" si="203"/>
        <v>E4.P_B.MR1</v>
      </c>
      <c r="L280" s="550" t="s">
        <v>554</v>
      </c>
      <c r="M280" s="551" t="s">
        <v>1539</v>
      </c>
      <c r="N280" s="390">
        <v>4</v>
      </c>
      <c r="O280" s="429">
        <v>6</v>
      </c>
      <c r="P280" s="392" t="s">
        <v>132</v>
      </c>
      <c r="Q280" s="393" t="str">
        <f t="shared" si="204"/>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31" t="s">
        <v>1561</v>
      </c>
      <c r="EM280" s="319" t="s">
        <v>1559</v>
      </c>
      <c r="EN280" s="275" t="s">
        <v>1560</v>
      </c>
      <c r="EO280" s="275">
        <v>0</v>
      </c>
      <c r="EP280" s="330">
        <v>100</v>
      </c>
      <c r="EQ280" s="330">
        <v>17</v>
      </c>
      <c r="ER280" s="277">
        <v>50</v>
      </c>
      <c r="ES280" s="330">
        <v>17</v>
      </c>
      <c r="ET280" s="828">
        <v>16</v>
      </c>
    </row>
    <row r="281" spans="1:150" ht="104.25" customHeight="1" x14ac:dyDescent="0.2">
      <c r="A281" s="770" t="s">
        <v>103</v>
      </c>
      <c r="B281" s="431" t="s">
        <v>104</v>
      </c>
      <c r="C281" s="432" t="s">
        <v>1452</v>
      </c>
      <c r="D281" s="433" t="s">
        <v>1563</v>
      </c>
      <c r="E281" s="3" t="s">
        <v>530</v>
      </c>
      <c r="F281" s="434" t="str">
        <f t="shared" si="202"/>
        <v>E4.P_C</v>
      </c>
      <c r="G281" s="435" t="s">
        <v>413</v>
      </c>
      <c r="H281" s="480" t="s">
        <v>581</v>
      </c>
      <c r="I281" s="406" t="s">
        <v>1564</v>
      </c>
      <c r="J281" s="437" t="s">
        <v>61</v>
      </c>
      <c r="K281" s="400" t="str">
        <f t="shared" si="203"/>
        <v>E4.P_C.MR1</v>
      </c>
      <c r="L281" s="362" t="s">
        <v>561</v>
      </c>
      <c r="M281" s="363" t="s">
        <v>1565</v>
      </c>
      <c r="N281" s="364">
        <v>13959</v>
      </c>
      <c r="O281" s="248">
        <v>15355</v>
      </c>
      <c r="P281" s="366" t="s">
        <v>64</v>
      </c>
      <c r="Q281" s="788" t="str">
        <f t="shared" si="204"/>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 t="shared" ref="AG281" si="209">SUM(AA281:AF281)</f>
        <v>126000000</v>
      </c>
      <c r="AH281" s="593">
        <f t="shared" ref="AH281:AM281" si="210">AA281*1.035</f>
        <v>26909999.999999996</v>
      </c>
      <c r="AI281" s="593">
        <f t="shared" si="210"/>
        <v>0</v>
      </c>
      <c r="AJ281" s="593">
        <f t="shared" si="210"/>
        <v>103499999.99999999</v>
      </c>
      <c r="AK281" s="593">
        <f t="shared" si="210"/>
        <v>0</v>
      </c>
      <c r="AL281" s="593">
        <f t="shared" si="210"/>
        <v>0</v>
      </c>
      <c r="AM281" s="593">
        <f t="shared" si="210"/>
        <v>0</v>
      </c>
      <c r="AN281" s="593">
        <f t="shared" ref="AN281" si="211">SUM(AH281:AM281)</f>
        <v>130409999.99999999</v>
      </c>
      <c r="AO281" s="593">
        <f t="shared" ref="AO281:BA281" si="212">AH281*1.035</f>
        <v>27851849.999999993</v>
      </c>
      <c r="AP281" s="593">
        <f t="shared" si="212"/>
        <v>0</v>
      </c>
      <c r="AQ281" s="593">
        <f t="shared" si="212"/>
        <v>107122499.99999997</v>
      </c>
      <c r="AR281" s="593">
        <f t="shared" si="212"/>
        <v>0</v>
      </c>
      <c r="AS281" s="593">
        <f t="shared" si="212"/>
        <v>0</v>
      </c>
      <c r="AT281" s="593">
        <f t="shared" si="212"/>
        <v>0</v>
      </c>
      <c r="AU281" s="593">
        <f t="shared" si="212"/>
        <v>134974349.99999997</v>
      </c>
      <c r="AV281" s="593">
        <f t="shared" si="212"/>
        <v>28826664.749999989</v>
      </c>
      <c r="AW281" s="593">
        <f t="shared" si="212"/>
        <v>0</v>
      </c>
      <c r="AX281" s="593">
        <f t="shared" si="212"/>
        <v>110871787.49999996</v>
      </c>
      <c r="AY281" s="593">
        <f t="shared" si="212"/>
        <v>0</v>
      </c>
      <c r="AZ281" s="593">
        <f t="shared" si="212"/>
        <v>0</v>
      </c>
      <c r="BA281" s="593">
        <f t="shared" si="212"/>
        <v>0</v>
      </c>
      <c r="BB281" s="593">
        <f t="shared" ref="BB281" si="213">SUM(AV281:BA281)</f>
        <v>139698452.24999994</v>
      </c>
      <c r="BC281" s="661">
        <f t="shared" ref="BC281" si="214">+BB281+AU281+AN281+AG281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31" t="s">
        <v>1568</v>
      </c>
      <c r="EM281" s="319" t="s">
        <v>1566</v>
      </c>
      <c r="EN281" s="275" t="s">
        <v>1567</v>
      </c>
      <c r="EO281" s="275">
        <v>32</v>
      </c>
      <c r="EP281" s="275">
        <v>32</v>
      </c>
      <c r="EQ281" s="276">
        <v>32</v>
      </c>
      <c r="ER281" s="276">
        <v>32</v>
      </c>
      <c r="ES281" s="276">
        <v>32</v>
      </c>
      <c r="ET281" s="829">
        <v>32</v>
      </c>
    </row>
    <row r="282" spans="1:150" ht="57" customHeight="1" thickBot="1" x14ac:dyDescent="0.25">
      <c r="A282" s="770" t="s">
        <v>103</v>
      </c>
      <c r="B282" s="431" t="s">
        <v>104</v>
      </c>
      <c r="C282" s="432" t="s">
        <v>1452</v>
      </c>
      <c r="D282" s="432"/>
      <c r="E282" s="8" t="s">
        <v>530</v>
      </c>
      <c r="F282" s="282" t="str">
        <f t="shared" si="202"/>
        <v>E4.P_C</v>
      </c>
      <c r="G282" s="567" t="s">
        <v>413</v>
      </c>
      <c r="H282" s="567" t="s">
        <v>581</v>
      </c>
      <c r="I282" s="449"/>
      <c r="J282" s="342" t="s">
        <v>61</v>
      </c>
      <c r="K282" s="402" t="str">
        <f t="shared" si="203"/>
        <v>E4.P_C.MR1</v>
      </c>
      <c r="L282" s="427" t="s">
        <v>561</v>
      </c>
      <c r="M282" s="428" t="s">
        <v>1565</v>
      </c>
      <c r="N282" s="390">
        <v>13959</v>
      </c>
      <c r="O282" s="429">
        <v>15355</v>
      </c>
      <c r="P282" s="392" t="s">
        <v>87</v>
      </c>
      <c r="Q282" s="393" t="str">
        <f t="shared" si="204"/>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31" t="s">
        <v>1572</v>
      </c>
      <c r="EM282" s="319" t="s">
        <v>1570</v>
      </c>
      <c r="EN282" s="275" t="s">
        <v>1571</v>
      </c>
      <c r="EO282" s="649">
        <v>4</v>
      </c>
      <c r="EP282" s="813">
        <v>5</v>
      </c>
      <c r="EQ282" s="812">
        <v>1</v>
      </c>
      <c r="ER282" s="812">
        <v>1</v>
      </c>
      <c r="ES282" s="812">
        <v>2</v>
      </c>
      <c r="ET282" s="839">
        <v>1</v>
      </c>
    </row>
    <row r="283" spans="1:150" ht="123.75" customHeight="1" x14ac:dyDescent="0.2">
      <c r="A283" s="770" t="s">
        <v>103</v>
      </c>
      <c r="B283" s="431" t="s">
        <v>104</v>
      </c>
      <c r="C283" s="432" t="s">
        <v>1452</v>
      </c>
      <c r="D283" s="433" t="s">
        <v>1174</v>
      </c>
      <c r="E283" s="3" t="s">
        <v>641</v>
      </c>
      <c r="F283" s="434" t="str">
        <f t="shared" si="202"/>
        <v>E4.P_D</v>
      </c>
      <c r="G283" s="435" t="s">
        <v>424</v>
      </c>
      <c r="H283" s="480" t="s">
        <v>589</v>
      </c>
      <c r="I283" s="406" t="s">
        <v>1574</v>
      </c>
      <c r="J283" s="437" t="s">
        <v>61</v>
      </c>
      <c r="K283" s="400" t="str">
        <f t="shared" si="203"/>
        <v>E4.P_D.MR1</v>
      </c>
      <c r="L283" s="362" t="s">
        <v>568</v>
      </c>
      <c r="M283" s="363" t="s">
        <v>1575</v>
      </c>
      <c r="N283" s="482">
        <v>1</v>
      </c>
      <c r="O283" s="482">
        <v>4</v>
      </c>
      <c r="P283" s="646" t="s">
        <v>64</v>
      </c>
      <c r="Q283" s="646" t="str">
        <f t="shared" si="204"/>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 t="shared" ref="AG283" si="215">SUM(AA283:AF283)</f>
        <v>1884901630</v>
      </c>
      <c r="AH283" s="593">
        <v>1412238564.675</v>
      </c>
      <c r="AI283" s="593">
        <v>0</v>
      </c>
      <c r="AJ283" s="593">
        <v>103499999.99999999</v>
      </c>
      <c r="AK283" s="593">
        <v>0</v>
      </c>
      <c r="AL283" s="593">
        <v>0</v>
      </c>
      <c r="AM283" s="593">
        <f>+AF283*1.035</f>
        <v>435134622.37499994</v>
      </c>
      <c r="AN283" s="593">
        <f t="shared" ref="AN283" si="216">SUM(AH283:AM283)</f>
        <v>1950873187.05</v>
      </c>
      <c r="AO283" s="593">
        <v>1461666914.4386249</v>
      </c>
      <c r="AP283" s="593">
        <v>0</v>
      </c>
      <c r="AQ283" s="593">
        <v>107122499.99999997</v>
      </c>
      <c r="AR283" s="593">
        <v>0</v>
      </c>
      <c r="AS283" s="593">
        <v>0</v>
      </c>
      <c r="AT283" s="593">
        <f>+AM283*1.035</f>
        <v>450364334.15812492</v>
      </c>
      <c r="AU283" s="593">
        <f t="shared" ref="AU283" si="217">AN283*1.035</f>
        <v>2019153748.5967498</v>
      </c>
      <c r="AV283" s="593">
        <v>1512825256.4439769</v>
      </c>
      <c r="AW283" s="593">
        <v>0</v>
      </c>
      <c r="AX283" s="593">
        <v>110871787.49999996</v>
      </c>
      <c r="AY283" s="593">
        <v>0</v>
      </c>
      <c r="AZ283" s="593">
        <v>0</v>
      </c>
      <c r="BA283" s="593">
        <f>+AT283*1.035</f>
        <v>466127085.85365927</v>
      </c>
      <c r="BB283" s="593">
        <f t="shared" ref="BB283" si="218">SUM(AV283:BA283)</f>
        <v>2089824129.797636</v>
      </c>
      <c r="BC283" s="661">
        <f t="shared" ref="BC283" si="219">+BB283+AU283+AN283+AG283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7" t="s">
        <v>1579</v>
      </c>
      <c r="EM283" s="319" t="s">
        <v>1576</v>
      </c>
      <c r="EN283" s="275" t="s">
        <v>1577</v>
      </c>
      <c r="EO283" s="275">
        <v>1</v>
      </c>
      <c r="EP283" s="275">
        <v>1</v>
      </c>
      <c r="EQ283" s="277">
        <v>0.5</v>
      </c>
      <c r="ER283" s="818">
        <v>0</v>
      </c>
      <c r="ES283" s="276">
        <v>0</v>
      </c>
      <c r="ET283" s="827">
        <v>0.5</v>
      </c>
    </row>
    <row r="284" spans="1:150" ht="39" customHeight="1" x14ac:dyDescent="0.2">
      <c r="A284" s="770" t="s">
        <v>103</v>
      </c>
      <c r="B284" s="431" t="s">
        <v>104</v>
      </c>
      <c r="C284" s="432" t="s">
        <v>1452</v>
      </c>
      <c r="D284" s="432"/>
      <c r="E284" s="8" t="s">
        <v>641</v>
      </c>
      <c r="F284" s="282" t="str">
        <f t="shared" si="202"/>
        <v>E4.P_D</v>
      </c>
      <c r="G284" s="455" t="s">
        <v>424</v>
      </c>
      <c r="H284" s="455" t="s">
        <v>589</v>
      </c>
      <c r="I284" s="445"/>
      <c r="J284" s="285" t="s">
        <v>61</v>
      </c>
      <c r="K284" s="286" t="str">
        <f t="shared" si="203"/>
        <v>E4.P_D.MR1</v>
      </c>
      <c r="L284" s="514" t="s">
        <v>568</v>
      </c>
      <c r="M284" s="515" t="s">
        <v>1575</v>
      </c>
      <c r="N284" s="494">
        <v>1</v>
      </c>
      <c r="O284" s="494">
        <v>4</v>
      </c>
      <c r="P284" s="495" t="s">
        <v>74</v>
      </c>
      <c r="Q284" s="495" t="str">
        <f t="shared" si="204"/>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7" t="s">
        <v>1582</v>
      </c>
      <c r="EM284" s="319" t="s">
        <v>1576</v>
      </c>
      <c r="EN284" s="275" t="s">
        <v>1581</v>
      </c>
      <c r="EO284" s="275">
        <v>1</v>
      </c>
      <c r="EP284" s="813">
        <v>1</v>
      </c>
      <c r="EQ284" s="812">
        <v>0</v>
      </c>
      <c r="ER284" s="817">
        <v>0</v>
      </c>
      <c r="ES284" s="812">
        <v>0</v>
      </c>
      <c r="ET284" s="833">
        <v>1</v>
      </c>
    </row>
    <row r="285" spans="1:150" ht="48.75" customHeight="1" x14ac:dyDescent="0.2">
      <c r="A285" s="770" t="s">
        <v>103</v>
      </c>
      <c r="B285" s="431" t="s">
        <v>104</v>
      </c>
      <c r="C285" s="432" t="s">
        <v>1452</v>
      </c>
      <c r="D285" s="432"/>
      <c r="E285" s="8" t="s">
        <v>641</v>
      </c>
      <c r="F285" s="282" t="str">
        <f t="shared" si="202"/>
        <v>E4.P_D</v>
      </c>
      <c r="G285" s="455" t="s">
        <v>424</v>
      </c>
      <c r="H285" s="455" t="s">
        <v>589</v>
      </c>
      <c r="I285" s="445"/>
      <c r="J285" s="285" t="s">
        <v>61</v>
      </c>
      <c r="K285" s="286" t="str">
        <f t="shared" si="203"/>
        <v>E4.P_D.MR1</v>
      </c>
      <c r="L285" s="514" t="s">
        <v>568</v>
      </c>
      <c r="M285" s="515" t="s">
        <v>1575</v>
      </c>
      <c r="N285" s="494">
        <v>1</v>
      </c>
      <c r="O285" s="494">
        <v>4</v>
      </c>
      <c r="P285" s="495" t="s">
        <v>87</v>
      </c>
      <c r="Q285" s="495" t="str">
        <f t="shared" si="204"/>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7" t="s">
        <v>1586</v>
      </c>
      <c r="EM285" s="826" t="s">
        <v>1584</v>
      </c>
      <c r="EN285" s="274" t="s">
        <v>1585</v>
      </c>
      <c r="EO285" s="654">
        <v>0.5</v>
      </c>
      <c r="EP285" s="387">
        <v>1</v>
      </c>
      <c r="EQ285" s="276">
        <v>0</v>
      </c>
      <c r="ER285" s="277">
        <v>0.5</v>
      </c>
      <c r="ES285" s="330">
        <v>0.25</v>
      </c>
      <c r="ET285" s="828">
        <v>0.25</v>
      </c>
    </row>
    <row r="286" spans="1:150" ht="50.25" customHeight="1" x14ac:dyDescent="0.2">
      <c r="A286" s="770" t="s">
        <v>103</v>
      </c>
      <c r="B286" s="431" t="s">
        <v>104</v>
      </c>
      <c r="C286" s="432" t="s">
        <v>1452</v>
      </c>
      <c r="D286" s="432"/>
      <c r="E286" s="8" t="s">
        <v>641</v>
      </c>
      <c r="F286" s="282" t="str">
        <f t="shared" si="202"/>
        <v>E4.P_D</v>
      </c>
      <c r="G286" s="455" t="s">
        <v>424</v>
      </c>
      <c r="H286" s="455" t="s">
        <v>589</v>
      </c>
      <c r="I286" s="445"/>
      <c r="J286" s="285" t="s">
        <v>61</v>
      </c>
      <c r="K286" s="286" t="str">
        <f t="shared" si="203"/>
        <v>E4.P_D.MR1</v>
      </c>
      <c r="L286" s="514" t="s">
        <v>568</v>
      </c>
      <c r="M286" s="515" t="s">
        <v>1575</v>
      </c>
      <c r="N286" s="494">
        <v>1</v>
      </c>
      <c r="O286" s="494">
        <v>4</v>
      </c>
      <c r="P286" s="495" t="s">
        <v>1271</v>
      </c>
      <c r="Q286" s="495" t="str">
        <f t="shared" si="204"/>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7" t="s">
        <v>1589</v>
      </c>
      <c r="EM286" s="826" t="s">
        <v>1584</v>
      </c>
      <c r="EN286" s="274" t="s">
        <v>1588</v>
      </c>
      <c r="EO286" s="275">
        <v>0.7</v>
      </c>
      <c r="EP286" s="275">
        <v>1</v>
      </c>
      <c r="EQ286" s="277">
        <v>0.5</v>
      </c>
      <c r="ER286" s="819">
        <v>0.25</v>
      </c>
      <c r="ES286" s="819">
        <v>0.25</v>
      </c>
      <c r="ET286" s="829">
        <v>0</v>
      </c>
    </row>
    <row r="287" spans="1:150" ht="37.5" customHeight="1" x14ac:dyDescent="0.2">
      <c r="A287" s="770" t="s">
        <v>103</v>
      </c>
      <c r="B287" s="431" t="s">
        <v>104</v>
      </c>
      <c r="C287" s="432" t="s">
        <v>1452</v>
      </c>
      <c r="D287" s="432"/>
      <c r="E287" s="8" t="s">
        <v>641</v>
      </c>
      <c r="F287" s="282" t="str">
        <f t="shared" si="202"/>
        <v>E4.P_D</v>
      </c>
      <c r="G287" s="455" t="s">
        <v>424</v>
      </c>
      <c r="H287" s="455" t="s">
        <v>589</v>
      </c>
      <c r="I287" s="445"/>
      <c r="J287" s="285" t="s">
        <v>61</v>
      </c>
      <c r="K287" s="286" t="str">
        <f t="shared" si="203"/>
        <v>E4.P_D.MR1</v>
      </c>
      <c r="L287" s="514" t="s">
        <v>568</v>
      </c>
      <c r="M287" s="515" t="s">
        <v>1575</v>
      </c>
      <c r="N287" s="494">
        <v>1</v>
      </c>
      <c r="O287" s="494">
        <v>4</v>
      </c>
      <c r="P287" s="495" t="s">
        <v>99</v>
      </c>
      <c r="Q287" s="495" t="str">
        <f t="shared" si="204"/>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7" t="s">
        <v>1592</v>
      </c>
      <c r="EM287" s="319" t="s">
        <v>1591</v>
      </c>
      <c r="EN287" s="275" t="s">
        <v>1531</v>
      </c>
      <c r="EO287" s="654">
        <v>0.5</v>
      </c>
      <c r="EP287" s="387">
        <v>1</v>
      </c>
      <c r="EQ287" s="330">
        <v>0.25</v>
      </c>
      <c r="ER287" s="330">
        <v>0.25</v>
      </c>
      <c r="ES287" s="330">
        <v>0.25</v>
      </c>
      <c r="ET287" s="828">
        <v>0.25</v>
      </c>
    </row>
    <row r="288" spans="1:150" ht="37.5" customHeight="1" x14ac:dyDescent="0.2">
      <c r="A288" s="770" t="s">
        <v>103</v>
      </c>
      <c r="B288" s="431" t="s">
        <v>104</v>
      </c>
      <c r="C288" s="432" t="s">
        <v>1452</v>
      </c>
      <c r="D288" s="432"/>
      <c r="E288" s="8" t="s">
        <v>641</v>
      </c>
      <c r="F288" s="282" t="str">
        <f t="shared" si="202"/>
        <v>E4.P_D</v>
      </c>
      <c r="G288" s="455" t="s">
        <v>424</v>
      </c>
      <c r="H288" s="455" t="s">
        <v>589</v>
      </c>
      <c r="I288" s="445"/>
      <c r="J288" s="285" t="s">
        <v>61</v>
      </c>
      <c r="K288" s="286" t="str">
        <f t="shared" si="203"/>
        <v>E4.P_D.MR1</v>
      </c>
      <c r="L288" s="514" t="s">
        <v>568</v>
      </c>
      <c r="M288" s="515" t="s">
        <v>1575</v>
      </c>
      <c r="N288" s="494">
        <v>1</v>
      </c>
      <c r="O288" s="494">
        <v>4</v>
      </c>
      <c r="P288" s="495" t="s">
        <v>112</v>
      </c>
      <c r="Q288" s="495" t="str">
        <f t="shared" si="204"/>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7" t="s">
        <v>1596</v>
      </c>
      <c r="EM288" s="826" t="s">
        <v>1594</v>
      </c>
      <c r="EN288" s="274" t="s">
        <v>1595</v>
      </c>
      <c r="EO288" s="387">
        <v>1</v>
      </c>
      <c r="EP288" s="387">
        <v>4</v>
      </c>
      <c r="EQ288" s="276">
        <v>1</v>
      </c>
      <c r="ER288" s="276">
        <v>1</v>
      </c>
      <c r="ES288" s="276">
        <v>1</v>
      </c>
      <c r="ET288" s="829">
        <v>1</v>
      </c>
    </row>
    <row r="289" spans="1:150" ht="35.25" customHeight="1" x14ac:dyDescent="0.2">
      <c r="A289" s="770" t="s">
        <v>103</v>
      </c>
      <c r="B289" s="431" t="s">
        <v>104</v>
      </c>
      <c r="C289" s="432" t="s">
        <v>1452</v>
      </c>
      <c r="D289" s="432"/>
      <c r="E289" s="8" t="s">
        <v>641</v>
      </c>
      <c r="F289" s="282" t="str">
        <f t="shared" si="202"/>
        <v>E4.P_D</v>
      </c>
      <c r="G289" s="455" t="s">
        <v>424</v>
      </c>
      <c r="H289" s="455" t="s">
        <v>589</v>
      </c>
      <c r="I289" s="445"/>
      <c r="J289" s="285" t="s">
        <v>61</v>
      </c>
      <c r="K289" s="286" t="str">
        <f t="shared" si="203"/>
        <v>E4.P_D.MR1</v>
      </c>
      <c r="L289" s="514" t="s">
        <v>568</v>
      </c>
      <c r="M289" s="515" t="s">
        <v>1575</v>
      </c>
      <c r="N289" s="494">
        <v>1</v>
      </c>
      <c r="O289" s="494">
        <v>4</v>
      </c>
      <c r="P289" s="495" t="s">
        <v>1364</v>
      </c>
      <c r="Q289" s="495" t="str">
        <f t="shared" si="204"/>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7" t="s">
        <v>1599</v>
      </c>
      <c r="EM289" s="826" t="s">
        <v>1594</v>
      </c>
      <c r="EN289" s="274" t="s">
        <v>1598</v>
      </c>
      <c r="EO289" s="387">
        <v>1</v>
      </c>
      <c r="EP289" s="387">
        <v>4</v>
      </c>
      <c r="EQ289" s="276">
        <v>1</v>
      </c>
      <c r="ER289" s="276">
        <v>1</v>
      </c>
      <c r="ES289" s="276">
        <v>1</v>
      </c>
      <c r="ET289" s="829">
        <v>1</v>
      </c>
    </row>
    <row r="290" spans="1:150" ht="48.75" customHeight="1" x14ac:dyDescent="0.2">
      <c r="A290" s="770" t="s">
        <v>103</v>
      </c>
      <c r="B290" s="431" t="s">
        <v>104</v>
      </c>
      <c r="C290" s="432" t="s">
        <v>1452</v>
      </c>
      <c r="D290" s="432"/>
      <c r="E290" s="8" t="s">
        <v>641</v>
      </c>
      <c r="F290" s="282" t="str">
        <f t="shared" si="202"/>
        <v>E4.P_D</v>
      </c>
      <c r="G290" s="455" t="s">
        <v>424</v>
      </c>
      <c r="H290" s="455" t="s">
        <v>589</v>
      </c>
      <c r="I290" s="445"/>
      <c r="J290" s="285" t="s">
        <v>61</v>
      </c>
      <c r="K290" s="286" t="str">
        <f t="shared" si="203"/>
        <v>E4.P_D.MR1</v>
      </c>
      <c r="L290" s="514" t="s">
        <v>568</v>
      </c>
      <c r="M290" s="515" t="s">
        <v>1575</v>
      </c>
      <c r="N290" s="494">
        <v>1</v>
      </c>
      <c r="O290" s="494">
        <v>4</v>
      </c>
      <c r="P290" s="495" t="s">
        <v>122</v>
      </c>
      <c r="Q290" s="495" t="str">
        <f t="shared" si="204"/>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7" t="s">
        <v>1603</v>
      </c>
      <c r="EM290" s="826" t="s">
        <v>1601</v>
      </c>
      <c r="EN290" s="274" t="s">
        <v>1602</v>
      </c>
      <c r="EO290" s="387">
        <v>1</v>
      </c>
      <c r="EP290" s="387">
        <v>4</v>
      </c>
      <c r="EQ290" s="276">
        <v>1</v>
      </c>
      <c r="ER290" s="276">
        <v>1</v>
      </c>
      <c r="ES290" s="276">
        <v>1</v>
      </c>
      <c r="ET290" s="829">
        <v>1</v>
      </c>
    </row>
    <row r="291" spans="1:150" ht="47.25" customHeight="1" x14ac:dyDescent="0.2">
      <c r="A291" s="770" t="s">
        <v>103</v>
      </c>
      <c r="B291" s="431" t="s">
        <v>104</v>
      </c>
      <c r="C291" s="432" t="s">
        <v>1452</v>
      </c>
      <c r="D291" s="432"/>
      <c r="E291" s="8" t="s">
        <v>641</v>
      </c>
      <c r="F291" s="282" t="str">
        <f t="shared" si="202"/>
        <v>E4.P_D</v>
      </c>
      <c r="G291" s="455" t="s">
        <v>424</v>
      </c>
      <c r="H291" s="455" t="s">
        <v>589</v>
      </c>
      <c r="I291" s="445"/>
      <c r="J291" s="285" t="s">
        <v>61</v>
      </c>
      <c r="K291" s="286" t="str">
        <f t="shared" si="203"/>
        <v>E4.P_D.MR1</v>
      </c>
      <c r="L291" s="514" t="s">
        <v>568</v>
      </c>
      <c r="M291" s="515" t="s">
        <v>1575</v>
      </c>
      <c r="N291" s="494">
        <v>1</v>
      </c>
      <c r="O291" s="494">
        <v>4</v>
      </c>
      <c r="P291" s="495" t="s">
        <v>1415</v>
      </c>
      <c r="Q291" s="495" t="str">
        <f t="shared" si="204"/>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7" t="s">
        <v>1606</v>
      </c>
      <c r="EM291" s="826" t="s">
        <v>1601</v>
      </c>
      <c r="EN291" s="274" t="s">
        <v>1605</v>
      </c>
      <c r="EO291" s="387">
        <v>1</v>
      </c>
      <c r="EP291" s="387">
        <v>4</v>
      </c>
      <c r="EQ291" s="276">
        <v>1</v>
      </c>
      <c r="ER291" s="276">
        <v>1</v>
      </c>
      <c r="ES291" s="276">
        <v>1</v>
      </c>
      <c r="ET291" s="829">
        <v>1</v>
      </c>
    </row>
    <row r="292" spans="1:150" ht="50.25" customHeight="1" x14ac:dyDescent="0.2">
      <c r="A292" s="770" t="s">
        <v>103</v>
      </c>
      <c r="B292" s="431" t="s">
        <v>104</v>
      </c>
      <c r="C292" s="432" t="s">
        <v>1452</v>
      </c>
      <c r="D292" s="432"/>
      <c r="E292" s="8" t="s">
        <v>641</v>
      </c>
      <c r="F292" s="282" t="str">
        <f t="shared" si="202"/>
        <v>E4.P_D</v>
      </c>
      <c r="G292" s="455" t="s">
        <v>424</v>
      </c>
      <c r="H292" s="455" t="s">
        <v>589</v>
      </c>
      <c r="I292" s="445"/>
      <c r="J292" s="285" t="s">
        <v>61</v>
      </c>
      <c r="K292" s="286" t="str">
        <f t="shared" si="203"/>
        <v>E4.P_D.MR1</v>
      </c>
      <c r="L292" s="514" t="s">
        <v>568</v>
      </c>
      <c r="M292" s="515" t="s">
        <v>1575</v>
      </c>
      <c r="N292" s="494">
        <v>1</v>
      </c>
      <c r="O292" s="494">
        <v>4</v>
      </c>
      <c r="P292" s="495" t="s">
        <v>132</v>
      </c>
      <c r="Q292" s="495" t="str">
        <f t="shared" si="204"/>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7" t="s">
        <v>1610</v>
      </c>
      <c r="EM292" s="826" t="s">
        <v>1608</v>
      </c>
      <c r="EN292" s="274" t="s">
        <v>1609</v>
      </c>
      <c r="EO292" s="654">
        <v>0.5</v>
      </c>
      <c r="EP292" s="387">
        <v>1</v>
      </c>
      <c r="EQ292" s="330">
        <v>0.25</v>
      </c>
      <c r="ER292" s="330">
        <v>0.25</v>
      </c>
      <c r="ES292" s="330">
        <v>0.25</v>
      </c>
      <c r="ET292" s="828">
        <v>0.25</v>
      </c>
    </row>
    <row r="293" spans="1:150" ht="47.25" customHeight="1" x14ac:dyDescent="0.2">
      <c r="A293" s="770" t="s">
        <v>103</v>
      </c>
      <c r="B293" s="431" t="s">
        <v>104</v>
      </c>
      <c r="C293" s="432" t="s">
        <v>1452</v>
      </c>
      <c r="D293" s="432"/>
      <c r="E293" s="8" t="s">
        <v>641</v>
      </c>
      <c r="F293" s="282" t="str">
        <f t="shared" si="202"/>
        <v>E4.P_D</v>
      </c>
      <c r="G293" s="455" t="s">
        <v>424</v>
      </c>
      <c r="H293" s="455" t="s">
        <v>589</v>
      </c>
      <c r="I293" s="445"/>
      <c r="J293" s="285" t="s">
        <v>61</v>
      </c>
      <c r="K293" s="286" t="str">
        <f t="shared" si="203"/>
        <v>E4.P_D.MR1</v>
      </c>
      <c r="L293" s="514" t="s">
        <v>568</v>
      </c>
      <c r="M293" s="515" t="s">
        <v>1575</v>
      </c>
      <c r="N293" s="494">
        <v>1</v>
      </c>
      <c r="O293" s="494">
        <v>4</v>
      </c>
      <c r="P293" s="495" t="s">
        <v>1380</v>
      </c>
      <c r="Q293" s="495" t="str">
        <f t="shared" si="204"/>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7" t="s">
        <v>1614</v>
      </c>
      <c r="EM293" s="826" t="s">
        <v>1612</v>
      </c>
      <c r="EN293" s="274" t="s">
        <v>1613</v>
      </c>
      <c r="EO293" s="654">
        <v>0.5</v>
      </c>
      <c r="EP293" s="387">
        <v>1</v>
      </c>
      <c r="EQ293" s="330">
        <v>0.25</v>
      </c>
      <c r="ER293" s="330">
        <v>0.25</v>
      </c>
      <c r="ES293" s="330">
        <v>0.25</v>
      </c>
      <c r="ET293" s="828">
        <v>0.25</v>
      </c>
    </row>
    <row r="294" spans="1:150" ht="46.5" customHeight="1" thickBot="1" x14ac:dyDescent="0.25">
      <c r="A294" s="770" t="s">
        <v>103</v>
      </c>
      <c r="B294" s="431" t="s">
        <v>104</v>
      </c>
      <c r="C294" s="432" t="s">
        <v>1452</v>
      </c>
      <c r="D294" s="432"/>
      <c r="E294" s="8" t="s">
        <v>641</v>
      </c>
      <c r="F294" s="282" t="str">
        <f t="shared" si="202"/>
        <v>E4.P_D</v>
      </c>
      <c r="G294" s="455" t="s">
        <v>424</v>
      </c>
      <c r="H294" s="455" t="s">
        <v>589</v>
      </c>
      <c r="I294" s="449"/>
      <c r="J294" s="342" t="s">
        <v>61</v>
      </c>
      <c r="K294" s="402" t="str">
        <f t="shared" si="203"/>
        <v>E4.P_D.MR1</v>
      </c>
      <c r="L294" s="550" t="s">
        <v>568</v>
      </c>
      <c r="M294" s="551" t="s">
        <v>1575</v>
      </c>
      <c r="N294" s="500">
        <v>1</v>
      </c>
      <c r="O294" s="500">
        <v>4</v>
      </c>
      <c r="P294" s="789" t="s">
        <v>142</v>
      </c>
      <c r="Q294" s="789" t="str">
        <f t="shared" si="204"/>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7" t="s">
        <v>1618</v>
      </c>
      <c r="EM294" s="319" t="s">
        <v>1616</v>
      </c>
      <c r="EN294" s="275" t="s">
        <v>1617</v>
      </c>
      <c r="EO294" s="387">
        <v>0</v>
      </c>
      <c r="EP294" s="387">
        <v>1</v>
      </c>
      <c r="EQ294" s="276">
        <v>0</v>
      </c>
      <c r="ER294" s="276">
        <v>1</v>
      </c>
      <c r="ES294" s="276">
        <v>0</v>
      </c>
      <c r="ET294" s="829">
        <v>0</v>
      </c>
    </row>
    <row r="295" spans="1:150" ht="109.5" customHeight="1" x14ac:dyDescent="0.2">
      <c r="A295" s="770" t="s">
        <v>103</v>
      </c>
      <c r="B295" s="431" t="s">
        <v>104</v>
      </c>
      <c r="C295" s="432" t="s">
        <v>1452</v>
      </c>
      <c r="D295" s="432"/>
      <c r="E295" s="8" t="s">
        <v>641</v>
      </c>
      <c r="F295" s="282" t="str">
        <f t="shared" si="202"/>
        <v>E4.P_D</v>
      </c>
      <c r="G295" s="455" t="s">
        <v>424</v>
      </c>
      <c r="H295" s="455" t="s">
        <v>589</v>
      </c>
      <c r="I295" s="406" t="s">
        <v>1620</v>
      </c>
      <c r="J295" s="437" t="s">
        <v>167</v>
      </c>
      <c r="K295" s="400" t="str">
        <f t="shared" si="203"/>
        <v>E4.P_D.MR2</v>
      </c>
      <c r="L295" s="362" t="s">
        <v>577</v>
      </c>
      <c r="M295" s="363" t="s">
        <v>1621</v>
      </c>
      <c r="N295" s="482">
        <v>0</v>
      </c>
      <c r="O295" s="482">
        <v>1</v>
      </c>
      <c r="P295" s="484" t="s">
        <v>64</v>
      </c>
      <c r="Q295" s="484" t="str">
        <f t="shared" si="204"/>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7" t="s">
        <v>1624</v>
      </c>
      <c r="EM295" s="319" t="s">
        <v>1622</v>
      </c>
      <c r="EN295" s="275" t="s">
        <v>1621</v>
      </c>
      <c r="EO295" s="275">
        <v>0</v>
      </c>
      <c r="EP295" s="275">
        <v>1</v>
      </c>
      <c r="EQ295" s="330">
        <v>0.25</v>
      </c>
      <c r="ER295" s="330">
        <v>0.25</v>
      </c>
      <c r="ES295" s="330">
        <v>0.25</v>
      </c>
      <c r="ET295" s="828">
        <v>0.25</v>
      </c>
    </row>
    <row r="296" spans="1:150" ht="40.5" customHeight="1" thickBot="1" x14ac:dyDescent="0.25">
      <c r="A296" s="770" t="s">
        <v>103</v>
      </c>
      <c r="B296" s="431" t="s">
        <v>104</v>
      </c>
      <c r="C296" s="432" t="s">
        <v>1452</v>
      </c>
      <c r="D296" s="432"/>
      <c r="E296" s="8" t="s">
        <v>641</v>
      </c>
      <c r="F296" s="282" t="str">
        <f t="shared" si="202"/>
        <v>E4.P_D</v>
      </c>
      <c r="G296" s="283" t="s">
        <v>424</v>
      </c>
      <c r="H296" s="283" t="s">
        <v>589</v>
      </c>
      <c r="I296" s="449"/>
      <c r="J296" s="342" t="s">
        <v>167</v>
      </c>
      <c r="K296" s="402" t="str">
        <f t="shared" si="203"/>
        <v>E4.P_D.MR2</v>
      </c>
      <c r="L296" s="427" t="s">
        <v>577</v>
      </c>
      <c r="M296" s="428" t="s">
        <v>1621</v>
      </c>
      <c r="N296" s="500">
        <v>0</v>
      </c>
      <c r="O296" s="500">
        <v>1</v>
      </c>
      <c r="P296" s="501" t="s">
        <v>87</v>
      </c>
      <c r="Q296" s="501" t="str">
        <f t="shared" si="204"/>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7" t="s">
        <v>1628</v>
      </c>
      <c r="EM296" s="319" t="s">
        <v>1626</v>
      </c>
      <c r="EN296" s="275" t="s">
        <v>1627</v>
      </c>
      <c r="EO296" s="387">
        <v>0</v>
      </c>
      <c r="EP296" s="387">
        <v>1</v>
      </c>
      <c r="EQ296" s="330">
        <v>0.25</v>
      </c>
      <c r="ER296" s="330">
        <v>0.25</v>
      </c>
      <c r="ES296" s="330">
        <v>0.25</v>
      </c>
      <c r="ET296" s="828">
        <v>0.25</v>
      </c>
    </row>
    <row r="297" spans="1:150" ht="99" customHeight="1" x14ac:dyDescent="0.2">
      <c r="A297" s="770" t="s">
        <v>103</v>
      </c>
      <c r="B297" s="431" t="s">
        <v>104</v>
      </c>
      <c r="C297" s="432" t="s">
        <v>1452</v>
      </c>
      <c r="D297" s="432"/>
      <c r="E297" s="8" t="s">
        <v>641</v>
      </c>
      <c r="F297" s="282" t="str">
        <f t="shared" si="202"/>
        <v>E4.P_D</v>
      </c>
      <c r="G297" s="283" t="s">
        <v>424</v>
      </c>
      <c r="H297" s="283" t="s">
        <v>589</v>
      </c>
      <c r="I297" s="406" t="s">
        <v>1630</v>
      </c>
      <c r="J297" s="437" t="s">
        <v>212</v>
      </c>
      <c r="K297" s="400" t="str">
        <f t="shared" si="203"/>
        <v>E4.P_D.MR3</v>
      </c>
      <c r="L297" s="362" t="s">
        <v>585</v>
      </c>
      <c r="M297" s="363" t="s">
        <v>1631</v>
      </c>
      <c r="N297" s="364">
        <v>1</v>
      </c>
      <c r="O297" s="248">
        <v>1</v>
      </c>
      <c r="P297" s="582" t="s">
        <v>64</v>
      </c>
      <c r="Q297" s="788" t="str">
        <f t="shared" si="204"/>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31" t="s">
        <v>1634</v>
      </c>
      <c r="EM297" s="319" t="s">
        <v>1632</v>
      </c>
      <c r="EN297" s="275" t="s">
        <v>1633</v>
      </c>
      <c r="EO297" s="275">
        <v>1</v>
      </c>
      <c r="EP297" s="275">
        <v>1</v>
      </c>
      <c r="EQ297" s="330">
        <v>1</v>
      </c>
      <c r="ER297" s="330">
        <v>1</v>
      </c>
      <c r="ES297" s="330">
        <v>1</v>
      </c>
      <c r="ET297" s="828">
        <v>1</v>
      </c>
    </row>
    <row r="298" spans="1:150" ht="60.75" customHeight="1" thickBot="1" x14ac:dyDescent="0.25">
      <c r="A298" s="770" t="s">
        <v>103</v>
      </c>
      <c r="B298" s="431" t="s">
        <v>104</v>
      </c>
      <c r="C298" s="432" t="s">
        <v>1452</v>
      </c>
      <c r="D298" s="432"/>
      <c r="E298" s="8" t="s">
        <v>641</v>
      </c>
      <c r="F298" s="282" t="str">
        <f t="shared" si="202"/>
        <v>E4.P_D</v>
      </c>
      <c r="G298" s="425" t="s">
        <v>424</v>
      </c>
      <c r="H298" s="425" t="s">
        <v>589</v>
      </c>
      <c r="I298" s="449"/>
      <c r="J298" s="342" t="s">
        <v>212</v>
      </c>
      <c r="K298" s="402" t="str">
        <f t="shared" si="203"/>
        <v>E4.P_D.MR3</v>
      </c>
      <c r="L298" s="427" t="s">
        <v>585</v>
      </c>
      <c r="M298" s="428" t="s">
        <v>1631</v>
      </c>
      <c r="N298" s="376">
        <v>1</v>
      </c>
      <c r="O298" s="289">
        <v>1</v>
      </c>
      <c r="P298" s="568" t="s">
        <v>87</v>
      </c>
      <c r="Q298" s="403" t="str">
        <f t="shared" si="204"/>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31" t="s">
        <v>1638</v>
      </c>
      <c r="EM298" s="319" t="s">
        <v>1636</v>
      </c>
      <c r="EN298" s="275" t="s">
        <v>1637</v>
      </c>
      <c r="EO298" s="275">
        <v>198</v>
      </c>
      <c r="EP298" s="275">
        <v>230</v>
      </c>
      <c r="EQ298" s="276">
        <v>50</v>
      </c>
      <c r="ER298" s="276">
        <v>60</v>
      </c>
      <c r="ES298" s="276">
        <v>60</v>
      </c>
      <c r="ET298" s="829">
        <v>60</v>
      </c>
    </row>
    <row r="299" spans="1:150" ht="106.5" customHeight="1" x14ac:dyDescent="0.2">
      <c r="A299" s="770" t="s">
        <v>103</v>
      </c>
      <c r="B299" s="431" t="s">
        <v>104</v>
      </c>
      <c r="C299" s="432" t="s">
        <v>1452</v>
      </c>
      <c r="D299" s="433" t="s">
        <v>1174</v>
      </c>
      <c r="E299" s="3" t="s">
        <v>695</v>
      </c>
      <c r="F299" s="434" t="str">
        <f t="shared" si="202"/>
        <v>E4.P_E</v>
      </c>
      <c r="G299" s="435" t="s">
        <v>1640</v>
      </c>
      <c r="H299" s="480" t="s">
        <v>608</v>
      </c>
      <c r="I299" s="406" t="s">
        <v>1641</v>
      </c>
      <c r="J299" s="437" t="s">
        <v>61</v>
      </c>
      <c r="K299" s="400" t="str">
        <f t="shared" si="203"/>
        <v>E4.P_E.MR1</v>
      </c>
      <c r="L299" s="362" t="s">
        <v>594</v>
      </c>
      <c r="M299" s="363" t="s">
        <v>1642</v>
      </c>
      <c r="N299" s="482">
        <v>85957</v>
      </c>
      <c r="O299" s="482">
        <v>97991</v>
      </c>
      <c r="P299" s="645" t="s">
        <v>64</v>
      </c>
      <c r="Q299" s="484" t="str">
        <f t="shared" si="204"/>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7" t="s">
        <v>1646</v>
      </c>
      <c r="EM299" s="319" t="s">
        <v>1643</v>
      </c>
      <c r="EN299" s="275" t="s">
        <v>1644</v>
      </c>
      <c r="EO299" s="275">
        <v>1</v>
      </c>
      <c r="EP299" s="275">
        <v>1</v>
      </c>
      <c r="EQ299" s="276">
        <v>1</v>
      </c>
      <c r="ER299" s="276">
        <v>0</v>
      </c>
      <c r="ES299" s="276">
        <v>0</v>
      </c>
      <c r="ET299" s="829">
        <v>0</v>
      </c>
    </row>
    <row r="300" spans="1:150" ht="41.25" customHeight="1" x14ac:dyDescent="0.2">
      <c r="A300" s="770" t="s">
        <v>103</v>
      </c>
      <c r="B300" s="431" t="s">
        <v>104</v>
      </c>
      <c r="C300" s="432" t="s">
        <v>1452</v>
      </c>
      <c r="D300" s="432"/>
      <c r="E300" s="8" t="s">
        <v>695</v>
      </c>
      <c r="F300" s="282" t="str">
        <f t="shared" si="202"/>
        <v>E4.P_E</v>
      </c>
      <c r="G300" s="455" t="s">
        <v>435</v>
      </c>
      <c r="H300" s="455" t="s">
        <v>608</v>
      </c>
      <c r="I300" s="284"/>
      <c r="J300" s="285" t="s">
        <v>61</v>
      </c>
      <c r="K300" s="286" t="str">
        <f t="shared" si="203"/>
        <v>E4.P_E.MR1</v>
      </c>
      <c r="L300" s="411" t="s">
        <v>594</v>
      </c>
      <c r="M300" s="412" t="s">
        <v>1642</v>
      </c>
      <c r="N300" s="494">
        <v>85957</v>
      </c>
      <c r="O300" s="494">
        <v>97991</v>
      </c>
      <c r="P300" s="483" t="s">
        <v>87</v>
      </c>
      <c r="Q300" s="495" t="str">
        <f t="shared" si="204"/>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7" t="s">
        <v>1650</v>
      </c>
      <c r="EM300" s="319" t="s">
        <v>1648</v>
      </c>
      <c r="EN300" s="275" t="s">
        <v>1649</v>
      </c>
      <c r="EO300" s="275">
        <v>0</v>
      </c>
      <c r="EP300" s="275">
        <v>1</v>
      </c>
      <c r="EQ300" s="330">
        <v>0.25</v>
      </c>
      <c r="ER300" s="330">
        <v>0.25</v>
      </c>
      <c r="ES300" s="330">
        <v>0.25</v>
      </c>
      <c r="ET300" s="828">
        <v>0.25</v>
      </c>
    </row>
    <row r="301" spans="1:150" ht="53.25" customHeight="1" x14ac:dyDescent="0.2">
      <c r="A301" s="770" t="s">
        <v>103</v>
      </c>
      <c r="B301" s="431" t="s">
        <v>104</v>
      </c>
      <c r="C301" s="432" t="s">
        <v>1452</v>
      </c>
      <c r="D301" s="432"/>
      <c r="E301" s="8" t="s">
        <v>695</v>
      </c>
      <c r="F301" s="282" t="str">
        <f t="shared" si="202"/>
        <v>E4.P_E</v>
      </c>
      <c r="G301" s="455" t="s">
        <v>435</v>
      </c>
      <c r="H301" s="455" t="s">
        <v>608</v>
      </c>
      <c r="I301" s="284"/>
      <c r="J301" s="285" t="s">
        <v>61</v>
      </c>
      <c r="K301" s="286" t="str">
        <f t="shared" si="203"/>
        <v>E4.P_E.MR1</v>
      </c>
      <c r="L301" s="411" t="s">
        <v>594</v>
      </c>
      <c r="M301" s="412" t="s">
        <v>1642</v>
      </c>
      <c r="N301" s="494">
        <v>85957</v>
      </c>
      <c r="O301" s="494">
        <v>97991</v>
      </c>
      <c r="P301" s="483" t="s">
        <v>99</v>
      </c>
      <c r="Q301" s="495" t="str">
        <f t="shared" si="204"/>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7" t="s">
        <v>1654</v>
      </c>
      <c r="EM301" s="319" t="s">
        <v>1652</v>
      </c>
      <c r="EN301" s="275" t="s">
        <v>1653</v>
      </c>
      <c r="EO301" s="275">
        <v>3500</v>
      </c>
      <c r="EP301" s="275">
        <v>1500</v>
      </c>
      <c r="EQ301" s="812">
        <v>3000</v>
      </c>
      <c r="ER301" s="812">
        <v>2500</v>
      </c>
      <c r="ES301" s="812">
        <v>2000</v>
      </c>
      <c r="ET301" s="839">
        <v>1500</v>
      </c>
    </row>
    <row r="302" spans="1:150" ht="54" customHeight="1" x14ac:dyDescent="0.2">
      <c r="A302" s="770" t="s">
        <v>103</v>
      </c>
      <c r="B302" s="431" t="s">
        <v>104</v>
      </c>
      <c r="C302" s="432" t="s">
        <v>1452</v>
      </c>
      <c r="D302" s="432"/>
      <c r="E302" s="8" t="s">
        <v>695</v>
      </c>
      <c r="F302" s="282" t="str">
        <f t="shared" si="202"/>
        <v>E4.P_E</v>
      </c>
      <c r="G302" s="455" t="s">
        <v>435</v>
      </c>
      <c r="H302" s="455" t="s">
        <v>608</v>
      </c>
      <c r="I302" s="284"/>
      <c r="J302" s="285" t="s">
        <v>61</v>
      </c>
      <c r="K302" s="286" t="str">
        <f t="shared" si="203"/>
        <v>E4.P_E.MR1</v>
      </c>
      <c r="L302" s="411" t="s">
        <v>594</v>
      </c>
      <c r="M302" s="412" t="s">
        <v>1642</v>
      </c>
      <c r="N302" s="494">
        <v>85957</v>
      </c>
      <c r="O302" s="494">
        <v>97991</v>
      </c>
      <c r="P302" s="483" t="s">
        <v>112</v>
      </c>
      <c r="Q302" s="495" t="str">
        <f t="shared" si="204"/>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7" t="s">
        <v>1658</v>
      </c>
      <c r="EM302" s="319" t="s">
        <v>1656</v>
      </c>
      <c r="EN302" s="275" t="s">
        <v>1657</v>
      </c>
      <c r="EO302" s="275">
        <v>1</v>
      </c>
      <c r="EP302" s="275">
        <v>1</v>
      </c>
      <c r="EQ302" s="330">
        <v>0.25</v>
      </c>
      <c r="ER302" s="330">
        <v>0.25</v>
      </c>
      <c r="ES302" s="330">
        <v>0.25</v>
      </c>
      <c r="ET302" s="828">
        <v>0.25</v>
      </c>
    </row>
    <row r="303" spans="1:150" ht="37.5" customHeight="1" x14ac:dyDescent="0.2">
      <c r="A303" s="770" t="s">
        <v>103</v>
      </c>
      <c r="B303" s="431" t="s">
        <v>104</v>
      </c>
      <c r="C303" s="432" t="s">
        <v>1452</v>
      </c>
      <c r="D303" s="432"/>
      <c r="E303" s="8" t="s">
        <v>695</v>
      </c>
      <c r="F303" s="282" t="str">
        <f t="shared" si="202"/>
        <v>E4.P_E</v>
      </c>
      <c r="G303" s="455" t="s">
        <v>435</v>
      </c>
      <c r="H303" s="455" t="s">
        <v>608</v>
      </c>
      <c r="I303" s="284"/>
      <c r="J303" s="285" t="s">
        <v>61</v>
      </c>
      <c r="K303" s="286" t="str">
        <f t="shared" si="203"/>
        <v>E4.P_E.MR1</v>
      </c>
      <c r="L303" s="411" t="s">
        <v>594</v>
      </c>
      <c r="M303" s="412" t="s">
        <v>1642</v>
      </c>
      <c r="N303" s="494">
        <v>85957</v>
      </c>
      <c r="O303" s="494">
        <v>97991</v>
      </c>
      <c r="P303" s="483" t="s">
        <v>122</v>
      </c>
      <c r="Q303" s="495" t="str">
        <f t="shared" si="204"/>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7" t="s">
        <v>1662</v>
      </c>
      <c r="EM303" s="319" t="s">
        <v>1660</v>
      </c>
      <c r="EN303" s="275" t="s">
        <v>1661</v>
      </c>
      <c r="EO303" s="275">
        <v>0</v>
      </c>
      <c r="EP303" s="275">
        <v>1</v>
      </c>
      <c r="EQ303" s="330">
        <v>0.25</v>
      </c>
      <c r="ER303" s="330">
        <v>0.25</v>
      </c>
      <c r="ES303" s="330">
        <v>0.25</v>
      </c>
      <c r="ET303" s="828">
        <v>0.25</v>
      </c>
    </row>
    <row r="304" spans="1:150" ht="44.25" customHeight="1" thickBot="1" x14ac:dyDescent="0.25">
      <c r="A304" s="790" t="s">
        <v>103</v>
      </c>
      <c r="B304" s="599" t="s">
        <v>104</v>
      </c>
      <c r="C304" s="600" t="s">
        <v>1452</v>
      </c>
      <c r="D304" s="600"/>
      <c r="E304" s="21" t="s">
        <v>695</v>
      </c>
      <c r="F304" s="601" t="str">
        <f t="shared" si="202"/>
        <v>E4.P_E</v>
      </c>
      <c r="G304" s="567" t="s">
        <v>435</v>
      </c>
      <c r="H304" s="567" t="s">
        <v>608</v>
      </c>
      <c r="I304" s="498"/>
      <c r="J304" s="342" t="s">
        <v>61</v>
      </c>
      <c r="K304" s="402" t="str">
        <f t="shared" si="203"/>
        <v>E4.P_E.MR1</v>
      </c>
      <c r="L304" s="427" t="s">
        <v>594</v>
      </c>
      <c r="M304" s="428" t="s">
        <v>1642</v>
      </c>
      <c r="N304" s="500">
        <v>85957</v>
      </c>
      <c r="O304" s="500">
        <v>97991</v>
      </c>
      <c r="P304" s="656" t="s">
        <v>132</v>
      </c>
      <c r="Q304" s="501" t="str">
        <f t="shared" si="204"/>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51" t="s">
        <v>1666</v>
      </c>
      <c r="EM304" s="852" t="s">
        <v>1664</v>
      </c>
      <c r="EN304" s="853" t="s">
        <v>1665</v>
      </c>
      <c r="EO304" s="854">
        <v>2</v>
      </c>
      <c r="EP304" s="854">
        <v>3</v>
      </c>
      <c r="EQ304" s="855">
        <v>0.75</v>
      </c>
      <c r="ER304" s="855">
        <v>0.75</v>
      </c>
      <c r="ES304" s="855">
        <v>0.75</v>
      </c>
      <c r="ET304" s="85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l0wAU2047FoprGNbXMdZE24Pg40DQMJRx0HETUmWhUx5gI6vP493OnDvIUpU3FCD9rhHBLUm9yO05lZ5bNvOTg==" saltValue="nPBHhGaF4OdfHTPZl6rGeQ==" spinCount="10000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2" activePane="bottomLeft" state="frozen"/>
      <selection pane="bottomLeft" activeCell="C6" sqref="C6"/>
    </sheetView>
  </sheetViews>
  <sheetFormatPr baseColWidth="10" defaultRowHeight="15" x14ac:dyDescent="0.25"/>
  <cols>
    <col min="1" max="1" width="34" style="211" bestFit="1" customWidth="1"/>
    <col min="2" max="2" width="26.140625" style="211" customWidth="1"/>
    <col min="3" max="3" width="33.2851562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1713</v>
      </c>
      <c r="B1" s="59" t="s">
        <v>1714</v>
      </c>
      <c r="C1" s="60" t="s">
        <v>1715</v>
      </c>
    </row>
    <row r="2" spans="1:5" ht="15.75" x14ac:dyDescent="0.25">
      <c r="A2" s="801" t="s">
        <v>73</v>
      </c>
      <c r="B2" s="802" t="s">
        <v>73</v>
      </c>
      <c r="C2" s="803" t="s">
        <v>73</v>
      </c>
      <c r="E2" s="211" t="str">
        <f>+C2</f>
        <v>0-0</v>
      </c>
    </row>
    <row r="3" spans="1:5" ht="30" x14ac:dyDescent="0.25">
      <c r="A3" s="869" t="s">
        <v>1716</v>
      </c>
      <c r="B3" s="870" t="s">
        <v>1717</v>
      </c>
      <c r="C3" s="871" t="s">
        <v>1718</v>
      </c>
      <c r="E3" s="211" t="str">
        <f>+CONCATENATE(C3," - ",B3)</f>
        <v>WALFRANDO ADOLFO FORERO BEJARANO - ALCALDE MUNICPAL</v>
      </c>
    </row>
    <row r="4" spans="1:5" ht="30" x14ac:dyDescent="0.25">
      <c r="A4" s="869" t="s">
        <v>1719</v>
      </c>
      <c r="B4" s="870" t="s">
        <v>1720</v>
      </c>
      <c r="C4" s="871" t="s">
        <v>1721</v>
      </c>
      <c r="E4" s="211" t="str">
        <f t="shared" ref="E4:E44" si="0">+CONCATENATE(C4," - ",B4)</f>
        <v>MARLA PATRICIA BARBOSA PALLARES - JEFE OFICINA JURÍDICA Y DE CONTRATACIÓN</v>
      </c>
    </row>
    <row r="5" spans="1:5" ht="30" x14ac:dyDescent="0.25">
      <c r="A5" s="869" t="s">
        <v>1722</v>
      </c>
      <c r="B5" s="870" t="s">
        <v>1723</v>
      </c>
      <c r="C5" s="871" t="s">
        <v>1724</v>
      </c>
      <c r="E5" s="211" t="str">
        <f t="shared" si="0"/>
        <v>LILIANA FERNANDA LÓPEZ RIVEROS - JEFE DE CONTROL INTERNO</v>
      </c>
    </row>
    <row r="6" spans="1:5" ht="30" x14ac:dyDescent="0.25">
      <c r="A6" s="869" t="s">
        <v>1725</v>
      </c>
      <c r="B6" s="870" t="s">
        <v>1726</v>
      </c>
      <c r="C6" s="871" t="s">
        <v>1984</v>
      </c>
      <c r="E6" s="211" t="str">
        <f t="shared" si="0"/>
        <v>SANDRA JINETH QUEVEDO GARZON - SECRETARIO DE GOBIERNO</v>
      </c>
    </row>
    <row r="7" spans="1:5" ht="42.75" x14ac:dyDescent="0.25">
      <c r="A7" s="869" t="s">
        <v>1727</v>
      </c>
      <c r="B7" s="870" t="s">
        <v>1728</v>
      </c>
      <c r="C7" s="871" t="s">
        <v>1729</v>
      </c>
      <c r="E7" s="211" t="str">
        <f t="shared" si="0"/>
        <v>MARTHA LUCÍA FARIAS VILLARRAGA - SECRETARIA DE DESARROLLO ADMINISTRATIVO</v>
      </c>
    </row>
    <row r="8" spans="1:5" ht="42.75" x14ac:dyDescent="0.25">
      <c r="A8" s="869" t="s">
        <v>1917</v>
      </c>
      <c r="B8" s="870" t="s">
        <v>1916</v>
      </c>
      <c r="C8" s="871" t="s">
        <v>1730</v>
      </c>
      <c r="E8" s="211" t="str">
        <f t="shared" si="0"/>
        <v>LUZ EMILCE MAMBUSCAY LÓPEZ - SECRETARIA DESARROLLO ECONÓMICO</v>
      </c>
    </row>
    <row r="9" spans="1:5" ht="42.75" x14ac:dyDescent="0.25">
      <c r="A9" s="869" t="s">
        <v>1731</v>
      </c>
      <c r="B9" s="870" t="s">
        <v>1732</v>
      </c>
      <c r="C9" s="871" t="s">
        <v>1733</v>
      </c>
      <c r="E9" s="211" t="str">
        <f t="shared" si="0"/>
        <v>LINETH MAGALY VÁSQUEZ ROCHA - SECRETARIA DE DESARROLLO E INTEGRACIÓN SOCIAL</v>
      </c>
    </row>
    <row r="10" spans="1:5" ht="30" x14ac:dyDescent="0.25">
      <c r="A10" s="869" t="s">
        <v>1734</v>
      </c>
      <c r="B10" s="870" t="s">
        <v>1915</v>
      </c>
      <c r="C10" s="871" t="s">
        <v>1914</v>
      </c>
      <c r="E10" s="211" t="str">
        <f t="shared" si="0"/>
        <v>CARLOS JULIÁN NAVAS MARTÍNEZ - SECRETARIO DEL AMBIENTE</v>
      </c>
    </row>
    <row r="11" spans="1:5" ht="30" x14ac:dyDescent="0.25">
      <c r="A11" s="869" t="s">
        <v>1735</v>
      </c>
      <c r="B11" s="870" t="s">
        <v>1736</v>
      </c>
      <c r="C11" s="871" t="s">
        <v>1737</v>
      </c>
      <c r="E11" s="211" t="str">
        <f t="shared" si="0"/>
        <v>CÉSAR ORLANDO CHAPETÓN MARTÍNEZ  - SECRETARIO DE PLANEACIÓN</v>
      </c>
    </row>
    <row r="12" spans="1:5" x14ac:dyDescent="0.25">
      <c r="A12" s="869" t="s">
        <v>1738</v>
      </c>
      <c r="B12" s="870" t="s">
        <v>1739</v>
      </c>
      <c r="C12" s="871" t="s">
        <v>1740</v>
      </c>
      <c r="E12" s="211" t="str">
        <f t="shared" si="0"/>
        <v>WILMAN CONTRERAS MATEUS - SECRETARIO DE SALUD</v>
      </c>
    </row>
    <row r="13" spans="1:5" ht="30" x14ac:dyDescent="0.25">
      <c r="A13" s="872" t="s">
        <v>1741</v>
      </c>
      <c r="B13" s="870" t="s">
        <v>1742</v>
      </c>
      <c r="C13" s="871" t="s">
        <v>1743</v>
      </c>
      <c r="E13" s="211" t="str">
        <f t="shared" si="0"/>
        <v>SANDRA PATRICIA GARAVITO MORENO - SECRETARIA DE EDUCACIÓN</v>
      </c>
    </row>
    <row r="14" spans="1:5" ht="30" x14ac:dyDescent="0.25">
      <c r="A14" s="869" t="s">
        <v>1744</v>
      </c>
      <c r="B14" s="870" t="s">
        <v>1745</v>
      </c>
      <c r="C14" s="871" t="s">
        <v>1746</v>
      </c>
      <c r="E14" s="211" t="str">
        <f t="shared" si="0"/>
        <v>RAFAEL ANTONIO RIVERA GÓMEZ - SECRETARIO DE INFRAESTRUCTURA</v>
      </c>
    </row>
    <row r="15" spans="1:5" ht="30" x14ac:dyDescent="0.25">
      <c r="A15" s="869" t="s">
        <v>1747</v>
      </c>
      <c r="B15" s="870" t="s">
        <v>1748</v>
      </c>
      <c r="C15" s="871" t="s">
        <v>1749</v>
      </c>
      <c r="E15" s="211" t="str">
        <f t="shared" si="0"/>
        <v>MIGUEL ALEJANDRO RICO SUAREZ - SECRETARIO DE HACIENDA</v>
      </c>
    </row>
    <row r="16" spans="1:5" ht="42.75" x14ac:dyDescent="0.25">
      <c r="A16" s="869" t="s">
        <v>1750</v>
      </c>
      <c r="B16" s="870" t="s">
        <v>1751</v>
      </c>
      <c r="C16" s="871" t="s">
        <v>1752</v>
      </c>
      <c r="E16" s="211" t="str">
        <f t="shared" si="0"/>
        <v>JOHNNY FERNEY PÉREZ QUINCHE - SECRETARIO DE CULTURA Y PATRIMONIO</v>
      </c>
    </row>
    <row r="17" spans="1:5" ht="30" x14ac:dyDescent="0.25">
      <c r="A17" s="869" t="s">
        <v>1753</v>
      </c>
      <c r="B17" s="870" t="s">
        <v>1754</v>
      </c>
      <c r="C17" s="871" t="s">
        <v>1755</v>
      </c>
      <c r="E17" s="211" t="str">
        <f t="shared" si="0"/>
        <v>ANGELA PATRICIA NAVARRO LÓPEZ - JEFE DE COMUNICACIONES</v>
      </c>
    </row>
    <row r="18" spans="1:5" ht="57" x14ac:dyDescent="0.25">
      <c r="A18" s="869" t="s">
        <v>1756</v>
      </c>
      <c r="B18" s="870" t="s">
        <v>1757</v>
      </c>
      <c r="C18" s="871" t="s">
        <v>1758</v>
      </c>
      <c r="E18" s="211" t="str">
        <f t="shared" si="0"/>
        <v>HENRY HERNAN PRIETO VALBUENA - DIRECTOR EJECUTIVO INSTITUTO DE RECREACIÓN Y DEPORTE</v>
      </c>
    </row>
    <row r="19" spans="1:5" ht="30" x14ac:dyDescent="0.25">
      <c r="A19" s="869" t="s">
        <v>1759</v>
      </c>
      <c r="B19" s="870" t="s">
        <v>1760</v>
      </c>
      <c r="C19" s="871" t="s">
        <v>1761</v>
      </c>
      <c r="E19" s="211" t="str">
        <f t="shared" si="0"/>
        <v xml:space="preserve">FRANCISCO ALIRIO RODRÍGUEZ SANTOS - GERENTE EMPRESA DE SERVICIOS PÚBLICOS </v>
      </c>
    </row>
    <row r="20" spans="1:5" ht="15.75" x14ac:dyDescent="0.25">
      <c r="A20" s="873"/>
      <c r="B20" s="874"/>
      <c r="C20" s="875"/>
      <c r="E20" s="211" t="str">
        <f t="shared" si="0"/>
        <v xml:space="preserve"> - </v>
      </c>
    </row>
    <row r="21" spans="1:5" ht="15.75" x14ac:dyDescent="0.25">
      <c r="A21" s="873"/>
      <c r="B21" s="874"/>
      <c r="C21" s="875"/>
      <c r="E21" s="211" t="str">
        <f t="shared" si="0"/>
        <v xml:space="preserve"> - </v>
      </c>
    </row>
    <row r="22" spans="1:5" ht="15.75" x14ac:dyDescent="0.25">
      <c r="A22" s="873"/>
      <c r="B22" s="874"/>
      <c r="C22" s="875"/>
      <c r="E22" s="211" t="str">
        <f t="shared" si="0"/>
        <v xml:space="preserve"> - </v>
      </c>
    </row>
    <row r="23" spans="1:5" ht="15.75" x14ac:dyDescent="0.25">
      <c r="A23" s="873"/>
      <c r="B23" s="874"/>
      <c r="C23" s="875"/>
      <c r="E23" s="211" t="str">
        <f t="shared" si="0"/>
        <v xml:space="preserve"> - </v>
      </c>
    </row>
    <row r="24" spans="1:5" ht="15.75" x14ac:dyDescent="0.25">
      <c r="A24" s="873"/>
      <c r="B24" s="874"/>
      <c r="C24" s="875"/>
      <c r="E24" s="211" t="str">
        <f t="shared" si="0"/>
        <v xml:space="preserve"> - </v>
      </c>
    </row>
    <row r="25" spans="1:5" ht="15.75" x14ac:dyDescent="0.25">
      <c r="A25" s="873"/>
      <c r="B25" s="874"/>
      <c r="C25" s="875"/>
      <c r="E25" s="211" t="str">
        <f t="shared" si="0"/>
        <v xml:space="preserve"> - </v>
      </c>
    </row>
    <row r="26" spans="1:5" ht="15.75" x14ac:dyDescent="0.25">
      <c r="A26" s="873"/>
      <c r="B26" s="874"/>
      <c r="C26" s="875"/>
      <c r="E26" s="211" t="str">
        <f t="shared" si="0"/>
        <v xml:space="preserve"> - </v>
      </c>
    </row>
    <row r="27" spans="1:5" ht="15.75" x14ac:dyDescent="0.25">
      <c r="A27" s="873"/>
      <c r="B27" s="874"/>
      <c r="C27" s="875"/>
      <c r="E27" s="211" t="str">
        <f t="shared" si="0"/>
        <v xml:space="preserve"> - </v>
      </c>
    </row>
    <row r="28" spans="1:5" ht="15.75" x14ac:dyDescent="0.25">
      <c r="A28" s="873"/>
      <c r="B28" s="874"/>
      <c r="C28" s="875"/>
      <c r="E28" s="211" t="str">
        <f t="shared" si="0"/>
        <v xml:space="preserve"> - </v>
      </c>
    </row>
    <row r="29" spans="1:5" ht="15.75" x14ac:dyDescent="0.25">
      <c r="A29" s="873"/>
      <c r="B29" s="874"/>
      <c r="C29" s="875"/>
      <c r="E29" s="211" t="str">
        <f t="shared" si="0"/>
        <v xml:space="preserve"> - </v>
      </c>
    </row>
    <row r="30" spans="1:5" x14ac:dyDescent="0.25">
      <c r="A30" s="876"/>
      <c r="B30" s="877"/>
      <c r="C30" s="878"/>
      <c r="E30" s="211" t="str">
        <f t="shared" si="0"/>
        <v xml:space="preserve"> - </v>
      </c>
    </row>
    <row r="31" spans="1:5" x14ac:dyDescent="0.25">
      <c r="A31" s="876"/>
      <c r="B31" s="877"/>
      <c r="C31" s="878"/>
      <c r="E31" s="211" t="str">
        <f t="shared" si="0"/>
        <v xml:space="preserve"> - </v>
      </c>
    </row>
    <row r="32" spans="1:5" x14ac:dyDescent="0.25">
      <c r="A32" s="876"/>
      <c r="B32" s="877"/>
      <c r="C32" s="878"/>
      <c r="E32" s="211" t="str">
        <f t="shared" si="0"/>
        <v xml:space="preserve"> - </v>
      </c>
    </row>
    <row r="33" spans="1:5" x14ac:dyDescent="0.25">
      <c r="A33" s="876"/>
      <c r="B33" s="877"/>
      <c r="C33" s="878"/>
      <c r="E33" s="211" t="str">
        <f t="shared" si="0"/>
        <v xml:space="preserve"> - </v>
      </c>
    </row>
    <row r="34" spans="1:5" x14ac:dyDescent="0.25">
      <c r="A34" s="876"/>
      <c r="B34" s="877"/>
      <c r="C34" s="878"/>
      <c r="E34" s="211" t="str">
        <f t="shared" si="0"/>
        <v xml:space="preserve"> - </v>
      </c>
    </row>
    <row r="35" spans="1:5" x14ac:dyDescent="0.25">
      <c r="A35" s="876"/>
      <c r="B35" s="877"/>
      <c r="C35" s="878"/>
      <c r="E35" s="211" t="str">
        <f t="shared" si="0"/>
        <v xml:space="preserve"> - </v>
      </c>
    </row>
    <row r="36" spans="1:5" x14ac:dyDescent="0.25">
      <c r="A36" s="876"/>
      <c r="B36" s="877"/>
      <c r="C36" s="878"/>
      <c r="E36" s="211" t="str">
        <f t="shared" si="0"/>
        <v xml:space="preserve"> - </v>
      </c>
    </row>
    <row r="37" spans="1:5" x14ac:dyDescent="0.25">
      <c r="A37" s="876"/>
      <c r="B37" s="877"/>
      <c r="C37" s="878"/>
      <c r="E37" s="211" t="str">
        <f t="shared" si="0"/>
        <v xml:space="preserve"> - </v>
      </c>
    </row>
    <row r="38" spans="1:5" x14ac:dyDescent="0.25">
      <c r="A38" s="876"/>
      <c r="B38" s="877"/>
      <c r="C38" s="878"/>
      <c r="E38" s="211" t="str">
        <f t="shared" si="0"/>
        <v xml:space="preserve"> - </v>
      </c>
    </row>
    <row r="39" spans="1:5" x14ac:dyDescent="0.25">
      <c r="A39" s="876"/>
      <c r="B39" s="877"/>
      <c r="C39" s="878"/>
      <c r="E39" s="211" t="str">
        <f t="shared" si="0"/>
        <v xml:space="preserve"> - </v>
      </c>
    </row>
    <row r="40" spans="1:5" x14ac:dyDescent="0.25">
      <c r="A40" s="876"/>
      <c r="B40" s="877"/>
      <c r="C40" s="878"/>
      <c r="E40" s="211" t="str">
        <f t="shared" si="0"/>
        <v xml:space="preserve"> - </v>
      </c>
    </row>
    <row r="41" spans="1:5" x14ac:dyDescent="0.25">
      <c r="A41" s="876"/>
      <c r="B41" s="877"/>
      <c r="C41" s="878"/>
      <c r="E41" s="211" t="str">
        <f t="shared" si="0"/>
        <v xml:space="preserve"> - </v>
      </c>
    </row>
    <row r="42" spans="1:5" x14ac:dyDescent="0.25">
      <c r="A42" s="876"/>
      <c r="B42" s="877"/>
      <c r="C42" s="878"/>
      <c r="E42" s="211" t="str">
        <f t="shared" si="0"/>
        <v xml:space="preserve"> - </v>
      </c>
    </row>
    <row r="43" spans="1:5" x14ac:dyDescent="0.25">
      <c r="A43" s="876"/>
      <c r="B43" s="877"/>
      <c r="C43" s="878"/>
      <c r="E43" s="211" t="str">
        <f t="shared" si="0"/>
        <v xml:space="preserve"> - </v>
      </c>
    </row>
    <row r="44" spans="1:5" ht="15.75" thickBot="1" x14ac:dyDescent="0.3">
      <c r="A44" s="879"/>
      <c r="B44" s="880"/>
      <c r="C44" s="881"/>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C3" sqref="C3"/>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1762</v>
      </c>
      <c r="C1" s="62" t="s">
        <v>1763</v>
      </c>
      <c r="D1" s="63" t="s">
        <v>1764</v>
      </c>
    </row>
    <row r="2" spans="1:4" ht="15.75" x14ac:dyDescent="0.25">
      <c r="A2" s="64" t="s">
        <v>73</v>
      </c>
      <c r="B2" s="64" t="s">
        <v>73</v>
      </c>
      <c r="C2" s="65" t="s">
        <v>73</v>
      </c>
      <c r="D2" s="66" t="s">
        <v>73</v>
      </c>
    </row>
    <row r="3" spans="1:4" ht="94.5" x14ac:dyDescent="0.25">
      <c r="A3" s="211" t="str">
        <f>+LEFT(B3,10)</f>
        <v>E2.P_E.MR1</v>
      </c>
      <c r="B3" s="99" t="s">
        <v>347</v>
      </c>
      <c r="C3" s="100" t="s">
        <v>1787</v>
      </c>
      <c r="D3" s="101" t="s">
        <v>1788</v>
      </c>
    </row>
    <row r="4" spans="1:4" ht="126" x14ac:dyDescent="0.25">
      <c r="A4" s="211" t="str">
        <f t="shared" ref="A4:A67" si="0">+LEFT(B4,10)</f>
        <v>E2.P_B.MR1</v>
      </c>
      <c r="B4" s="99" t="s">
        <v>311</v>
      </c>
      <c r="C4" s="100" t="s">
        <v>1789</v>
      </c>
      <c r="D4" s="101" t="s">
        <v>1790</v>
      </c>
    </row>
    <row r="5" spans="1:4" ht="63" x14ac:dyDescent="0.25">
      <c r="A5" s="211" t="str">
        <f t="shared" si="0"/>
        <v>E4.P_D.MR2</v>
      </c>
      <c r="B5" s="99" t="s">
        <v>596</v>
      </c>
      <c r="C5" s="100" t="s">
        <v>1791</v>
      </c>
      <c r="D5" s="101" t="s">
        <v>1792</v>
      </c>
    </row>
    <row r="6" spans="1:4" ht="126" x14ac:dyDescent="0.25">
      <c r="A6" s="211" t="str">
        <f t="shared" si="0"/>
        <v>E4.P_D.MR1</v>
      </c>
      <c r="B6" s="99" t="s">
        <v>587</v>
      </c>
      <c r="C6" s="100" t="s">
        <v>1793</v>
      </c>
      <c r="D6" s="101" t="s">
        <v>1794</v>
      </c>
    </row>
    <row r="7" spans="1:4" ht="126" x14ac:dyDescent="0.25">
      <c r="A7" s="211" t="str">
        <f t="shared" si="0"/>
        <v>E1.P_A.MR5</v>
      </c>
      <c r="B7" s="99" t="s">
        <v>140</v>
      </c>
      <c r="C7" s="100" t="s">
        <v>1795</v>
      </c>
      <c r="D7" s="101" t="s">
        <v>1796</v>
      </c>
    </row>
    <row r="8" spans="1:4" ht="78.75" x14ac:dyDescent="0.25">
      <c r="A8" s="211" t="str">
        <f t="shared" si="0"/>
        <v>E3.P_G.MR1</v>
      </c>
      <c r="B8" s="99" t="s">
        <v>465</v>
      </c>
      <c r="C8" s="100" t="s">
        <v>1797</v>
      </c>
      <c r="D8" s="101" t="s">
        <v>1798</v>
      </c>
    </row>
    <row r="9" spans="1:4" ht="61.5" customHeight="1" x14ac:dyDescent="0.25">
      <c r="A9" s="211" t="str">
        <f t="shared" si="0"/>
        <v>E3.P_H.MR1</v>
      </c>
      <c r="B9" s="99" t="s">
        <v>473</v>
      </c>
      <c r="C9" s="100" t="s">
        <v>1799</v>
      </c>
      <c r="D9" s="101" t="s">
        <v>1800</v>
      </c>
    </row>
    <row r="10" spans="1:4" ht="78.75" x14ac:dyDescent="0.25">
      <c r="A10" s="211" t="str">
        <f t="shared" si="0"/>
        <v>E3.P_I.MR1</v>
      </c>
      <c r="B10" s="99" t="s">
        <v>481</v>
      </c>
      <c r="C10" s="100" t="s">
        <v>1801</v>
      </c>
      <c r="D10" s="101" t="s">
        <v>1802</v>
      </c>
    </row>
    <row r="11" spans="1:4" ht="94.5" x14ac:dyDescent="0.25">
      <c r="A11" s="211" t="str">
        <f t="shared" si="0"/>
        <v>E3.P_J.MR1</v>
      </c>
      <c r="B11" s="99" t="s">
        <v>489</v>
      </c>
      <c r="C11" s="100" t="s">
        <v>1803</v>
      </c>
      <c r="D11" s="101" t="s">
        <v>1804</v>
      </c>
    </row>
    <row r="12" spans="1:4" ht="90.75" customHeight="1" x14ac:dyDescent="0.25">
      <c r="A12" s="211" t="str">
        <f t="shared" si="0"/>
        <v>E3.P_K.MR1</v>
      </c>
      <c r="B12" s="99" t="s">
        <v>497</v>
      </c>
      <c r="C12" s="100" t="s">
        <v>1805</v>
      </c>
      <c r="D12" s="101" t="s">
        <v>1806</v>
      </c>
    </row>
    <row r="13" spans="1:4" ht="94.5" x14ac:dyDescent="0.25">
      <c r="A13" s="211" t="str">
        <f t="shared" si="0"/>
        <v>E2.P_C.MR1</v>
      </c>
      <c r="B13" s="99" t="s">
        <v>322</v>
      </c>
      <c r="C13" s="100" t="s">
        <v>1807</v>
      </c>
      <c r="D13" s="101" t="s">
        <v>1808</v>
      </c>
    </row>
    <row r="14" spans="1:4" ht="78.75" x14ac:dyDescent="0.25">
      <c r="A14" s="211" t="str">
        <f t="shared" si="0"/>
        <v>E3.P_F.MR1</v>
      </c>
      <c r="B14" s="99" t="s">
        <v>457</v>
      </c>
      <c r="C14" s="100" t="s">
        <v>1809</v>
      </c>
      <c r="D14" s="101" t="s">
        <v>1810</v>
      </c>
    </row>
    <row r="15" spans="1:4" ht="78" customHeight="1" x14ac:dyDescent="0.25">
      <c r="A15" s="211" t="str">
        <f t="shared" si="0"/>
        <v>E2.P_D.MR1</v>
      </c>
      <c r="B15" s="99" t="s">
        <v>336</v>
      </c>
      <c r="C15" s="100" t="s">
        <v>1811</v>
      </c>
      <c r="D15" s="101" t="s">
        <v>1812</v>
      </c>
    </row>
    <row r="16" spans="1:4" ht="67.5" customHeight="1" x14ac:dyDescent="0.25">
      <c r="A16" s="211" t="str">
        <f t="shared" si="0"/>
        <v>E1.P_E.MR1</v>
      </c>
      <c r="B16" s="99" t="s">
        <v>207</v>
      </c>
      <c r="C16" s="100" t="s">
        <v>1813</v>
      </c>
      <c r="D16" s="101" t="s">
        <v>1814</v>
      </c>
    </row>
    <row r="17" spans="1:4" ht="110.25" x14ac:dyDescent="0.25">
      <c r="A17" s="211" t="str">
        <f t="shared" si="0"/>
        <v>E1.P_H.MR1</v>
      </c>
      <c r="B17" s="99" t="s">
        <v>263</v>
      </c>
      <c r="C17" s="100" t="s">
        <v>1815</v>
      </c>
      <c r="D17" s="101" t="s">
        <v>1816</v>
      </c>
    </row>
    <row r="18" spans="1:4" ht="78" customHeight="1" x14ac:dyDescent="0.25">
      <c r="A18" s="211" t="str">
        <f t="shared" si="0"/>
        <v>E1.P_C.MR1</v>
      </c>
      <c r="B18" s="99" t="s">
        <v>185</v>
      </c>
      <c r="C18" s="100" t="s">
        <v>1817</v>
      </c>
      <c r="D18" s="101" t="s">
        <v>1818</v>
      </c>
    </row>
    <row r="19" spans="1:4" ht="141.75" x14ac:dyDescent="0.25">
      <c r="A19" s="211" t="str">
        <f t="shared" si="0"/>
        <v>E1.P_D.MR1</v>
      </c>
      <c r="B19" s="99" t="s">
        <v>196</v>
      </c>
      <c r="C19" s="100" t="s">
        <v>1819</v>
      </c>
      <c r="D19" s="101" t="s">
        <v>1820</v>
      </c>
    </row>
    <row r="20" spans="1:4" ht="63" x14ac:dyDescent="0.25">
      <c r="A20" s="211" t="str">
        <f t="shared" si="0"/>
        <v>E1.P_A.MR4</v>
      </c>
      <c r="B20" s="99" t="s">
        <v>130</v>
      </c>
      <c r="C20" s="100" t="s">
        <v>1821</v>
      </c>
      <c r="D20" s="101" t="s">
        <v>1822</v>
      </c>
    </row>
    <row r="21" spans="1:4" ht="47.25" x14ac:dyDescent="0.25">
      <c r="A21" s="211" t="str">
        <f t="shared" si="0"/>
        <v>E4.P_A.MR1</v>
      </c>
      <c r="B21" s="99" t="s">
        <v>539</v>
      </c>
      <c r="C21" s="100" t="s">
        <v>1823</v>
      </c>
      <c r="D21" s="101" t="s">
        <v>1824</v>
      </c>
    </row>
    <row r="22" spans="1:4" ht="47.25" x14ac:dyDescent="0.25">
      <c r="A22" s="211" t="str">
        <f t="shared" si="0"/>
        <v>E4.P_A.MR2</v>
      </c>
      <c r="B22" s="99" t="s">
        <v>549</v>
      </c>
      <c r="C22" s="100" t="s">
        <v>1825</v>
      </c>
      <c r="D22" s="101" t="s">
        <v>1826</v>
      </c>
    </row>
    <row r="23" spans="1:4" ht="96" customHeight="1" x14ac:dyDescent="0.25">
      <c r="A23" s="211" t="str">
        <f t="shared" si="0"/>
        <v>E1.P_F.MR1</v>
      </c>
      <c r="B23" s="99" t="s">
        <v>222</v>
      </c>
      <c r="C23" s="100" t="s">
        <v>1827</v>
      </c>
      <c r="D23" s="101" t="s">
        <v>1828</v>
      </c>
    </row>
    <row r="24" spans="1:4" ht="63.75" customHeight="1" x14ac:dyDescent="0.25">
      <c r="A24" s="211" t="str">
        <f t="shared" si="0"/>
        <v>E4.P_A.MR3</v>
      </c>
      <c r="B24" s="99" t="s">
        <v>556</v>
      </c>
      <c r="C24" s="100" t="s">
        <v>1829</v>
      </c>
      <c r="D24" s="101" t="s">
        <v>1830</v>
      </c>
    </row>
    <row r="25" spans="1:4" ht="66" customHeight="1" x14ac:dyDescent="0.25">
      <c r="A25" s="211" t="str">
        <f t="shared" si="0"/>
        <v>E1.P_F.MR2</v>
      </c>
      <c r="B25" s="99" t="s">
        <v>234</v>
      </c>
      <c r="C25" s="100" t="s">
        <v>1831</v>
      </c>
      <c r="D25" s="101" t="s">
        <v>1832</v>
      </c>
    </row>
    <row r="26" spans="1:4" ht="110.25" x14ac:dyDescent="0.25">
      <c r="A26" s="211" t="str">
        <f t="shared" si="0"/>
        <v>E4.P_A.MR4</v>
      </c>
      <c r="B26" s="99" t="s">
        <v>563</v>
      </c>
      <c r="C26" s="100" t="s">
        <v>1833</v>
      </c>
      <c r="D26" s="101" t="s">
        <v>1834</v>
      </c>
    </row>
    <row r="27" spans="1:4" ht="63" x14ac:dyDescent="0.25">
      <c r="A27" s="211" t="str">
        <f t="shared" si="0"/>
        <v>E1.P_A.MR2</v>
      </c>
      <c r="B27" s="99" t="s">
        <v>110</v>
      </c>
      <c r="C27" s="100" t="s">
        <v>1835</v>
      </c>
      <c r="D27" s="101" t="s">
        <v>1836</v>
      </c>
    </row>
    <row r="28" spans="1:4" ht="64.5" customHeight="1" x14ac:dyDescent="0.25">
      <c r="A28" s="211" t="str">
        <f t="shared" si="0"/>
        <v>E1.P_J.MR1</v>
      </c>
      <c r="B28" s="99" t="s">
        <v>288</v>
      </c>
      <c r="C28" s="100" t="s">
        <v>1837</v>
      </c>
      <c r="D28" s="101" t="s">
        <v>1838</v>
      </c>
    </row>
    <row r="29" spans="1:4" ht="78.75" customHeight="1" x14ac:dyDescent="0.25">
      <c r="A29" s="211" t="str">
        <f t="shared" si="0"/>
        <v>E3.P_B.MR1</v>
      </c>
      <c r="B29" s="99" t="s">
        <v>395</v>
      </c>
      <c r="C29" s="100" t="s">
        <v>1839</v>
      </c>
      <c r="D29" s="101" t="s">
        <v>1840</v>
      </c>
    </row>
    <row r="30" spans="1:4" ht="108.75" customHeight="1" x14ac:dyDescent="0.25">
      <c r="A30" s="211" t="str">
        <f t="shared" si="0"/>
        <v>E4.P_C.MR1</v>
      </c>
      <c r="B30" s="99" t="s">
        <v>579</v>
      </c>
      <c r="C30" s="100" t="s">
        <v>1841</v>
      </c>
      <c r="D30" s="101" t="s">
        <v>1842</v>
      </c>
    </row>
    <row r="31" spans="1:4" ht="65.25" customHeight="1" x14ac:dyDescent="0.25">
      <c r="A31" s="211" t="str">
        <f t="shared" si="0"/>
        <v>E2.P_A.MR1</v>
      </c>
      <c r="B31" s="99" t="s">
        <v>299</v>
      </c>
      <c r="C31" s="100" t="s">
        <v>1843</v>
      </c>
      <c r="D31" s="101" t="s">
        <v>1844</v>
      </c>
    </row>
    <row r="32" spans="1:4" ht="93" customHeight="1" x14ac:dyDescent="0.25">
      <c r="A32" s="211" t="str">
        <f t="shared" si="0"/>
        <v>E1.P_G.MR1</v>
      </c>
      <c r="B32" s="99" t="s">
        <v>243</v>
      </c>
      <c r="C32" s="100" t="s">
        <v>1845</v>
      </c>
      <c r="D32" s="101" t="s">
        <v>1846</v>
      </c>
    </row>
    <row r="33" spans="1:4" ht="81" customHeight="1" x14ac:dyDescent="0.25">
      <c r="A33" s="211" t="str">
        <f t="shared" si="0"/>
        <v>E1.P_G.MR2</v>
      </c>
      <c r="B33" s="99" t="s">
        <v>254</v>
      </c>
      <c r="C33" s="100" t="s">
        <v>1847</v>
      </c>
      <c r="D33" s="101" t="s">
        <v>1848</v>
      </c>
    </row>
    <row r="34" spans="1:4" ht="63" customHeight="1" x14ac:dyDescent="0.25">
      <c r="A34" s="211" t="str">
        <f t="shared" si="0"/>
        <v>E3.P_L.MR2</v>
      </c>
      <c r="B34" s="99" t="s">
        <v>513</v>
      </c>
      <c r="C34" s="100" t="s">
        <v>1849</v>
      </c>
      <c r="D34" s="101" t="s">
        <v>1850</v>
      </c>
    </row>
    <row r="35" spans="1:4" ht="78" customHeight="1" x14ac:dyDescent="0.25">
      <c r="A35" s="211" t="str">
        <f t="shared" si="0"/>
        <v>E3.P_L.MR3</v>
      </c>
      <c r="B35" s="99" t="s">
        <v>520</v>
      </c>
      <c r="C35" s="100" t="s">
        <v>1851</v>
      </c>
      <c r="D35" s="101" t="s">
        <v>1852</v>
      </c>
    </row>
    <row r="36" spans="1:4" ht="63.75" customHeight="1" x14ac:dyDescent="0.25">
      <c r="A36" s="211" t="str">
        <f t="shared" si="0"/>
        <v>E2.P_F.MR1</v>
      </c>
      <c r="B36" s="99" t="s">
        <v>358</v>
      </c>
      <c r="C36" s="100" t="s">
        <v>1853</v>
      </c>
      <c r="D36" s="101" t="s">
        <v>1854</v>
      </c>
    </row>
    <row r="37" spans="1:4" ht="110.25" x14ac:dyDescent="0.25">
      <c r="A37" s="211" t="str">
        <f t="shared" si="0"/>
        <v>E3.P_A.MR1</v>
      </c>
      <c r="B37" s="99" t="s">
        <v>383</v>
      </c>
      <c r="C37" s="100" t="s">
        <v>1855</v>
      </c>
      <c r="D37" s="101" t="s">
        <v>1856</v>
      </c>
    </row>
    <row r="38" spans="1:4" ht="94.5" x14ac:dyDescent="0.25">
      <c r="A38" s="211" t="str">
        <f t="shared" si="0"/>
        <v>E2.P_F.MR2</v>
      </c>
      <c r="B38" s="99" t="s">
        <v>369</v>
      </c>
      <c r="C38" s="100" t="s">
        <v>1857</v>
      </c>
      <c r="D38" s="101" t="s">
        <v>1858</v>
      </c>
    </row>
    <row r="39" spans="1:4" ht="78.75" x14ac:dyDescent="0.25">
      <c r="A39" s="211" t="str">
        <f t="shared" si="0"/>
        <v>E1.P_B.MR1</v>
      </c>
      <c r="B39" s="99" t="s">
        <v>150</v>
      </c>
      <c r="C39" s="100" t="s">
        <v>1859</v>
      </c>
      <c r="D39" s="101" t="s">
        <v>1860</v>
      </c>
    </row>
    <row r="40" spans="1:4" ht="157.5" x14ac:dyDescent="0.25">
      <c r="A40" s="211" t="str">
        <f t="shared" si="0"/>
        <v>E3.P_E.MR1</v>
      </c>
      <c r="B40" s="99" t="s">
        <v>446</v>
      </c>
      <c r="C40" s="100" t="s">
        <v>1861</v>
      </c>
      <c r="D40" s="101" t="s">
        <v>1862</v>
      </c>
    </row>
    <row r="41" spans="1:4" ht="110.25" x14ac:dyDescent="0.25">
      <c r="A41" s="211" t="str">
        <f t="shared" si="0"/>
        <v>E1.P_B.MR2</v>
      </c>
      <c r="B41" s="99" t="s">
        <v>164</v>
      </c>
      <c r="C41" s="100" t="s">
        <v>1863</v>
      </c>
      <c r="D41" s="101" t="s">
        <v>1864</v>
      </c>
    </row>
    <row r="42" spans="1:4" ht="157.5" x14ac:dyDescent="0.25">
      <c r="A42" s="211" t="str">
        <f t="shared" si="0"/>
        <v>E1.P_B.MR3</v>
      </c>
      <c r="B42" s="99" t="s">
        <v>176</v>
      </c>
      <c r="C42" s="100" t="s">
        <v>1865</v>
      </c>
      <c r="D42" s="101" t="s">
        <v>1866</v>
      </c>
    </row>
    <row r="43" spans="1:4" ht="78.75" x14ac:dyDescent="0.25">
      <c r="A43" s="211" t="str">
        <f t="shared" si="0"/>
        <v>E3.P_C.MR1</v>
      </c>
      <c r="B43" s="99" t="s">
        <v>406</v>
      </c>
      <c r="C43" s="100" t="s">
        <v>1867</v>
      </c>
      <c r="D43" s="101" t="s">
        <v>1868</v>
      </c>
    </row>
    <row r="44" spans="1:4" ht="51" customHeight="1" x14ac:dyDescent="0.25">
      <c r="A44" s="211" t="str">
        <f t="shared" si="0"/>
        <v>E1.P_A.MR3</v>
      </c>
      <c r="B44" s="99" t="s">
        <v>120</v>
      </c>
      <c r="C44" s="100" t="s">
        <v>1869</v>
      </c>
      <c r="D44" s="101" t="s">
        <v>1870</v>
      </c>
    </row>
    <row r="45" spans="1:4" ht="78.75" x14ac:dyDescent="0.25">
      <c r="A45" s="211" t="str">
        <f t="shared" si="0"/>
        <v>E3.P_L.MR1</v>
      </c>
      <c r="B45" s="99" t="s">
        <v>505</v>
      </c>
      <c r="C45" s="100" t="s">
        <v>1871</v>
      </c>
      <c r="D45" s="101" t="s">
        <v>1872</v>
      </c>
    </row>
    <row r="46" spans="1:4" ht="93.75" customHeight="1" x14ac:dyDescent="0.25">
      <c r="A46" s="211" t="str">
        <f t="shared" si="0"/>
        <v>E1.P_I.MR1</v>
      </c>
      <c r="B46" s="99" t="s">
        <v>277</v>
      </c>
      <c r="C46" s="100" t="s">
        <v>1873</v>
      </c>
      <c r="D46" s="101" t="s">
        <v>1874</v>
      </c>
    </row>
    <row r="47" spans="1:4" ht="110.25" customHeight="1" x14ac:dyDescent="0.25">
      <c r="A47" s="211" t="str">
        <f t="shared" si="0"/>
        <v>E1.P_A.MR1</v>
      </c>
      <c r="B47" s="99" t="s">
        <v>83</v>
      </c>
      <c r="C47" s="100" t="s">
        <v>1875</v>
      </c>
      <c r="D47" s="101" t="s">
        <v>1876</v>
      </c>
    </row>
    <row r="48" spans="1:4" ht="94.5" x14ac:dyDescent="0.25">
      <c r="A48" s="211" t="str">
        <f t="shared" si="0"/>
        <v>E3.P_L.MR4</v>
      </c>
      <c r="B48" s="99" t="s">
        <v>527</v>
      </c>
      <c r="C48" s="100" t="s">
        <v>1877</v>
      </c>
      <c r="D48" s="101" t="s">
        <v>1878</v>
      </c>
    </row>
    <row r="49" spans="1:4" ht="189" x14ac:dyDescent="0.25">
      <c r="A49" s="211" t="str">
        <f t="shared" si="0"/>
        <v>E3.P_C.MR2</v>
      </c>
      <c r="B49" s="99" t="s">
        <v>417</v>
      </c>
      <c r="C49" s="100" t="s">
        <v>1879</v>
      </c>
      <c r="D49" s="101" t="s">
        <v>1880</v>
      </c>
    </row>
    <row r="50" spans="1:4" ht="78.75" x14ac:dyDescent="0.25">
      <c r="A50" s="211" t="str">
        <f t="shared" si="0"/>
        <v>E4.P_E.MR1</v>
      </c>
      <c r="B50" s="99" t="s">
        <v>606</v>
      </c>
      <c r="C50" s="100" t="s">
        <v>1881</v>
      </c>
      <c r="D50" s="101" t="s">
        <v>1882</v>
      </c>
    </row>
    <row r="51" spans="1:4" ht="157.5" x14ac:dyDescent="0.25">
      <c r="A51" s="211" t="str">
        <f t="shared" si="0"/>
        <v>E1.P_A.MR1</v>
      </c>
      <c r="B51" s="99" t="s">
        <v>97</v>
      </c>
      <c r="C51" s="100" t="s">
        <v>1883</v>
      </c>
      <c r="D51" s="101" t="s">
        <v>1884</v>
      </c>
    </row>
    <row r="52" spans="1:4" ht="63" x14ac:dyDescent="0.25">
      <c r="A52" s="211" t="str">
        <f t="shared" si="0"/>
        <v>E4.P_D.MR3</v>
      </c>
      <c r="B52" s="99" t="s">
        <v>601</v>
      </c>
      <c r="C52" s="100" t="s">
        <v>1885</v>
      </c>
      <c r="D52" s="101" t="s">
        <v>1886</v>
      </c>
    </row>
    <row r="53" spans="1:4" ht="126" x14ac:dyDescent="0.25">
      <c r="A53" s="211" t="str">
        <f t="shared" si="0"/>
        <v>E3.P_D.MR1</v>
      </c>
      <c r="B53" s="99" t="s">
        <v>428</v>
      </c>
      <c r="C53" s="100" t="s">
        <v>1887</v>
      </c>
      <c r="D53" s="101" t="s">
        <v>1888</v>
      </c>
    </row>
    <row r="54" spans="1:4" ht="126" x14ac:dyDescent="0.25">
      <c r="A54" s="211" t="str">
        <f t="shared" si="0"/>
        <v>E3.P_D.MR2</v>
      </c>
      <c r="B54" s="99" t="s">
        <v>439</v>
      </c>
      <c r="C54" s="100" t="s">
        <v>1889</v>
      </c>
      <c r="D54" s="101" t="s">
        <v>1888</v>
      </c>
    </row>
    <row r="55" spans="1:4" ht="157.5" x14ac:dyDescent="0.25">
      <c r="A55" s="211" t="str">
        <f t="shared" si="0"/>
        <v>E4.P_B.MR1</v>
      </c>
      <c r="B55" s="99" t="s">
        <v>570</v>
      </c>
      <c r="C55" s="100" t="s">
        <v>1890</v>
      </c>
      <c r="D55" s="101" t="s">
        <v>1891</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topLeftCell="B1" workbookViewId="0">
      <selection activeCell="L5" sqref="L5:P5"/>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57" t="s">
        <v>1981</v>
      </c>
      <c r="B1" s="1057"/>
      <c r="C1" s="1057"/>
      <c r="D1" s="1057"/>
      <c r="E1" s="1057"/>
      <c r="F1" s="1057"/>
      <c r="G1" s="1057"/>
      <c r="H1" s="1057"/>
      <c r="I1" s="1057"/>
      <c r="J1" s="1057"/>
      <c r="K1" s="1057"/>
      <c r="L1" s="1057"/>
      <c r="M1" s="1057"/>
      <c r="N1" s="1057"/>
      <c r="O1" s="1057"/>
      <c r="P1" s="1057"/>
    </row>
    <row r="2" spans="1:18" s="68" customFormat="1" ht="48" customHeight="1" x14ac:dyDescent="0.2">
      <c r="A2" s="67" t="s">
        <v>1765</v>
      </c>
      <c r="B2" s="1058" t="s">
        <v>1766</v>
      </c>
      <c r="C2" s="1059"/>
      <c r="D2" s="1059"/>
      <c r="E2" s="1059"/>
      <c r="F2" s="1059"/>
      <c r="G2" s="1059"/>
      <c r="H2" s="1060"/>
      <c r="I2" s="1058" t="s">
        <v>1767</v>
      </c>
      <c r="J2" s="1059"/>
      <c r="K2" s="1060"/>
      <c r="L2" s="1061" t="s">
        <v>1768</v>
      </c>
      <c r="M2" s="1061"/>
      <c r="N2" s="1061"/>
      <c r="O2" s="1061"/>
      <c r="P2" s="1062"/>
    </row>
    <row r="3" spans="1:18" ht="51" x14ac:dyDescent="0.2">
      <c r="A3" s="69" t="s">
        <v>1769</v>
      </c>
      <c r="B3" s="70" t="s">
        <v>1770</v>
      </c>
      <c r="C3" s="71" t="s">
        <v>1771</v>
      </c>
      <c r="D3" s="71" t="s">
        <v>1920</v>
      </c>
      <c r="E3" s="71" t="s">
        <v>1919</v>
      </c>
      <c r="F3" s="71" t="s">
        <v>1921</v>
      </c>
      <c r="G3" s="71" t="s">
        <v>1922</v>
      </c>
      <c r="H3" s="1063" t="s">
        <v>1694</v>
      </c>
      <c r="I3" s="70" t="s">
        <v>1772</v>
      </c>
      <c r="J3" s="71" t="s">
        <v>1773</v>
      </c>
      <c r="K3" s="1063" t="s">
        <v>1697</v>
      </c>
      <c r="L3" s="70" t="s">
        <v>1774</v>
      </c>
      <c r="M3" s="71" t="s">
        <v>1699</v>
      </c>
      <c r="N3" s="71" t="s">
        <v>1775</v>
      </c>
      <c r="O3" s="71" t="s">
        <v>1776</v>
      </c>
      <c r="P3" s="72" t="s">
        <v>1777</v>
      </c>
    </row>
    <row r="4" spans="1:18" ht="18" x14ac:dyDescent="0.2">
      <c r="A4" s="69" t="s">
        <v>1778</v>
      </c>
      <c r="B4" s="73" t="s">
        <v>1688</v>
      </c>
      <c r="C4" s="74" t="s">
        <v>1689</v>
      </c>
      <c r="D4" s="74" t="s">
        <v>1779</v>
      </c>
      <c r="E4" s="74" t="s">
        <v>1691</v>
      </c>
      <c r="F4" s="74" t="s">
        <v>1692</v>
      </c>
      <c r="G4" s="74" t="s">
        <v>1693</v>
      </c>
      <c r="H4" s="1063"/>
      <c r="I4" s="75" t="s">
        <v>1695</v>
      </c>
      <c r="J4" s="76" t="s">
        <v>1696</v>
      </c>
      <c r="K4" s="1063"/>
      <c r="L4" s="75" t="s">
        <v>1698</v>
      </c>
      <c r="M4" s="76" t="s">
        <v>1699</v>
      </c>
      <c r="N4" s="76" t="s">
        <v>1700</v>
      </c>
      <c r="O4" s="76" t="s">
        <v>1701</v>
      </c>
      <c r="P4" s="77" t="s">
        <v>1702</v>
      </c>
      <c r="Q4" s="2"/>
      <c r="R4" s="2"/>
    </row>
    <row r="5" spans="1:18" ht="36.75" thickBot="1" x14ac:dyDescent="0.25">
      <c r="A5" s="78" t="s">
        <v>1780</v>
      </c>
      <c r="B5" s="79">
        <v>2444</v>
      </c>
      <c r="C5" s="80">
        <v>3872</v>
      </c>
      <c r="D5" s="80">
        <v>4033</v>
      </c>
      <c r="E5" s="80">
        <v>7785</v>
      </c>
      <c r="F5" s="80">
        <v>14556</v>
      </c>
      <c r="G5" s="80">
        <v>2316</v>
      </c>
      <c r="H5" s="81">
        <f>SUM(B5:G5)</f>
        <v>35006</v>
      </c>
      <c r="I5" s="82">
        <v>17977</v>
      </c>
      <c r="J5" s="83">
        <v>17029</v>
      </c>
      <c r="K5" s="81">
        <f>SUM(I5:J5)</f>
        <v>35006</v>
      </c>
      <c r="L5" s="84"/>
      <c r="M5" s="85"/>
      <c r="N5" s="816">
        <v>786</v>
      </c>
      <c r="O5" s="85"/>
      <c r="P5" s="86"/>
    </row>
    <row r="6" spans="1:18" x14ac:dyDescent="0.2">
      <c r="H6" s="87"/>
    </row>
    <row r="10" spans="1:18" ht="15" x14ac:dyDescent="0.25">
      <c r="A10" s="882" t="s">
        <v>1982</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31 Enero 2020</Fecha>
    <Clasificaci_x00f3_n xmlns="2985bb4b-4701-49be-b6af-cb425f14ffe8">Plan de Acción Ejecutado 2019</Clasificaci_x00f3_n>
    <Descripci_x00f3_n xmlns="2985bb4b-4701-49be-b6af-cb425f14ffe8">E4.P_A.MR1 - SEGURIDAD Y JUSTICIA</Descripci_x00f3_n>
  </documentManagement>
</p:properties>
</file>

<file path=customXml/itemProps1.xml><?xml version="1.0" encoding="utf-8"?>
<ds:datastoreItem xmlns:ds="http://schemas.openxmlformats.org/officeDocument/2006/customXml" ds:itemID="{2CC1ACD4-8068-45B4-B9A1-822E103BE800}"/>
</file>

<file path=customXml/itemProps2.xml><?xml version="1.0" encoding="utf-8"?>
<ds:datastoreItem xmlns:ds="http://schemas.openxmlformats.org/officeDocument/2006/customXml" ds:itemID="{6FDD233D-C9A1-4223-BC16-1B126EDB541F}"/>
</file>

<file path=customXml/itemProps3.xml><?xml version="1.0" encoding="utf-8"?>
<ds:datastoreItem xmlns:ds="http://schemas.openxmlformats.org/officeDocument/2006/customXml" ds:itemID="{542DBA35-3A39-495D-BF21-0309C7AA240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2019</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E4.P_A.MR1 - SEGURIDAD Y JUSTICIA</dc:title>
  <dc:creator>FARID</dc:creator>
  <cp:lastModifiedBy>Adriana Mora</cp:lastModifiedBy>
  <dcterms:created xsi:type="dcterms:W3CDTF">2017-01-16T16:29:25Z</dcterms:created>
  <dcterms:modified xsi:type="dcterms:W3CDTF">2020-01-29T22:04:28Z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