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2.P_A  EMPLEO DIGNO\"/>
    </mc:Choice>
  </mc:AlternateContent>
  <xr:revisionPtr revIDLastSave="0" documentId="13_ncr:1_{2E36DD9B-B4FA-4624-98DF-DE8A0A782ED1}"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86" i="6" l="1"/>
  <c r="AB86" i="6"/>
  <c r="Z86" i="6"/>
  <c r="X86" i="6"/>
  <c r="V86" i="6"/>
  <c r="T86" i="6"/>
  <c r="R86" i="6"/>
  <c r="AD77" i="6"/>
  <c r="AB77" i="6"/>
  <c r="Z77" i="6"/>
  <c r="X77" i="6"/>
  <c r="V77" i="6"/>
  <c r="T77" i="6"/>
  <c r="R77" i="6"/>
  <c r="AD68" i="6"/>
  <c r="AB68" i="6"/>
  <c r="Z68" i="6"/>
  <c r="X68" i="6"/>
  <c r="V68" i="6"/>
  <c r="T68" i="6"/>
  <c r="R68" i="6"/>
  <c r="AD62" i="6"/>
  <c r="AB62" i="6"/>
  <c r="Z62" i="6"/>
  <c r="X62" i="6"/>
  <c r="V62" i="6"/>
  <c r="T62" i="6"/>
  <c r="R62" i="6"/>
  <c r="AD54" i="6"/>
  <c r="AB54" i="6"/>
  <c r="Z54" i="6"/>
  <c r="X54" i="6"/>
  <c r="V54" i="6"/>
  <c r="T54" i="6"/>
  <c r="R54" i="6"/>
  <c r="AD45" i="6"/>
  <c r="AB45" i="6"/>
  <c r="Z45" i="6"/>
  <c r="X45" i="6"/>
  <c r="V45" i="6"/>
  <c r="T45" i="6"/>
  <c r="R45" i="6"/>
  <c r="AD37" i="6"/>
  <c r="AB37" i="6"/>
  <c r="Z37" i="6"/>
  <c r="X37" i="6"/>
  <c r="V37" i="6"/>
  <c r="T37" i="6"/>
  <c r="R37" i="6"/>
  <c r="AD23" i="6"/>
  <c r="AB23" i="6"/>
  <c r="Z23" i="6"/>
  <c r="X23" i="6"/>
  <c r="V23" i="6"/>
  <c r="T23" i="6"/>
  <c r="R23" i="6"/>
  <c r="AD21" i="6"/>
  <c r="AB21" i="6"/>
  <c r="Z21" i="6"/>
  <c r="X21" i="6"/>
  <c r="V21" i="6"/>
  <c r="T21" i="6"/>
  <c r="R21" i="6"/>
  <c r="AD13" i="6"/>
  <c r="AB13" i="6"/>
  <c r="Z13" i="6"/>
  <c r="X13" i="6"/>
  <c r="V13" i="6"/>
  <c r="T13" i="6"/>
  <c r="R13" i="6"/>
  <c r="AU32" i="6" l="1"/>
  <c r="AR32" i="6"/>
  <c r="AK32" i="6"/>
  <c r="AU86" i="6" l="1"/>
  <c r="AK33" i="6" l="1"/>
  <c r="AK54" i="6" l="1"/>
  <c r="AK55" i="6"/>
  <c r="AK56" i="6"/>
  <c r="AU33" i="6"/>
  <c r="AR33" i="6"/>
  <c r="AU54" i="6" l="1"/>
  <c r="AU55" i="6"/>
  <c r="AU56" i="6"/>
  <c r="AU57" i="6"/>
  <c r="AU58" i="6"/>
  <c r="AU59" i="6"/>
  <c r="AW12" i="6"/>
  <c r="AX12" i="6"/>
  <c r="AY12" i="6"/>
  <c r="AZ12" i="6"/>
  <c r="AV12" i="6"/>
  <c r="AW20" i="6"/>
  <c r="AX20" i="6"/>
  <c r="AY20" i="6"/>
  <c r="AZ20" i="6"/>
  <c r="AV20" i="6"/>
  <c r="AT20" i="6"/>
  <c r="AS20" i="6"/>
  <c r="AM20" i="6"/>
  <c r="AN20" i="6"/>
  <c r="AO20" i="6"/>
  <c r="AP20" i="6"/>
  <c r="AQ20" i="6"/>
  <c r="AL20" i="6"/>
  <c r="AW85" i="6"/>
  <c r="AX85" i="6"/>
  <c r="AY85" i="6"/>
  <c r="AZ85" i="6"/>
  <c r="AV85" i="6"/>
  <c r="AU87" i="6"/>
  <c r="AU88" i="6"/>
  <c r="AU89" i="6"/>
  <c r="AU90" i="6"/>
  <c r="AU91" i="6"/>
  <c r="AT85" i="6"/>
  <c r="AS85" i="6"/>
  <c r="AR87" i="6"/>
  <c r="AR88" i="6"/>
  <c r="AR89" i="6"/>
  <c r="AR90" i="6"/>
  <c r="AR91" i="6"/>
  <c r="AM85" i="6"/>
  <c r="AN85" i="6"/>
  <c r="AO85" i="6"/>
  <c r="AP85" i="6"/>
  <c r="AQ85" i="6"/>
  <c r="AL85" i="6"/>
  <c r="AW76" i="6"/>
  <c r="AX76" i="6"/>
  <c r="AY76" i="6"/>
  <c r="AZ76" i="6"/>
  <c r="AV76" i="6"/>
  <c r="AU77" i="6"/>
  <c r="AU78" i="6"/>
  <c r="AU79" i="6"/>
  <c r="AU80" i="6"/>
  <c r="AU81" i="6"/>
  <c r="AU82" i="6"/>
  <c r="AT76" i="6"/>
  <c r="AS76" i="6"/>
  <c r="AM76" i="6"/>
  <c r="AN76" i="6"/>
  <c r="AO76" i="6"/>
  <c r="AP76" i="6"/>
  <c r="AQ76" i="6"/>
  <c r="AL76" i="6"/>
  <c r="AW67" i="6"/>
  <c r="AX67" i="6"/>
  <c r="AY67" i="6"/>
  <c r="AZ67" i="6"/>
  <c r="AV67" i="6"/>
  <c r="AT67" i="6"/>
  <c r="AS67" i="6"/>
  <c r="AM67" i="6"/>
  <c r="AN67" i="6"/>
  <c r="AO67" i="6"/>
  <c r="AP67" i="6"/>
  <c r="AQ67" i="6"/>
  <c r="AL67" i="6"/>
  <c r="AW61" i="6"/>
  <c r="AX61" i="6"/>
  <c r="AY61" i="6"/>
  <c r="AZ61" i="6"/>
  <c r="AV61" i="6"/>
  <c r="AW53" i="6"/>
  <c r="AX53" i="6"/>
  <c r="AY53" i="6"/>
  <c r="AZ53" i="6"/>
  <c r="AV53" i="6"/>
  <c r="AT53" i="6"/>
  <c r="AS53" i="6"/>
  <c r="AM53" i="6"/>
  <c r="AN53" i="6"/>
  <c r="AO53" i="6"/>
  <c r="AP53" i="6"/>
  <c r="AQ53" i="6"/>
  <c r="AL53" i="6"/>
  <c r="AW44" i="6"/>
  <c r="AX44" i="6"/>
  <c r="AY44" i="6"/>
  <c r="AZ44" i="6"/>
  <c r="AV44" i="6"/>
  <c r="AU45" i="6"/>
  <c r="AU46" i="6"/>
  <c r="AU47" i="6"/>
  <c r="AU48" i="6"/>
  <c r="AU49" i="6"/>
  <c r="AU50" i="6"/>
  <c r="AT44" i="6"/>
  <c r="AS44" i="6"/>
  <c r="AR45" i="6"/>
  <c r="AR46" i="6"/>
  <c r="AR47" i="6"/>
  <c r="AR48" i="6"/>
  <c r="AR49" i="6"/>
  <c r="AR50" i="6"/>
  <c r="AM44" i="6"/>
  <c r="AN44" i="6"/>
  <c r="AO44" i="6"/>
  <c r="AP44" i="6"/>
  <c r="AQ44" i="6"/>
  <c r="AL44" i="6"/>
  <c r="AW36" i="6"/>
  <c r="AX36" i="6"/>
  <c r="AY36" i="6"/>
  <c r="AZ36" i="6"/>
  <c r="AV36" i="6"/>
  <c r="AT36" i="6"/>
  <c r="AS36" i="6"/>
  <c r="AM36" i="6"/>
  <c r="AN36" i="6"/>
  <c r="AO36" i="6"/>
  <c r="AP36" i="6"/>
  <c r="AQ36" i="6"/>
  <c r="AL36" i="6"/>
  <c r="AW22" i="6"/>
  <c r="AX22" i="6"/>
  <c r="AY22" i="6"/>
  <c r="AZ22" i="6"/>
  <c r="AV22" i="6"/>
  <c r="AS12" i="6"/>
  <c r="AM12" i="6"/>
  <c r="AN12" i="6"/>
  <c r="AO12" i="6"/>
  <c r="AP12" i="6"/>
  <c r="AQ12" i="6"/>
  <c r="AL12" i="6"/>
  <c r="AU63" i="6"/>
  <c r="AU62" i="6"/>
  <c r="AU64" i="6"/>
  <c r="AT61" i="6"/>
  <c r="AS61" i="6"/>
  <c r="AN61" i="6"/>
  <c r="AO61" i="6"/>
  <c r="AP61" i="6"/>
  <c r="AL61" i="6"/>
  <c r="AM61" i="6"/>
  <c r="AQ61" i="6"/>
  <c r="K5" i="10"/>
  <c r="H5" i="10"/>
  <c r="AI22" i="6"/>
  <c r="AH22" i="6"/>
  <c r="AG22" i="6"/>
  <c r="AF22" i="6"/>
  <c r="AE22" i="6"/>
  <c r="AC22" i="6"/>
  <c r="AA22" i="6"/>
  <c r="Y22" i="6"/>
  <c r="W22" i="6"/>
  <c r="U22" i="6"/>
  <c r="S22" i="6"/>
  <c r="AK23" i="6"/>
  <c r="AK24" i="6"/>
  <c r="AK25" i="6"/>
  <c r="AK26" i="6"/>
  <c r="AK27" i="6"/>
  <c r="AK28" i="6"/>
  <c r="AK29" i="6"/>
  <c r="AK30" i="6"/>
  <c r="AK31" i="6"/>
  <c r="AK86" i="6"/>
  <c r="AK87" i="6"/>
  <c r="AK88" i="6"/>
  <c r="AK89" i="6"/>
  <c r="AK90" i="6"/>
  <c r="AK91" i="6"/>
  <c r="AI85" i="6"/>
  <c r="AH85" i="6"/>
  <c r="AG85" i="6"/>
  <c r="AF85" i="6"/>
  <c r="AE85" i="6"/>
  <c r="AC85" i="6"/>
  <c r="AA85" i="6"/>
  <c r="Y85" i="6"/>
  <c r="W85" i="6"/>
  <c r="U85" i="6"/>
  <c r="S85" i="6"/>
  <c r="J85" i="6"/>
  <c r="AK77" i="6"/>
  <c r="AK78" i="6"/>
  <c r="AK79" i="6"/>
  <c r="AK80" i="6"/>
  <c r="AK81" i="6"/>
  <c r="AK82" i="6"/>
  <c r="AI76" i="6"/>
  <c r="AH76" i="6"/>
  <c r="AG76" i="6"/>
  <c r="AF76" i="6"/>
  <c r="AE76" i="6"/>
  <c r="AC76" i="6"/>
  <c r="AA76" i="6"/>
  <c r="Y76" i="6"/>
  <c r="W76" i="6"/>
  <c r="U76" i="6"/>
  <c r="S76" i="6"/>
  <c r="J76" i="6"/>
  <c r="AK68" i="6"/>
  <c r="AK69" i="6"/>
  <c r="AK70" i="6"/>
  <c r="AK71" i="6"/>
  <c r="AK72" i="6"/>
  <c r="AK73" i="6"/>
  <c r="AI67" i="6"/>
  <c r="AH67" i="6"/>
  <c r="AG67" i="6"/>
  <c r="AF67" i="6"/>
  <c r="AE67" i="6"/>
  <c r="AC67" i="6"/>
  <c r="AA67" i="6"/>
  <c r="Y67" i="6"/>
  <c r="W67" i="6"/>
  <c r="U67" i="6"/>
  <c r="S67" i="6"/>
  <c r="J67" i="6"/>
  <c r="AK62" i="6"/>
  <c r="AK63" i="6"/>
  <c r="AK64" i="6"/>
  <c r="AI61" i="6"/>
  <c r="AH61" i="6"/>
  <c r="AG61" i="6"/>
  <c r="AF61" i="6"/>
  <c r="AE61" i="6"/>
  <c r="AC61" i="6"/>
  <c r="AA61" i="6"/>
  <c r="Y61" i="6"/>
  <c r="W61" i="6"/>
  <c r="U61" i="6"/>
  <c r="S61" i="6"/>
  <c r="J61" i="6"/>
  <c r="AK57" i="6"/>
  <c r="AK58" i="6"/>
  <c r="AK59" i="6"/>
  <c r="AI53" i="6"/>
  <c r="AH53" i="6"/>
  <c r="AG53" i="6"/>
  <c r="AF53" i="6"/>
  <c r="AE53" i="6"/>
  <c r="AC53" i="6"/>
  <c r="AA53" i="6"/>
  <c r="Y53" i="6"/>
  <c r="W53" i="6"/>
  <c r="U53" i="6"/>
  <c r="S53" i="6"/>
  <c r="J53" i="6"/>
  <c r="AK45" i="6"/>
  <c r="AK46" i="6"/>
  <c r="AK47" i="6"/>
  <c r="AK48" i="6"/>
  <c r="AK49" i="6"/>
  <c r="AK50" i="6"/>
  <c r="AI44" i="6"/>
  <c r="AH44" i="6"/>
  <c r="AG44" i="6"/>
  <c r="AF44" i="6"/>
  <c r="AE44" i="6"/>
  <c r="AC44" i="6"/>
  <c r="AA44" i="6"/>
  <c r="Y44" i="6"/>
  <c r="W44" i="6"/>
  <c r="U44" i="6"/>
  <c r="S44" i="6"/>
  <c r="J44" i="6"/>
  <c r="AK37" i="6"/>
  <c r="AK38" i="6"/>
  <c r="AK39" i="6"/>
  <c r="AK40" i="6"/>
  <c r="AK41" i="6"/>
  <c r="AK42" i="6"/>
  <c r="AI36" i="6"/>
  <c r="AH36" i="6"/>
  <c r="AG36" i="6"/>
  <c r="AF36" i="6"/>
  <c r="AE36" i="6"/>
  <c r="AC36" i="6"/>
  <c r="AA36" i="6"/>
  <c r="Y36" i="6"/>
  <c r="W36" i="6"/>
  <c r="U36" i="6"/>
  <c r="S36" i="6"/>
  <c r="J36" i="6"/>
  <c r="J22" i="6"/>
  <c r="AK21" i="6"/>
  <c r="AK20" i="6" s="1"/>
  <c r="AI20" i="6"/>
  <c r="AH20" i="6"/>
  <c r="AG20" i="6"/>
  <c r="AF20" i="6"/>
  <c r="AE20" i="6"/>
  <c r="AC20" i="6"/>
  <c r="AA20" i="6"/>
  <c r="Y20" i="6"/>
  <c r="W20" i="6"/>
  <c r="U20" i="6"/>
  <c r="S20" i="6"/>
  <c r="J20" i="6"/>
  <c r="AK13" i="6"/>
  <c r="AK14" i="6"/>
  <c r="AK15" i="6"/>
  <c r="AK16" i="6"/>
  <c r="AK17" i="6"/>
  <c r="AK18" i="6"/>
  <c r="AI12" i="6"/>
  <c r="AH12" i="6"/>
  <c r="AG12" i="6"/>
  <c r="AF12" i="6"/>
  <c r="AE12" i="6"/>
  <c r="AC12" i="6"/>
  <c r="AA12" i="6"/>
  <c r="Y12" i="6"/>
  <c r="W12" i="6"/>
  <c r="U12" i="6"/>
  <c r="S12" i="6"/>
  <c r="J12" i="6"/>
  <c r="AU26" i="6"/>
  <c r="AR26" i="6"/>
  <c r="AU25" i="6"/>
  <c r="AR25" i="6"/>
  <c r="AU24" i="6"/>
  <c r="AR24" i="6"/>
  <c r="AU190" i="6"/>
  <c r="AR190" i="6"/>
  <c r="AK190" i="6"/>
  <c r="AU189" i="6"/>
  <c r="AR189" i="6"/>
  <c r="AK189" i="6"/>
  <c r="AU188" i="6"/>
  <c r="AR188" i="6"/>
  <c r="AK188" i="6"/>
  <c r="AU187" i="6"/>
  <c r="AR187" i="6"/>
  <c r="AK187" i="6"/>
  <c r="AU186" i="6"/>
  <c r="AR186" i="6"/>
  <c r="AK186" i="6"/>
  <c r="AU185" i="6"/>
  <c r="AR185" i="6"/>
  <c r="AK185" i="6"/>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R176" i="6"/>
  <c r="AK176" i="6"/>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K166" i="6" s="1"/>
  <c r="AJ167" i="6"/>
  <c r="AJ166" i="6" s="1"/>
  <c r="I167" i="6"/>
  <c r="H167" i="6"/>
  <c r="G167" i="6"/>
  <c r="F167" i="6"/>
  <c r="E167" i="6"/>
  <c r="AZ166" i="6"/>
  <c r="AY166" i="6"/>
  <c r="AX166" i="6"/>
  <c r="AW166" i="6"/>
  <c r="AV166" i="6"/>
  <c r="AT166" i="6"/>
  <c r="AS166" i="6"/>
  <c r="AQ166" i="6"/>
  <c r="AP166" i="6"/>
  <c r="AO166" i="6"/>
  <c r="AN166" i="6"/>
  <c r="AM166" i="6"/>
  <c r="AL166" i="6"/>
  <c r="AG166" i="6"/>
  <c r="AF166" i="6"/>
  <c r="AE166" i="6"/>
  <c r="AD166" i="6"/>
  <c r="AC166" i="6"/>
  <c r="AB166" i="6"/>
  <c r="AA166" i="6"/>
  <c r="Z166" i="6"/>
  <c r="Y166" i="6"/>
  <c r="X166" i="6"/>
  <c r="W166" i="6"/>
  <c r="V166" i="6"/>
  <c r="U166" i="6"/>
  <c r="T166" i="6"/>
  <c r="S166" i="6"/>
  <c r="R166" i="6"/>
  <c r="J166" i="6"/>
  <c r="AU163" i="6"/>
  <c r="AR163" i="6"/>
  <c r="AK163" i="6"/>
  <c r="AU162" i="6"/>
  <c r="AR162" i="6"/>
  <c r="AK162" i="6"/>
  <c r="AU161" i="6"/>
  <c r="AR161" i="6"/>
  <c r="AK161" i="6"/>
  <c r="AU160" i="6"/>
  <c r="AR160" i="6"/>
  <c r="AK160" i="6"/>
  <c r="AU159" i="6"/>
  <c r="AR159" i="6"/>
  <c r="AK159" i="6"/>
  <c r="AU158" i="6"/>
  <c r="AR158" i="6"/>
  <c r="AK158" i="6"/>
  <c r="AJ158" i="6"/>
  <c r="AJ157" i="6" s="1"/>
  <c r="I158" i="6"/>
  <c r="H158" i="6"/>
  <c r="G158" i="6"/>
  <c r="F158" i="6"/>
  <c r="E158" i="6"/>
  <c r="AZ157" i="6"/>
  <c r="AY157" i="6"/>
  <c r="AX157" i="6"/>
  <c r="AW157" i="6"/>
  <c r="AV157" i="6"/>
  <c r="AT157" i="6"/>
  <c r="AS157" i="6"/>
  <c r="AQ157" i="6"/>
  <c r="AP157" i="6"/>
  <c r="AO157" i="6"/>
  <c r="AN157" i="6"/>
  <c r="AM157" i="6"/>
  <c r="AL157" i="6"/>
  <c r="AG157" i="6"/>
  <c r="AF157" i="6"/>
  <c r="AE157" i="6"/>
  <c r="AD157" i="6"/>
  <c r="AC157" i="6"/>
  <c r="AB157" i="6"/>
  <c r="AA157" i="6"/>
  <c r="Z157" i="6"/>
  <c r="Y157" i="6"/>
  <c r="X157" i="6"/>
  <c r="W157" i="6"/>
  <c r="V157" i="6"/>
  <c r="U157" i="6"/>
  <c r="T157" i="6"/>
  <c r="S157" i="6"/>
  <c r="R157" i="6"/>
  <c r="J157" i="6"/>
  <c r="AU154" i="6"/>
  <c r="AR154" i="6"/>
  <c r="AK154" i="6"/>
  <c r="AU153" i="6"/>
  <c r="AR153" i="6"/>
  <c r="AK153" i="6"/>
  <c r="AU152" i="6"/>
  <c r="AR152" i="6"/>
  <c r="AK152" i="6"/>
  <c r="AU151" i="6"/>
  <c r="AR151" i="6"/>
  <c r="AK151" i="6"/>
  <c r="AU150" i="6"/>
  <c r="AR150" i="6"/>
  <c r="AK150" i="6"/>
  <c r="AU149" i="6"/>
  <c r="AR149" i="6"/>
  <c r="AK149" i="6"/>
  <c r="AJ149" i="6"/>
  <c r="AJ148" i="6" s="1"/>
  <c r="I149" i="6"/>
  <c r="H149" i="6"/>
  <c r="G149" i="6"/>
  <c r="F149" i="6"/>
  <c r="E149" i="6"/>
  <c r="AZ148" i="6"/>
  <c r="AY148" i="6"/>
  <c r="AX148" i="6"/>
  <c r="AW148" i="6"/>
  <c r="AV148" i="6"/>
  <c r="AT148" i="6"/>
  <c r="AS148" i="6"/>
  <c r="AQ148" i="6"/>
  <c r="AP148" i="6"/>
  <c r="AO148" i="6"/>
  <c r="AN148" i="6"/>
  <c r="AM148" i="6"/>
  <c r="AL148" i="6"/>
  <c r="AG148" i="6"/>
  <c r="AF148" i="6"/>
  <c r="AE148" i="6"/>
  <c r="AD148" i="6"/>
  <c r="AC148" i="6"/>
  <c r="AB148" i="6"/>
  <c r="AA148" i="6"/>
  <c r="Z148" i="6"/>
  <c r="Y148" i="6"/>
  <c r="X148" i="6"/>
  <c r="W148" i="6"/>
  <c r="V148" i="6"/>
  <c r="U148" i="6"/>
  <c r="T148" i="6"/>
  <c r="S148" i="6"/>
  <c r="R148" i="6"/>
  <c r="J148" i="6"/>
  <c r="AU145" i="6"/>
  <c r="AR145" i="6"/>
  <c r="AK145" i="6"/>
  <c r="AU144" i="6"/>
  <c r="AR144" i="6"/>
  <c r="AK144" i="6"/>
  <c r="AU143" i="6"/>
  <c r="AR143" i="6"/>
  <c r="AR139" i="6" s="1"/>
  <c r="AK143" i="6"/>
  <c r="AU142" i="6"/>
  <c r="AR142" i="6"/>
  <c r="AK142" i="6"/>
  <c r="AU141" i="6"/>
  <c r="AR141" i="6"/>
  <c r="AK141" i="6"/>
  <c r="AU140" i="6"/>
  <c r="AU139" i="6" s="1"/>
  <c r="AR140" i="6"/>
  <c r="AK140" i="6"/>
  <c r="AJ140" i="6"/>
  <c r="AJ139" i="6" s="1"/>
  <c r="I140" i="6"/>
  <c r="H140" i="6"/>
  <c r="G140" i="6"/>
  <c r="F140" i="6"/>
  <c r="E140" i="6"/>
  <c r="AZ139" i="6"/>
  <c r="AY139" i="6"/>
  <c r="AX139" i="6"/>
  <c r="AW139" i="6"/>
  <c r="AV139" i="6"/>
  <c r="AT139" i="6"/>
  <c r="AS139" i="6"/>
  <c r="AQ139" i="6"/>
  <c r="AP139" i="6"/>
  <c r="AO139" i="6"/>
  <c r="AN139" i="6"/>
  <c r="AM139" i="6"/>
  <c r="AL139" i="6"/>
  <c r="AG139" i="6"/>
  <c r="AF139" i="6"/>
  <c r="AE139" i="6"/>
  <c r="AD139" i="6"/>
  <c r="AC139" i="6"/>
  <c r="AB139" i="6"/>
  <c r="AA139" i="6"/>
  <c r="Z139" i="6"/>
  <c r="Y139" i="6"/>
  <c r="X139" i="6"/>
  <c r="W139" i="6"/>
  <c r="V139" i="6"/>
  <c r="U139" i="6"/>
  <c r="T139" i="6"/>
  <c r="S139" i="6"/>
  <c r="R139" i="6"/>
  <c r="J139" i="6"/>
  <c r="AU136" i="6"/>
  <c r="AR136" i="6"/>
  <c r="AK136" i="6"/>
  <c r="AU135" i="6"/>
  <c r="AR135" i="6"/>
  <c r="AK135" i="6"/>
  <c r="AU134" i="6"/>
  <c r="AR134" i="6"/>
  <c r="AK134" i="6"/>
  <c r="AU133" i="6"/>
  <c r="AR133" i="6"/>
  <c r="AK133" i="6"/>
  <c r="AU132" i="6"/>
  <c r="AR132" i="6"/>
  <c r="AK132" i="6"/>
  <c r="AU131" i="6"/>
  <c r="AR131" i="6"/>
  <c r="AK131" i="6"/>
  <c r="AJ131" i="6"/>
  <c r="AJ130" i="6" s="1"/>
  <c r="I131" i="6"/>
  <c r="H131" i="6"/>
  <c r="G131" i="6"/>
  <c r="F131" i="6"/>
  <c r="E131" i="6"/>
  <c r="AZ130" i="6"/>
  <c r="AY130" i="6"/>
  <c r="AX130" i="6"/>
  <c r="AW130" i="6"/>
  <c r="AV130" i="6"/>
  <c r="AT130" i="6"/>
  <c r="AS130" i="6"/>
  <c r="AQ130" i="6"/>
  <c r="AP130" i="6"/>
  <c r="AO130" i="6"/>
  <c r="AN130" i="6"/>
  <c r="AM130" i="6"/>
  <c r="AL130" i="6"/>
  <c r="AG130" i="6"/>
  <c r="AF130" i="6"/>
  <c r="AE130" i="6"/>
  <c r="AD130" i="6"/>
  <c r="AC130" i="6"/>
  <c r="AB130" i="6"/>
  <c r="AA130" i="6"/>
  <c r="Z130" i="6"/>
  <c r="Y130" i="6"/>
  <c r="X130" i="6"/>
  <c r="W130" i="6"/>
  <c r="V130" i="6"/>
  <c r="U130" i="6"/>
  <c r="T130" i="6"/>
  <c r="S130" i="6"/>
  <c r="R130" i="6"/>
  <c r="J130" i="6"/>
  <c r="AU127" i="6"/>
  <c r="AR127" i="6"/>
  <c r="AK127" i="6"/>
  <c r="AU126" i="6"/>
  <c r="AR126" i="6"/>
  <c r="AK126" i="6"/>
  <c r="AU125" i="6"/>
  <c r="AR125" i="6"/>
  <c r="AK125" i="6"/>
  <c r="AU124" i="6"/>
  <c r="AR124" i="6"/>
  <c r="AK124" i="6"/>
  <c r="AU123" i="6"/>
  <c r="AR123" i="6"/>
  <c r="AK123" i="6"/>
  <c r="AU122" i="6"/>
  <c r="AR122" i="6"/>
  <c r="AK122" i="6"/>
  <c r="AJ122" i="6"/>
  <c r="AJ121" i="6" s="1"/>
  <c r="I122" i="6"/>
  <c r="H122" i="6"/>
  <c r="G122" i="6"/>
  <c r="F122" i="6"/>
  <c r="E122" i="6"/>
  <c r="AZ121" i="6"/>
  <c r="AY121" i="6"/>
  <c r="AX121" i="6"/>
  <c r="AW121" i="6"/>
  <c r="AV121" i="6"/>
  <c r="AT121" i="6"/>
  <c r="AS121" i="6"/>
  <c r="AQ121" i="6"/>
  <c r="AP121" i="6"/>
  <c r="AO121" i="6"/>
  <c r="AN121" i="6"/>
  <c r="AM121" i="6"/>
  <c r="AL121" i="6"/>
  <c r="AG121" i="6"/>
  <c r="AF121" i="6"/>
  <c r="AE121" i="6"/>
  <c r="AD121" i="6"/>
  <c r="AC121" i="6"/>
  <c r="AB121" i="6"/>
  <c r="AA121" i="6"/>
  <c r="Z121" i="6"/>
  <c r="Y121" i="6"/>
  <c r="X121" i="6"/>
  <c r="W121" i="6"/>
  <c r="V121" i="6"/>
  <c r="U121" i="6"/>
  <c r="T121" i="6"/>
  <c r="S121" i="6"/>
  <c r="R121" i="6"/>
  <c r="J121" i="6"/>
  <c r="AU118" i="6"/>
  <c r="AR118" i="6"/>
  <c r="AK118" i="6"/>
  <c r="AU117" i="6"/>
  <c r="AR117" i="6"/>
  <c r="AK117" i="6"/>
  <c r="AU116" i="6"/>
  <c r="AR116" i="6"/>
  <c r="AK116" i="6"/>
  <c r="AU115" i="6"/>
  <c r="AR115" i="6"/>
  <c r="AK115" i="6"/>
  <c r="AU114" i="6"/>
  <c r="AR114" i="6"/>
  <c r="AR112" i="6" s="1"/>
  <c r="AK114" i="6"/>
  <c r="AU113" i="6"/>
  <c r="AR113" i="6"/>
  <c r="AK113" i="6"/>
  <c r="AJ113" i="6"/>
  <c r="AJ112" i="6" s="1"/>
  <c r="I113" i="6"/>
  <c r="H113" i="6"/>
  <c r="G113" i="6"/>
  <c r="F113" i="6"/>
  <c r="E113" i="6"/>
  <c r="AZ112" i="6"/>
  <c r="AY112" i="6"/>
  <c r="AX112" i="6"/>
  <c r="AW112" i="6"/>
  <c r="AV112" i="6"/>
  <c r="AT112" i="6"/>
  <c r="AS112" i="6"/>
  <c r="AQ112" i="6"/>
  <c r="AP112" i="6"/>
  <c r="AO112" i="6"/>
  <c r="AN112" i="6"/>
  <c r="AM112" i="6"/>
  <c r="AL112" i="6"/>
  <c r="AG112" i="6"/>
  <c r="AF112" i="6"/>
  <c r="AE112" i="6"/>
  <c r="AD112" i="6"/>
  <c r="AC112" i="6"/>
  <c r="AB112" i="6"/>
  <c r="AA112" i="6"/>
  <c r="Z112" i="6"/>
  <c r="Y112" i="6"/>
  <c r="X112" i="6"/>
  <c r="W112" i="6"/>
  <c r="V112" i="6"/>
  <c r="U112" i="6"/>
  <c r="T112" i="6"/>
  <c r="S112" i="6"/>
  <c r="R112" i="6"/>
  <c r="J112" i="6"/>
  <c r="AU109" i="6"/>
  <c r="AR109" i="6"/>
  <c r="AK109" i="6"/>
  <c r="AU108" i="6"/>
  <c r="AR108" i="6"/>
  <c r="AK108" i="6"/>
  <c r="AU107" i="6"/>
  <c r="AR107" i="6"/>
  <c r="AK107" i="6"/>
  <c r="AU106" i="6"/>
  <c r="AR106" i="6"/>
  <c r="AK106" i="6"/>
  <c r="AU105" i="6"/>
  <c r="AR105" i="6"/>
  <c r="AK105" i="6"/>
  <c r="AU104" i="6"/>
  <c r="AR104" i="6"/>
  <c r="AK104" i="6"/>
  <c r="AJ104" i="6"/>
  <c r="AJ103" i="6" s="1"/>
  <c r="I104" i="6"/>
  <c r="H104" i="6"/>
  <c r="G104" i="6"/>
  <c r="F104" i="6"/>
  <c r="E104" i="6"/>
  <c r="AZ103" i="6"/>
  <c r="AY103" i="6"/>
  <c r="AX103" i="6"/>
  <c r="AW103" i="6"/>
  <c r="AV103" i="6"/>
  <c r="AT103" i="6"/>
  <c r="AS103" i="6"/>
  <c r="AQ103" i="6"/>
  <c r="AP103" i="6"/>
  <c r="AO103" i="6"/>
  <c r="AN103" i="6"/>
  <c r="AM103" i="6"/>
  <c r="AL103" i="6"/>
  <c r="AG103" i="6"/>
  <c r="AF103" i="6"/>
  <c r="AE103" i="6"/>
  <c r="AD103" i="6"/>
  <c r="AC103" i="6"/>
  <c r="AB103" i="6"/>
  <c r="AA103" i="6"/>
  <c r="Z103" i="6"/>
  <c r="Y103" i="6"/>
  <c r="X103" i="6"/>
  <c r="W103" i="6"/>
  <c r="V103" i="6"/>
  <c r="U103" i="6"/>
  <c r="T103" i="6"/>
  <c r="S103" i="6"/>
  <c r="R103" i="6"/>
  <c r="J103" i="6"/>
  <c r="AU100" i="6"/>
  <c r="AR100" i="6"/>
  <c r="AK100" i="6"/>
  <c r="AU99" i="6"/>
  <c r="AR99" i="6"/>
  <c r="AK99" i="6"/>
  <c r="AU98" i="6"/>
  <c r="AR98" i="6"/>
  <c r="AK98" i="6"/>
  <c r="AU97" i="6"/>
  <c r="AU94" i="6" s="1"/>
  <c r="AR97" i="6"/>
  <c r="AK97" i="6"/>
  <c r="AU96" i="6"/>
  <c r="AR96" i="6"/>
  <c r="AK96" i="6"/>
  <c r="AU95" i="6"/>
  <c r="AR95" i="6"/>
  <c r="AK95" i="6"/>
  <c r="AJ95" i="6"/>
  <c r="AJ94" i="6" s="1"/>
  <c r="I95" i="6"/>
  <c r="H95" i="6"/>
  <c r="G95" i="6"/>
  <c r="F95" i="6"/>
  <c r="E95" i="6"/>
  <c r="AZ94" i="6"/>
  <c r="AY94" i="6"/>
  <c r="AX94" i="6"/>
  <c r="AW94" i="6"/>
  <c r="AV94" i="6"/>
  <c r="AT94" i="6"/>
  <c r="AS94" i="6"/>
  <c r="AQ94" i="6"/>
  <c r="AP94" i="6"/>
  <c r="AO94" i="6"/>
  <c r="AN94" i="6"/>
  <c r="AM94" i="6"/>
  <c r="AL94" i="6"/>
  <c r="AG94" i="6"/>
  <c r="AF94" i="6"/>
  <c r="AE94" i="6"/>
  <c r="AD94" i="6"/>
  <c r="AC94" i="6"/>
  <c r="AB94" i="6"/>
  <c r="AA94" i="6"/>
  <c r="Z94" i="6"/>
  <c r="Y94" i="6"/>
  <c r="X94" i="6"/>
  <c r="W94" i="6"/>
  <c r="V94" i="6"/>
  <c r="U94" i="6"/>
  <c r="T94" i="6"/>
  <c r="S94" i="6"/>
  <c r="R94" i="6"/>
  <c r="J94" i="6"/>
  <c r="H86" i="6"/>
  <c r="G86" i="6"/>
  <c r="F86" i="6"/>
  <c r="E86" i="6"/>
  <c r="AR82" i="6"/>
  <c r="AR81" i="6"/>
  <c r="AR80" i="6"/>
  <c r="AR79" i="6"/>
  <c r="AR78" i="6"/>
  <c r="AR77" i="6"/>
  <c r="H77" i="6"/>
  <c r="G77" i="6"/>
  <c r="F77" i="6"/>
  <c r="E77" i="6"/>
  <c r="AU73" i="6"/>
  <c r="AR73" i="6"/>
  <c r="AU72" i="6"/>
  <c r="AR72" i="6"/>
  <c r="AU71" i="6"/>
  <c r="AR71" i="6"/>
  <c r="AU70" i="6"/>
  <c r="AR70" i="6"/>
  <c r="AU69" i="6"/>
  <c r="AU68" i="6"/>
  <c r="AR69" i="6"/>
  <c r="AR68" i="6"/>
  <c r="H68" i="6"/>
  <c r="G68" i="6"/>
  <c r="F68" i="6"/>
  <c r="E68" i="6"/>
  <c r="AR64" i="6"/>
  <c r="AR63" i="6"/>
  <c r="AR62" i="6"/>
  <c r="H62" i="6"/>
  <c r="G62" i="6"/>
  <c r="F62" i="6"/>
  <c r="E62" i="6"/>
  <c r="AR59" i="6"/>
  <c r="AR58" i="6"/>
  <c r="AR57" i="6"/>
  <c r="AR56" i="6"/>
  <c r="AR55" i="6"/>
  <c r="AR54" i="6"/>
  <c r="H54" i="6"/>
  <c r="G54" i="6"/>
  <c r="F54" i="6"/>
  <c r="E54" i="6"/>
  <c r="H45" i="6"/>
  <c r="G45" i="6"/>
  <c r="F45" i="6"/>
  <c r="E45" i="6"/>
  <c r="AU42" i="6"/>
  <c r="AR42" i="6"/>
  <c r="AU41" i="6"/>
  <c r="AR41" i="6"/>
  <c r="AU40" i="6"/>
  <c r="AR40" i="6"/>
  <c r="AU39" i="6"/>
  <c r="AU37" i="6"/>
  <c r="AU38" i="6"/>
  <c r="AR39" i="6"/>
  <c r="AR38" i="6"/>
  <c r="AR37" i="6"/>
  <c r="H37" i="6"/>
  <c r="G37" i="6"/>
  <c r="F37" i="6"/>
  <c r="E37" i="6"/>
  <c r="AU21" i="6"/>
  <c r="AU20" i="6" s="1"/>
  <c r="AR21" i="6"/>
  <c r="AR20" i="6" s="1"/>
  <c r="H21" i="6"/>
  <c r="G21" i="6"/>
  <c r="F21" i="6"/>
  <c r="E21" i="6"/>
  <c r="AU31" i="6"/>
  <c r="AR31" i="6"/>
  <c r="AU30" i="6"/>
  <c r="AR30" i="6"/>
  <c r="AU29" i="6"/>
  <c r="AR29" i="6"/>
  <c r="AU28" i="6"/>
  <c r="AR28" i="6"/>
  <c r="AU27" i="6"/>
  <c r="AR27" i="6"/>
  <c r="AU23" i="6"/>
  <c r="AR23" i="6"/>
  <c r="H23" i="6"/>
  <c r="G23" i="6"/>
  <c r="F23" i="6"/>
  <c r="E23" i="6"/>
  <c r="J7" i="6"/>
  <c r="E9" i="6"/>
  <c r="E13" i="6"/>
  <c r="H9" i="6"/>
  <c r="G9" i="6"/>
  <c r="F9" i="6"/>
  <c r="AR18" i="6"/>
  <c r="AR17" i="6"/>
  <c r="AR16" i="6"/>
  <c r="AR15" i="6"/>
  <c r="AR14" i="6"/>
  <c r="AR13" i="6"/>
  <c r="AU18" i="6"/>
  <c r="R3" i="6"/>
  <c r="I68" i="6" s="1"/>
  <c r="H13" i="6"/>
  <c r="G13" i="6"/>
  <c r="F13" i="6"/>
  <c r="I86"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77" i="6" s="1"/>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c r="Q297" i="5" s="1"/>
  <c r="F296" i="5"/>
  <c r="K296" i="5" s="1"/>
  <c r="Q296" i="5" s="1"/>
  <c r="F295" i="5"/>
  <c r="K295" i="5"/>
  <c r="Q295" i="5" s="1"/>
  <c r="F294" i="5"/>
  <c r="K294" i="5" s="1"/>
  <c r="Q294" i="5" s="1"/>
  <c r="F293" i="5"/>
  <c r="K293" i="5"/>
  <c r="Q293" i="5" s="1"/>
  <c r="F292" i="5"/>
  <c r="K292" i="5" s="1"/>
  <c r="Q292" i="5" s="1"/>
  <c r="F291" i="5"/>
  <c r="K291" i="5" s="1"/>
  <c r="Q291" i="5" s="1"/>
  <c r="F290" i="5"/>
  <c r="K290" i="5" s="1"/>
  <c r="Q290" i="5" s="1"/>
  <c r="F289" i="5"/>
  <c r="K289" i="5" s="1"/>
  <c r="Q289" i="5" s="1"/>
  <c r="F288" i="5"/>
  <c r="K288" i="5" s="1"/>
  <c r="Q288" i="5"/>
  <c r="F287" i="5"/>
  <c r="K287" i="5" s="1"/>
  <c r="Q287" i="5" s="1"/>
  <c r="F286" i="5"/>
  <c r="K286" i="5" s="1"/>
  <c r="Q286" i="5" s="1"/>
  <c r="F285" i="5"/>
  <c r="K285" i="5" s="1"/>
  <c r="Q285" i="5" s="1"/>
  <c r="F284" i="5"/>
  <c r="K284" i="5" s="1"/>
  <c r="Q284" i="5" s="1"/>
  <c r="AM283" i="5"/>
  <c r="AN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c r="AZ275" i="5" s="1"/>
  <c r="AK275" i="5"/>
  <c r="AR275" i="5" s="1"/>
  <c r="AY275" i="5" s="1"/>
  <c r="AI275" i="5"/>
  <c r="AP275" i="5" s="1"/>
  <c r="AW275" i="5" s="1"/>
  <c r="AF275" i="5"/>
  <c r="AM275" i="5" s="1"/>
  <c r="AT275" i="5" s="1"/>
  <c r="BA275" i="5" s="1"/>
  <c r="AC275" i="5"/>
  <c r="AJ275" i="5" s="1"/>
  <c r="AQ275" i="5" s="1"/>
  <c r="AX275" i="5" s="1"/>
  <c r="AA275" i="5"/>
  <c r="F275" i="5"/>
  <c r="K275" i="5"/>
  <c r="Q275" i="5" s="1"/>
  <c r="F274" i="5"/>
  <c r="K274" i="5" s="1"/>
  <c r="Q274" i="5" s="1"/>
  <c r="F273" i="5"/>
  <c r="K273" i="5" s="1"/>
  <c r="Q273" i="5" s="1"/>
  <c r="F272" i="5"/>
  <c r="K272" i="5" s="1"/>
  <c r="Q272" i="5" s="1"/>
  <c r="F271" i="5"/>
  <c r="K271" i="5" s="1"/>
  <c r="Q271" i="5" s="1"/>
  <c r="F270" i="5"/>
  <c r="K270" i="5" s="1"/>
  <c r="Q270" i="5"/>
  <c r="F269" i="5"/>
  <c r="K269" i="5" s="1"/>
  <c r="Q269" i="5" s="1"/>
  <c r="F268" i="5"/>
  <c r="K268" i="5" s="1"/>
  <c r="Q268" i="5" s="1"/>
  <c r="F267" i="5"/>
  <c r="K267" i="5" s="1"/>
  <c r="Q267" i="5" s="1"/>
  <c r="F266" i="5"/>
  <c r="K266" i="5" s="1"/>
  <c r="Q266" i="5" s="1"/>
  <c r="F265" i="5"/>
  <c r="K265" i="5" s="1"/>
  <c r="Q265" i="5" s="1"/>
  <c r="F264" i="5"/>
  <c r="K264" i="5" s="1"/>
  <c r="Q264" i="5" s="1"/>
  <c r="F263" i="5"/>
  <c r="K263" i="5"/>
  <c r="Q263" i="5" s="1"/>
  <c r="F262" i="5"/>
  <c r="K262" i="5" s="1"/>
  <c r="Q262" i="5" s="1"/>
  <c r="F261" i="5"/>
  <c r="K261" i="5" s="1"/>
  <c r="Q261" i="5" s="1"/>
  <c r="F260" i="5"/>
  <c r="K260" i="5" s="1"/>
  <c r="Q260" i="5" s="1"/>
  <c r="F259" i="5"/>
  <c r="K259" i="5" s="1"/>
  <c r="Q259" i="5" s="1"/>
  <c r="F258" i="5"/>
  <c r="K258" i="5" s="1"/>
  <c r="Q258" i="5" s="1"/>
  <c r="F257" i="5"/>
  <c r="K257" i="5" s="1"/>
  <c r="Q257" i="5" s="1"/>
  <c r="AF256" i="5"/>
  <c r="AM256" i="5" s="1"/>
  <c r="AT256" i="5"/>
  <c r="BA256" i="5" s="1"/>
  <c r="AL256" i="5"/>
  <c r="AS256" i="5" s="1"/>
  <c r="AZ256" i="5" s="1"/>
  <c r="AK256" i="5"/>
  <c r="AR256" i="5"/>
  <c r="AY256" i="5" s="1"/>
  <c r="AJ256" i="5"/>
  <c r="AQ256" i="5" s="1"/>
  <c r="AX256" i="5" s="1"/>
  <c r="AI256" i="5"/>
  <c r="AP256" i="5" s="1"/>
  <c r="AW256" i="5" s="1"/>
  <c r="AA256" i="5"/>
  <c r="F256" i="5"/>
  <c r="K256" i="5" s="1"/>
  <c r="Q256" i="5" s="1"/>
  <c r="F255" i="5"/>
  <c r="K255" i="5"/>
  <c r="Q255" i="5" s="1"/>
  <c r="F254" i="5"/>
  <c r="K254" i="5" s="1"/>
  <c r="Q254" i="5" s="1"/>
  <c r="F253" i="5"/>
  <c r="K253" i="5"/>
  <c r="Q253" i="5" s="1"/>
  <c r="F252" i="5"/>
  <c r="K252" i="5" s="1"/>
  <c r="Q252" i="5" s="1"/>
  <c r="F251" i="5"/>
  <c r="K251" i="5" s="1"/>
  <c r="Q251" i="5" s="1"/>
  <c r="F250" i="5"/>
  <c r="K250" i="5" s="1"/>
  <c r="Q250" i="5" s="1"/>
  <c r="F249" i="5"/>
  <c r="K249" i="5"/>
  <c r="Q249" i="5" s="1"/>
  <c r="F248" i="5"/>
  <c r="K248" i="5" s="1"/>
  <c r="Q248" i="5" s="1"/>
  <c r="F247" i="5"/>
  <c r="K247" i="5" s="1"/>
  <c r="Q247" i="5" s="1"/>
  <c r="F246" i="5"/>
  <c r="K246" i="5" s="1"/>
  <c r="Q246" i="5"/>
  <c r="F245" i="5"/>
  <c r="K245" i="5" s="1"/>
  <c r="Q245" i="5" s="1"/>
  <c r="F244" i="5"/>
  <c r="K244" i="5" s="1"/>
  <c r="Q244" i="5"/>
  <c r="F243" i="5"/>
  <c r="K243" i="5" s="1"/>
  <c r="Q243" i="5" s="1"/>
  <c r="F242" i="5"/>
  <c r="K242" i="5" s="1"/>
  <c r="Q242" i="5"/>
  <c r="F241" i="5"/>
  <c r="K241" i="5"/>
  <c r="Q241" i="5" s="1"/>
  <c r="F240" i="5"/>
  <c r="K240" i="5" s="1"/>
  <c r="Q240" i="5" s="1"/>
  <c r="F239" i="5"/>
  <c r="K239" i="5"/>
  <c r="Q239" i="5" s="1"/>
  <c r="F238" i="5"/>
  <c r="K238" i="5" s="1"/>
  <c r="Q238" i="5"/>
  <c r="F237" i="5"/>
  <c r="K237" i="5"/>
  <c r="Q237" i="5" s="1"/>
  <c r="F236" i="5"/>
  <c r="K236" i="5" s="1"/>
  <c r="Q236" i="5" s="1"/>
  <c r="F235" i="5"/>
  <c r="K235" i="5" s="1"/>
  <c r="Q235" i="5" s="1"/>
  <c r="F234" i="5"/>
  <c r="K234" i="5" s="1"/>
  <c r="Q234" i="5" s="1"/>
  <c r="F233" i="5"/>
  <c r="K233" i="5" s="1"/>
  <c r="Q233" i="5" s="1"/>
  <c r="F232" i="5"/>
  <c r="K232" i="5"/>
  <c r="Q232" i="5" s="1"/>
  <c r="F231" i="5"/>
  <c r="K231" i="5" s="1"/>
  <c r="Q231" i="5" s="1"/>
  <c r="AW230" i="5"/>
  <c r="AL230" i="5"/>
  <c r="AS230" i="5" s="1"/>
  <c r="AZ230" i="5" s="1"/>
  <c r="AK230" i="5"/>
  <c r="AR230" i="5" s="1"/>
  <c r="AY230" i="5" s="1"/>
  <c r="AA230" i="5"/>
  <c r="AH230" i="5" s="1"/>
  <c r="AO230" i="5" s="1"/>
  <c r="F230" i="5"/>
  <c r="K230" i="5" s="1"/>
  <c r="Q230" i="5" s="1"/>
  <c r="AI229" i="5"/>
  <c r="AP229" i="5" s="1"/>
  <c r="AW229" i="5"/>
  <c r="AM229" i="5"/>
  <c r="AT229" i="5" s="1"/>
  <c r="BA229" i="5" s="1"/>
  <c r="AL229" i="5"/>
  <c r="AS229" i="5" s="1"/>
  <c r="AZ229" i="5" s="1"/>
  <c r="AK229" i="5"/>
  <c r="AR229" i="5"/>
  <c r="AY229" i="5" s="1"/>
  <c r="AJ229" i="5"/>
  <c r="AQ229" i="5" s="1"/>
  <c r="AX229" i="5" s="1"/>
  <c r="AA229" i="5"/>
  <c r="AG229" i="5" s="1"/>
  <c r="F229" i="5"/>
  <c r="K229" i="5" s="1"/>
  <c r="Q229" i="5" s="1"/>
  <c r="F228" i="5"/>
  <c r="K228" i="5" s="1"/>
  <c r="Q228" i="5" s="1"/>
  <c r="F227" i="5"/>
  <c r="K227" i="5" s="1"/>
  <c r="Q227" i="5" s="1"/>
  <c r="F226" i="5"/>
  <c r="K226" i="5" s="1"/>
  <c r="Q226" i="5"/>
  <c r="F225" i="5"/>
  <c r="K225" i="5" s="1"/>
  <c r="Q225" i="5" s="1"/>
  <c r="F224" i="5"/>
  <c r="K224" i="5" s="1"/>
  <c r="Q224" i="5" s="1"/>
  <c r="F223" i="5"/>
  <c r="K223" i="5" s="1"/>
  <c r="Q223" i="5" s="1"/>
  <c r="F222" i="5"/>
  <c r="K222" i="5" s="1"/>
  <c r="Q222" i="5" s="1"/>
  <c r="AM221" i="5"/>
  <c r="AT221" i="5"/>
  <c r="BA221" i="5" s="1"/>
  <c r="AL221" i="5"/>
  <c r="AS221" i="5" s="1"/>
  <c r="AZ221" i="5" s="1"/>
  <c r="AK221" i="5"/>
  <c r="AR221" i="5" s="1"/>
  <c r="AY221" i="5" s="1"/>
  <c r="AJ221" i="5"/>
  <c r="AQ221" i="5" s="1"/>
  <c r="AX221" i="5" s="1"/>
  <c r="AI221" i="5"/>
  <c r="AP221" i="5" s="1"/>
  <c r="AW221" i="5" s="1"/>
  <c r="AG221" i="5"/>
  <c r="F221" i="5"/>
  <c r="K221" i="5" s="1"/>
  <c r="Q221" i="5"/>
  <c r="F220" i="5"/>
  <c r="K220" i="5" s="1"/>
  <c r="Q220" i="5" s="1"/>
  <c r="F219" i="5"/>
  <c r="K219" i="5"/>
  <c r="Q219" i="5" s="1"/>
  <c r="AM218" i="5"/>
  <c r="AT218" i="5" s="1"/>
  <c r="BA218" i="5" s="1"/>
  <c r="AL218" i="5"/>
  <c r="AS218" i="5" s="1"/>
  <c r="AZ218" i="5"/>
  <c r="AK218" i="5"/>
  <c r="AR218" i="5" s="1"/>
  <c r="AY218" i="5" s="1"/>
  <c r="AJ218" i="5"/>
  <c r="AQ218" i="5" s="1"/>
  <c r="AX218" i="5" s="1"/>
  <c r="AI218" i="5"/>
  <c r="AG218" i="5"/>
  <c r="F218" i="5"/>
  <c r="K218" i="5" s="1"/>
  <c r="Q218" i="5" s="1"/>
  <c r="F217" i="5"/>
  <c r="K217" i="5" s="1"/>
  <c r="Q217" i="5" s="1"/>
  <c r="F216" i="5"/>
  <c r="K216" i="5" s="1"/>
  <c r="Q216" i="5" s="1"/>
  <c r="F215" i="5"/>
  <c r="K215" i="5" s="1"/>
  <c r="Q215" i="5"/>
  <c r="F214" i="5"/>
  <c r="K214" i="5" s="1"/>
  <c r="Q214" i="5" s="1"/>
  <c r="F213" i="5"/>
  <c r="K213" i="5" s="1"/>
  <c r="Q213" i="5" s="1"/>
  <c r="F212" i="5"/>
  <c r="K212" i="5" s="1"/>
  <c r="Q212" i="5" s="1"/>
  <c r="AM211" i="5"/>
  <c r="AT211" i="5" s="1"/>
  <c r="AL211" i="5"/>
  <c r="AS211" i="5" s="1"/>
  <c r="AZ211" i="5" s="1"/>
  <c r="AK211" i="5"/>
  <c r="AR211" i="5" s="1"/>
  <c r="AY211" i="5" s="1"/>
  <c r="AI211" i="5"/>
  <c r="AP211" i="5" s="1"/>
  <c r="AG211" i="5"/>
  <c r="F211" i="5"/>
  <c r="K211" i="5" s="1"/>
  <c r="Q211" i="5" s="1"/>
  <c r="F210" i="5"/>
  <c r="K210" i="5"/>
  <c r="Q210" i="5" s="1"/>
  <c r="F209" i="5"/>
  <c r="K209" i="5" s="1"/>
  <c r="Q209" i="5" s="1"/>
  <c r="F208" i="5"/>
  <c r="K208" i="5" s="1"/>
  <c r="Q208" i="5" s="1"/>
  <c r="F207" i="5"/>
  <c r="K207" i="5" s="1"/>
  <c r="Q207" i="5" s="1"/>
  <c r="AL206" i="5"/>
  <c r="AS206" i="5" s="1"/>
  <c r="AZ206" i="5" s="1"/>
  <c r="AK206" i="5"/>
  <c r="AR206" i="5" s="1"/>
  <c r="AY206" i="5" s="1"/>
  <c r="AI206" i="5"/>
  <c r="AP206" i="5" s="1"/>
  <c r="AW206" i="5" s="1"/>
  <c r="AG206" i="5"/>
  <c r="F206" i="5"/>
  <c r="K206" i="5"/>
  <c r="Q206" i="5" s="1"/>
  <c r="F205" i="5"/>
  <c r="K205" i="5" s="1"/>
  <c r="Q205" i="5" s="1"/>
  <c r="F204" i="5"/>
  <c r="K204" i="5" s="1"/>
  <c r="Q204" i="5" s="1"/>
  <c r="F203" i="5"/>
  <c r="K203" i="5" s="1"/>
  <c r="Q203" i="5" s="1"/>
  <c r="F202" i="5"/>
  <c r="K202" i="5"/>
  <c r="Q202" i="5" s="1"/>
  <c r="AL201" i="5"/>
  <c r="AS201" i="5" s="1"/>
  <c r="AZ201" i="5" s="1"/>
  <c r="AK201" i="5"/>
  <c r="AR201" i="5" s="1"/>
  <c r="AI201" i="5"/>
  <c r="AP201" i="5" s="1"/>
  <c r="AG201" i="5"/>
  <c r="F201" i="5"/>
  <c r="K201" i="5"/>
  <c r="Q201" i="5" s="1"/>
  <c r="F200" i="5"/>
  <c r="K200" i="5" s="1"/>
  <c r="Q200" i="5"/>
  <c r="F199" i="5"/>
  <c r="K199" i="5" s="1"/>
  <c r="Q199" i="5" s="1"/>
  <c r="F198" i="5"/>
  <c r="K198" i="5"/>
  <c r="Q198" i="5" s="1"/>
  <c r="F197" i="5"/>
  <c r="K197" i="5" s="1"/>
  <c r="Q197" i="5" s="1"/>
  <c r="F196" i="5"/>
  <c r="K196" i="5" s="1"/>
  <c r="Q196" i="5"/>
  <c r="AM195" i="5"/>
  <c r="AT195" i="5" s="1"/>
  <c r="BA195" i="5" s="1"/>
  <c r="AL195" i="5"/>
  <c r="AS195" i="5" s="1"/>
  <c r="AZ195" i="5" s="1"/>
  <c r="AK195" i="5"/>
  <c r="AR195" i="5" s="1"/>
  <c r="AY195" i="5" s="1"/>
  <c r="AJ195" i="5"/>
  <c r="AQ195" i="5" s="1"/>
  <c r="AX195" i="5" s="1"/>
  <c r="AI195" i="5"/>
  <c r="AP195" i="5" s="1"/>
  <c r="AW195" i="5" s="1"/>
  <c r="AA195" i="5"/>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c r="Q183" i="5" s="1"/>
  <c r="AM182" i="5"/>
  <c r="AT182" i="5" s="1"/>
  <c r="BA182" i="5" s="1"/>
  <c r="AL182" i="5"/>
  <c r="AS182" i="5" s="1"/>
  <c r="AZ182" i="5" s="1"/>
  <c r="AK182" i="5"/>
  <c r="AR182" i="5" s="1"/>
  <c r="AY182" i="5" s="1"/>
  <c r="AJ182" i="5"/>
  <c r="AQ182" i="5" s="1"/>
  <c r="AX182" i="5" s="1"/>
  <c r="AB182" i="5"/>
  <c r="AI182" i="5" s="1"/>
  <c r="AP182" i="5" s="1"/>
  <c r="AA182" i="5"/>
  <c r="AH182" i="5"/>
  <c r="AO182" i="5" s="1"/>
  <c r="AV182" i="5" s="1"/>
  <c r="F182" i="5"/>
  <c r="K182" i="5" s="1"/>
  <c r="Q182" i="5" s="1"/>
  <c r="F181" i="5"/>
  <c r="K181" i="5" s="1"/>
  <c r="Q181" i="5" s="1"/>
  <c r="F180" i="5"/>
  <c r="K180" i="5" s="1"/>
  <c r="Q180" i="5" s="1"/>
  <c r="F179" i="5"/>
  <c r="K179" i="5"/>
  <c r="Q179" i="5" s="1"/>
  <c r="F178" i="5"/>
  <c r="K178" i="5" s="1"/>
  <c r="Q178" i="5" s="1"/>
  <c r="F177" i="5"/>
  <c r="K177" i="5" s="1"/>
  <c r="Q177" i="5" s="1"/>
  <c r="F176" i="5"/>
  <c r="K176" i="5" s="1"/>
  <c r="Q176" i="5" s="1"/>
  <c r="F175" i="5"/>
  <c r="K175" i="5" s="1"/>
  <c r="Q175" i="5" s="1"/>
  <c r="F174" i="5"/>
  <c r="K174" i="5" s="1"/>
  <c r="Q174" i="5"/>
  <c r="F173" i="5"/>
  <c r="K173" i="5" s="1"/>
  <c r="Q173" i="5" s="1"/>
  <c r="F172" i="5"/>
  <c r="K172" i="5" s="1"/>
  <c r="Q172" i="5" s="1"/>
  <c r="F171" i="5"/>
  <c r="K171" i="5" s="1"/>
  <c r="Q171" i="5" s="1"/>
  <c r="F170" i="5"/>
  <c r="K170" i="5" s="1"/>
  <c r="Q170" i="5" s="1"/>
  <c r="AL169" i="5"/>
  <c r="AS169" i="5" s="1"/>
  <c r="AZ169" i="5" s="1"/>
  <c r="AK169" i="5"/>
  <c r="AR169" i="5" s="1"/>
  <c r="AY169" i="5"/>
  <c r="AI169" i="5"/>
  <c r="AP169" i="5" s="1"/>
  <c r="AW169" i="5" s="1"/>
  <c r="AF169" i="5"/>
  <c r="AC169" i="5"/>
  <c r="AJ169" i="5" s="1"/>
  <c r="AQ169" i="5" s="1"/>
  <c r="AX169" i="5" s="1"/>
  <c r="AA169" i="5"/>
  <c r="AH169" i="5" s="1"/>
  <c r="AO169" i="5" s="1"/>
  <c r="AV169" i="5" s="1"/>
  <c r="F169" i="5"/>
  <c r="K169" i="5" s="1"/>
  <c r="Q169" i="5" s="1"/>
  <c r="F168" i="5"/>
  <c r="K168" i="5"/>
  <c r="Q168" i="5" s="1"/>
  <c r="F167" i="5"/>
  <c r="K167" i="5" s="1"/>
  <c r="Q167" i="5" s="1"/>
  <c r="F166" i="5"/>
  <c r="K166" i="5"/>
  <c r="Q166" i="5" s="1"/>
  <c r="F165" i="5"/>
  <c r="K165" i="5" s="1"/>
  <c r="Q165" i="5" s="1"/>
  <c r="F164" i="5"/>
  <c r="K164" i="5"/>
  <c r="Q164" i="5" s="1"/>
  <c r="F163" i="5"/>
  <c r="K163" i="5" s="1"/>
  <c r="Q163" i="5" s="1"/>
  <c r="F162" i="5"/>
  <c r="K162" i="5" s="1"/>
  <c r="Q162" i="5" s="1"/>
  <c r="F161" i="5"/>
  <c r="K161" i="5" s="1"/>
  <c r="Q161" i="5" s="1"/>
  <c r="F160" i="5"/>
  <c r="K160" i="5"/>
  <c r="Q160" i="5" s="1"/>
  <c r="F159" i="5"/>
  <c r="K159" i="5" s="1"/>
  <c r="Q159" i="5"/>
  <c r="F158" i="5"/>
  <c r="K158" i="5" s="1"/>
  <c r="Q158" i="5" s="1"/>
  <c r="F157" i="5"/>
  <c r="K157" i="5" s="1"/>
  <c r="Q157" i="5" s="1"/>
  <c r="F156" i="5"/>
  <c r="K156" i="5"/>
  <c r="Q156" i="5" s="1"/>
  <c r="F155" i="5"/>
  <c r="K155" i="5" s="1"/>
  <c r="Q155" i="5" s="1"/>
  <c r="F154" i="5"/>
  <c r="K154" i="5" s="1"/>
  <c r="Q154" i="5" s="1"/>
  <c r="F153" i="5"/>
  <c r="K153" i="5" s="1"/>
  <c r="Q153" i="5" s="1"/>
  <c r="F152" i="5"/>
  <c r="K152" i="5" s="1"/>
  <c r="Q152" i="5" s="1"/>
  <c r="F151" i="5"/>
  <c r="K151" i="5" s="1"/>
  <c r="Q151" i="5" s="1"/>
  <c r="F150" i="5"/>
  <c r="K150" i="5"/>
  <c r="Q150" i="5" s="1"/>
  <c r="F149" i="5"/>
  <c r="K149" i="5" s="1"/>
  <c r="Q149" i="5" s="1"/>
  <c r="AX148" i="5"/>
  <c r="AR148" i="5"/>
  <c r="AY148" i="5" s="1"/>
  <c r="AP148" i="5"/>
  <c r="AW148" i="5" s="1"/>
  <c r="AL148" i="5"/>
  <c r="AS148" i="5" s="1"/>
  <c r="AZ148" i="5" s="1"/>
  <c r="AJ148" i="5"/>
  <c r="AF148" i="5"/>
  <c r="AM148" i="5" s="1"/>
  <c r="AT148" i="5"/>
  <c r="BA148" i="5" s="1"/>
  <c r="AC148" i="5"/>
  <c r="AA148" i="5"/>
  <c r="AH148" i="5"/>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H139" i="5"/>
  <c r="AO139" i="5" s="1"/>
  <c r="AV139" i="5" s="1"/>
  <c r="AG139" i="5"/>
  <c r="F139" i="5"/>
  <c r="K139" i="5" s="1"/>
  <c r="Q139" i="5" s="1"/>
  <c r="F138" i="5"/>
  <c r="K138" i="5" s="1"/>
  <c r="Q138" i="5" s="1"/>
  <c r="F137" i="5"/>
  <c r="K137" i="5"/>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c r="AT133" i="5" s="1"/>
  <c r="BA133" i="5" s="1"/>
  <c r="AA133" i="5"/>
  <c r="AH133" i="5" s="1"/>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A125" i="5"/>
  <c r="F125" i="5"/>
  <c r="K125" i="5" s="1"/>
  <c r="Q125" i="5" s="1"/>
  <c r="F124" i="5"/>
  <c r="K124" i="5" s="1"/>
  <c r="Q124" i="5" s="1"/>
  <c r="F123" i="5"/>
  <c r="K123" i="5" s="1"/>
  <c r="Q123" i="5"/>
  <c r="F122" i="5"/>
  <c r="K122" i="5" s="1"/>
  <c r="Q122" i="5" s="1"/>
  <c r="AM121" i="5"/>
  <c r="AT121" i="5"/>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c r="Q119" i="5"/>
  <c r="F118" i="5"/>
  <c r="K118" i="5" s="1"/>
  <c r="Q118" i="5" s="1"/>
  <c r="F117" i="5"/>
  <c r="K117" i="5"/>
  <c r="Q117" i="5" s="1"/>
  <c r="F116" i="5"/>
  <c r="K116" i="5" s="1"/>
  <c r="Q116" i="5" s="1"/>
  <c r="F115" i="5"/>
  <c r="K115" i="5" s="1"/>
  <c r="Q115" i="5" s="1"/>
  <c r="F114" i="5"/>
  <c r="K114" i="5" s="1"/>
  <c r="Q114" i="5" s="1"/>
  <c r="F113" i="5"/>
  <c r="K113" i="5"/>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c r="AZ99" i="5" s="1"/>
  <c r="AK99" i="5"/>
  <c r="AR99" i="5" s="1"/>
  <c r="AY99" i="5" s="1"/>
  <c r="AJ99" i="5"/>
  <c r="AQ99" i="5" s="1"/>
  <c r="AX99" i="5" s="1"/>
  <c r="AI99" i="5"/>
  <c r="AP99" i="5"/>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F95" i="5"/>
  <c r="K95" i="5" s="1"/>
  <c r="Q95" i="5" s="1"/>
  <c r="F94" i="5"/>
  <c r="K94" i="5" s="1"/>
  <c r="Q94" i="5" s="1"/>
  <c r="F93" i="5"/>
  <c r="K93" i="5"/>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c r="AY82" i="5" s="1"/>
  <c r="AJ82" i="5"/>
  <c r="AQ82" i="5" s="1"/>
  <c r="AX82" i="5" s="1"/>
  <c r="AI82" i="5"/>
  <c r="AP82" i="5"/>
  <c r="AW82" i="5" s="1"/>
  <c r="AA82" i="5"/>
  <c r="F82" i="5"/>
  <c r="K82" i="5" s="1"/>
  <c r="Q82" i="5" s="1"/>
  <c r="F81" i="5"/>
  <c r="K81" i="5" s="1"/>
  <c r="Q81" i="5" s="1"/>
  <c r="F80" i="5"/>
  <c r="K80" i="5" s="1"/>
  <c r="Q80" i="5" s="1"/>
  <c r="F79" i="5"/>
  <c r="K79" i="5"/>
  <c r="Q79" i="5" s="1"/>
  <c r="F78" i="5"/>
  <c r="K78" i="5" s="1"/>
  <c r="Q78" i="5" s="1"/>
  <c r="F77" i="5"/>
  <c r="K77" i="5" s="1"/>
  <c r="Q77" i="5" s="1"/>
  <c r="F76" i="5"/>
  <c r="K76" i="5" s="1"/>
  <c r="Q76" i="5" s="1"/>
  <c r="F75" i="5"/>
  <c r="K75" i="5" s="1"/>
  <c r="Q75" i="5" s="1"/>
  <c r="F74" i="5"/>
  <c r="K74" i="5" s="1"/>
  <c r="Q74" i="5"/>
  <c r="F73" i="5"/>
  <c r="K73" i="5" s="1"/>
  <c r="Q73" i="5" s="1"/>
  <c r="F72" i="5"/>
  <c r="K72" i="5"/>
  <c r="Q72" i="5" s="1"/>
  <c r="F71" i="5"/>
  <c r="K71" i="5" s="1"/>
  <c r="Q71" i="5" s="1"/>
  <c r="F70" i="5"/>
  <c r="K70" i="5" s="1"/>
  <c r="Q70" i="5" s="1"/>
  <c r="AL69" i="5"/>
  <c r="AS69" i="5" s="1"/>
  <c r="AZ69" i="5" s="1"/>
  <c r="AK69" i="5"/>
  <c r="AR69" i="5" s="1"/>
  <c r="AY69" i="5" s="1"/>
  <c r="AJ69" i="5"/>
  <c r="AQ69" i="5" s="1"/>
  <c r="AX69" i="5" s="1"/>
  <c r="AF69" i="5"/>
  <c r="AM69" i="5" s="1"/>
  <c r="AT69" i="5" s="1"/>
  <c r="BA69" i="5" s="1"/>
  <c r="AB69" i="5"/>
  <c r="AI69" i="5" s="1"/>
  <c r="AP69" i="5" s="1"/>
  <c r="AW69" i="5" s="1"/>
  <c r="AA69" i="5"/>
  <c r="F69" i="5"/>
  <c r="K69" i="5" s="1"/>
  <c r="Q69" i="5"/>
  <c r="F68" i="5"/>
  <c r="K68" i="5" s="1"/>
  <c r="Q68" i="5" s="1"/>
  <c r="F67" i="5"/>
  <c r="K67" i="5"/>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c r="AM53" i="5"/>
  <c r="AT53" i="5" s="1"/>
  <c r="BA53" i="5" s="1"/>
  <c r="AL53" i="5"/>
  <c r="AS53" i="5" s="1"/>
  <c r="AZ53" i="5" s="1"/>
  <c r="AJ53" i="5"/>
  <c r="AQ53" i="5" s="1"/>
  <c r="AX53" i="5" s="1"/>
  <c r="AB53" i="5"/>
  <c r="AI53" i="5"/>
  <c r="AP53" i="5" s="1"/>
  <c r="AW53" i="5" s="1"/>
  <c r="AA53" i="5"/>
  <c r="AH53" i="5" s="1"/>
  <c r="AO53" i="5" s="1"/>
  <c r="F53" i="5"/>
  <c r="K53" i="5" s="1"/>
  <c r="Q53" i="5"/>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c r="Q43" i="5" s="1"/>
  <c r="F42" i="5"/>
  <c r="K42" i="5" s="1"/>
  <c r="Q42" i="5" s="1"/>
  <c r="F41" i="5"/>
  <c r="K41" i="5" s="1"/>
  <c r="Q41" i="5" s="1"/>
  <c r="F40" i="5"/>
  <c r="K40" i="5" s="1"/>
  <c r="Q40" i="5" s="1"/>
  <c r="F39" i="5"/>
  <c r="K39" i="5"/>
  <c r="Q39" i="5" s="1"/>
  <c r="F38" i="5"/>
  <c r="K38" i="5" s="1"/>
  <c r="Q38" i="5" s="1"/>
  <c r="F37" i="5"/>
  <c r="K37" i="5" s="1"/>
  <c r="Q37" i="5"/>
  <c r="AL36" i="5"/>
  <c r="AS36" i="5" s="1"/>
  <c r="AZ36" i="5" s="1"/>
  <c r="AK36" i="5"/>
  <c r="AR36" i="5" s="1"/>
  <c r="AY36" i="5" s="1"/>
  <c r="AJ36" i="5"/>
  <c r="AQ36" i="5" s="1"/>
  <c r="AX36" i="5" s="1"/>
  <c r="AF36" i="5"/>
  <c r="AM36" i="5" s="1"/>
  <c r="AT36" i="5" s="1"/>
  <c r="BA36" i="5" s="1"/>
  <c r="AB36" i="5"/>
  <c r="AI36" i="5" s="1"/>
  <c r="AP36" i="5" s="1"/>
  <c r="AW36" i="5" s="1"/>
  <c r="AA36" i="5"/>
  <c r="AG36" i="5" s="1"/>
  <c r="F36" i="5"/>
  <c r="K36" i="5" s="1"/>
  <c r="Q36" i="5" s="1"/>
  <c r="F35" i="5"/>
  <c r="K35" i="5" s="1"/>
  <c r="Q35" i="5" s="1"/>
  <c r="F34" i="5"/>
  <c r="K34" i="5" s="1"/>
  <c r="Q34" i="5" s="1"/>
  <c r="F33" i="5"/>
  <c r="K33" i="5" s="1"/>
  <c r="Q33" i="5" s="1"/>
  <c r="F32" i="5"/>
  <c r="K32" i="5" s="1"/>
  <c r="Q32" i="5" s="1"/>
  <c r="F31" i="5"/>
  <c r="K31" i="5" s="1"/>
  <c r="Q31" i="5"/>
  <c r="F30" i="5"/>
  <c r="K30" i="5" s="1"/>
  <c r="Q30" i="5"/>
  <c r="F29" i="5"/>
  <c r="K29" i="5"/>
  <c r="Q29" i="5" s="1"/>
  <c r="F28" i="5"/>
  <c r="K28" i="5" s="1"/>
  <c r="Q28" i="5" s="1"/>
  <c r="F27" i="5"/>
  <c r="K27" i="5" s="1"/>
  <c r="Q27" i="5" s="1"/>
  <c r="F26" i="5"/>
  <c r="K26" i="5"/>
  <c r="Q26" i="5" s="1"/>
  <c r="F25" i="5"/>
  <c r="K25" i="5" s="1"/>
  <c r="Q25" i="5" s="1"/>
  <c r="F24" i="5"/>
  <c r="K24" i="5" s="1"/>
  <c r="Q24" i="5" s="1"/>
  <c r="F23" i="5"/>
  <c r="K23" i="5" s="1"/>
  <c r="Q23" i="5"/>
  <c r="F22" i="5"/>
  <c r="K22" i="5" s="1"/>
  <c r="Q22" i="5" s="1"/>
  <c r="F21" i="5"/>
  <c r="K21" i="5"/>
  <c r="Q21" i="5" s="1"/>
  <c r="F20" i="5"/>
  <c r="K20" i="5" s="1"/>
  <c r="Q20" i="5" s="1"/>
  <c r="F19" i="5"/>
  <c r="K19" i="5" s="1"/>
  <c r="Q19" i="5" s="1"/>
  <c r="F18" i="5"/>
  <c r="K18" i="5" s="1"/>
  <c r="Q18" i="5" s="1"/>
  <c r="F17" i="5"/>
  <c r="K17" i="5" s="1"/>
  <c r="Q17" i="5" s="1"/>
  <c r="F16" i="5"/>
  <c r="K16" i="5"/>
  <c r="Q16" i="5" s="1"/>
  <c r="F15" i="5"/>
  <c r="K15" i="5" s="1"/>
  <c r="Q15" i="5" s="1"/>
  <c r="F14" i="5"/>
  <c r="K14" i="5" s="1"/>
  <c r="Q14" i="5"/>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G9" i="5" s="1"/>
  <c r="AN9" i="5" s="1"/>
  <c r="AI9" i="5"/>
  <c r="AP9" i="5" s="1"/>
  <c r="AW9" i="5" s="1"/>
  <c r="AA9" i="5"/>
  <c r="AH9" i="5" s="1"/>
  <c r="AO9" i="5" s="1"/>
  <c r="F9" i="5"/>
  <c r="K9" i="5" s="1"/>
  <c r="Q9" i="5" s="1"/>
  <c r="AG109" i="5"/>
  <c r="AN109" i="5" s="1"/>
  <c r="AU283" i="5"/>
  <c r="AH186" i="5"/>
  <c r="AO186" i="5" s="1"/>
  <c r="AG125" i="5"/>
  <c r="AG133" i="5"/>
  <c r="AO111" i="5"/>
  <c r="AV111" i="5" s="1"/>
  <c r="AG121" i="5"/>
  <c r="AH125" i="5"/>
  <c r="AO125" i="5" s="1"/>
  <c r="AV125" i="5" s="1"/>
  <c r="AG128" i="5"/>
  <c r="AW201" i="5"/>
  <c r="AP218" i="5"/>
  <c r="AW218" i="5" s="1"/>
  <c r="AH275" i="5"/>
  <c r="AO275" i="5" s="1"/>
  <c r="AD22" i="6"/>
  <c r="AD85" i="6"/>
  <c r="X61" i="6"/>
  <c r="R44" i="6"/>
  <c r="V22" i="6"/>
  <c r="Z22" i="6"/>
  <c r="AD12" i="6"/>
  <c r="AD20" i="6"/>
  <c r="T36" i="6"/>
  <c r="Z44" i="6"/>
  <c r="Z36" i="6"/>
  <c r="AD76" i="6"/>
  <c r="AD44" i="6"/>
  <c r="AD36" i="6"/>
  <c r="Z61" i="6"/>
  <c r="T53" i="6"/>
  <c r="T44" i="6"/>
  <c r="AB67" i="6"/>
  <c r="AB53" i="6"/>
  <c r="AB44" i="6"/>
  <c r="V36" i="6"/>
  <c r="V61" i="6"/>
  <c r="V53" i="6"/>
  <c r="X22" i="6"/>
  <c r="AB36" i="6"/>
  <c r="V44" i="6"/>
  <c r="T22" i="6"/>
  <c r="AD61" i="6"/>
  <c r="AD53" i="6"/>
  <c r="AB61" i="6"/>
  <c r="T67" i="6"/>
  <c r="T61" i="6"/>
  <c r="X44" i="6"/>
  <c r="X67" i="6"/>
  <c r="Z53" i="6"/>
  <c r="V76" i="6"/>
  <c r="V67" i="6"/>
  <c r="AD67" i="6"/>
  <c r="Z76" i="6"/>
  <c r="Z67" i="6"/>
  <c r="V20" i="6"/>
  <c r="Z20" i="6"/>
  <c r="X36" i="6"/>
  <c r="X53" i="6"/>
  <c r="AB22" i="6"/>
  <c r="T85" i="6"/>
  <c r="T76" i="6"/>
  <c r="V12" i="6"/>
  <c r="X85" i="6"/>
  <c r="X76" i="6"/>
  <c r="Z12" i="6"/>
  <c r="AB85" i="6"/>
  <c r="AB76" i="6"/>
  <c r="T20" i="6"/>
  <c r="T12" i="6"/>
  <c r="V85" i="6"/>
  <c r="X20" i="6"/>
  <c r="X12" i="6"/>
  <c r="Z85" i="6"/>
  <c r="AB20" i="6"/>
  <c r="AB12" i="6"/>
  <c r="R76" i="6"/>
  <c r="AJ77" i="6"/>
  <c r="AJ76" i="6" s="1"/>
  <c r="R20" i="6"/>
  <c r="AJ21" i="6"/>
  <c r="AJ20" i="6" s="1"/>
  <c r="R36" i="6"/>
  <c r="AJ37" i="6"/>
  <c r="AJ36" i="6" s="1"/>
  <c r="R85" i="6"/>
  <c r="AJ86" i="6"/>
  <c r="AJ85" i="6" s="1"/>
  <c r="R61" i="6"/>
  <c r="AJ62" i="6"/>
  <c r="AJ61" i="6" s="1"/>
  <c r="AJ45" i="6"/>
  <c r="AJ44" i="6" s="1"/>
  <c r="R67" i="6"/>
  <c r="AJ68" i="6"/>
  <c r="AJ67" i="6" s="1"/>
  <c r="R53" i="6"/>
  <c r="AJ54" i="6"/>
  <c r="AJ53" i="6" s="1"/>
  <c r="R12" i="6"/>
  <c r="AJ13" i="6"/>
  <c r="AJ12" i="6" s="1"/>
  <c r="R22" i="6"/>
  <c r="AJ23" i="6"/>
  <c r="AJ22" i="6" s="1"/>
  <c r="AU14" i="6"/>
  <c r="AT12" i="6"/>
  <c r="AN201" i="5" l="1"/>
  <c r="AG230" i="5"/>
  <c r="AK186" i="5"/>
  <c r="AR186" i="5" s="1"/>
  <c r="I13" i="6"/>
  <c r="AH281" i="5"/>
  <c r="AO281" i="5" s="1"/>
  <c r="AV281" i="5" s="1"/>
  <c r="I45" i="6"/>
  <c r="AG182" i="5"/>
  <c r="BB186" i="5"/>
  <c r="BB230" i="5"/>
  <c r="AT283" i="5"/>
  <c r="BA283" i="5" s="1"/>
  <c r="BB283" i="5" s="1"/>
  <c r="AA9" i="6"/>
  <c r="AK121" i="6"/>
  <c r="AK148" i="6"/>
  <c r="AR175" i="6"/>
  <c r="AO9" i="6"/>
  <c r="BB281" i="5"/>
  <c r="AK139" i="6"/>
  <c r="AU148" i="6"/>
  <c r="AU230" i="5"/>
  <c r="AR12" i="6"/>
  <c r="AG186" i="5"/>
  <c r="AO121" i="5"/>
  <c r="AN121" i="5"/>
  <c r="AR166" i="6"/>
  <c r="AG195" i="5"/>
  <c r="AH195" i="5"/>
  <c r="AO195" i="5" s="1"/>
  <c r="AV195" i="5" s="1"/>
  <c r="AN221" i="5"/>
  <c r="AG87" i="5"/>
  <c r="AN87" i="5" s="1"/>
  <c r="AG99" i="5"/>
  <c r="AN99" i="5" s="1"/>
  <c r="AH99" i="5"/>
  <c r="AO99" i="5" s="1"/>
  <c r="AO133" i="5"/>
  <c r="AV133" i="5" s="1"/>
  <c r="BB133" i="5" s="1"/>
  <c r="AN133" i="5"/>
  <c r="AG148" i="5"/>
  <c r="B86" i="6"/>
  <c r="AN125" i="5"/>
  <c r="AQ125" i="5"/>
  <c r="AU157" i="6"/>
  <c r="AU206" i="5"/>
  <c r="BB111" i="5"/>
  <c r="BC283" i="5"/>
  <c r="AR184" i="6"/>
  <c r="AG106" i="5"/>
  <c r="AN106" i="5" s="1"/>
  <c r="BB195" i="5"/>
  <c r="AU211" i="5"/>
  <c r="AW211" i="5"/>
  <c r="BB211" i="5" s="1"/>
  <c r="B113" i="6"/>
  <c r="AU218" i="5"/>
  <c r="AK112" i="6"/>
  <c r="AR130" i="6"/>
  <c r="AH82" i="5"/>
  <c r="AO82" i="5" s="1"/>
  <c r="AG82" i="5"/>
  <c r="AN82" i="5" s="1"/>
  <c r="C5" i="6"/>
  <c r="C21" i="6"/>
  <c r="AU186" i="5"/>
  <c r="AK130" i="6"/>
  <c r="AU130" i="6"/>
  <c r="AR148" i="6"/>
  <c r="AR157" i="6"/>
  <c r="AK157" i="6"/>
  <c r="AU166" i="6"/>
  <c r="AU175" i="6"/>
  <c r="AN111" i="5"/>
  <c r="AN148" i="5"/>
  <c r="AW9" i="6"/>
  <c r="AY9" i="6"/>
  <c r="AU112" i="6"/>
  <c r="AK175" i="6"/>
  <c r="AK184" i="6"/>
  <c r="C45" i="6"/>
  <c r="AN128" i="5"/>
  <c r="BB218" i="5"/>
  <c r="AG275" i="5"/>
  <c r="AX9" i="6"/>
  <c r="AK94" i="6"/>
  <c r="AP9" i="6"/>
  <c r="AR103" i="6"/>
  <c r="AK103" i="6"/>
  <c r="AU103" i="6"/>
  <c r="AR76" i="6"/>
  <c r="BB206" i="5"/>
  <c r="AY201" i="5"/>
  <c r="BB201" i="5" s="1"/>
  <c r="AU201" i="5"/>
  <c r="AU99" i="5"/>
  <c r="AU109" i="5"/>
  <c r="AV109" i="5"/>
  <c r="BB109" i="5" s="1"/>
  <c r="AW182" i="5"/>
  <c r="BB182" i="5" s="1"/>
  <c r="AU182" i="5"/>
  <c r="AU53" i="5"/>
  <c r="AV53" i="5"/>
  <c r="BB53" i="5" s="1"/>
  <c r="AU275" i="5"/>
  <c r="AV275" i="5"/>
  <c r="BB275" i="5" s="1"/>
  <c r="AU87" i="5"/>
  <c r="AU111" i="5"/>
  <c r="AU9" i="5"/>
  <c r="AH256" i="5"/>
  <c r="AG256" i="5"/>
  <c r="C122" i="6"/>
  <c r="C131" i="6"/>
  <c r="B149" i="6"/>
  <c r="C149" i="6"/>
  <c r="AZ9" i="6"/>
  <c r="AR94" i="6"/>
  <c r="AV99" i="5"/>
  <c r="BB99" i="5" s="1"/>
  <c r="AG53" i="5"/>
  <c r="AN53" i="5" s="1"/>
  <c r="Y5" i="6"/>
  <c r="AN206" i="5"/>
  <c r="AH36" i="5"/>
  <c r="AH69" i="5"/>
  <c r="AO69" i="5" s="1"/>
  <c r="AG69" i="5"/>
  <c r="AN69" i="5" s="1"/>
  <c r="AG95" i="5"/>
  <c r="AN95" i="5" s="1"/>
  <c r="AH95" i="5"/>
  <c r="AO95" i="5" s="1"/>
  <c r="B185" i="6"/>
  <c r="C167" i="6"/>
  <c r="AH229" i="5"/>
  <c r="AU106" i="5"/>
  <c r="AM169" i="5"/>
  <c r="AT169" i="5" s="1"/>
  <c r="AG169" i="5"/>
  <c r="AV9" i="5"/>
  <c r="BB9" i="5" s="1"/>
  <c r="BC9" i="5" s="1"/>
  <c r="K6" i="6"/>
  <c r="AS9" i="6"/>
  <c r="AV9" i="6"/>
  <c r="AR121" i="6"/>
  <c r="AU195" i="5"/>
  <c r="AN275" i="5"/>
  <c r="AN186" i="5"/>
  <c r="AN195" i="5"/>
  <c r="BB221" i="5"/>
  <c r="AO128" i="5"/>
  <c r="L5" i="6"/>
  <c r="AN218" i="5"/>
  <c r="B45" i="6"/>
  <c r="B95" i="6"/>
  <c r="AV106" i="5"/>
  <c r="BB106" i="5" s="1"/>
  <c r="AN211" i="5"/>
  <c r="AU221" i="5"/>
  <c r="AO148" i="5"/>
  <c r="AN182" i="5"/>
  <c r="AP139" i="5"/>
  <c r="AW139" i="5" s="1"/>
  <c r="BB139" i="5" s="1"/>
  <c r="AN139" i="5"/>
  <c r="AN230" i="5"/>
  <c r="BC230" i="5" s="1"/>
  <c r="C13" i="6"/>
  <c r="C176" i="6"/>
  <c r="C104" i="6"/>
  <c r="C37" i="6"/>
  <c r="B140" i="6"/>
  <c r="B68" i="6"/>
  <c r="B13" i="6"/>
  <c r="C158" i="6"/>
  <c r="C86" i="6"/>
  <c r="C23" i="6"/>
  <c r="B122" i="6"/>
  <c r="B21" i="6"/>
  <c r="C140" i="6"/>
  <c r="C68" i="6"/>
  <c r="B176" i="6"/>
  <c r="B104" i="6"/>
  <c r="B54" i="6"/>
  <c r="C113" i="6"/>
  <c r="B167" i="6"/>
  <c r="B37" i="6"/>
  <c r="C95" i="6"/>
  <c r="B158" i="6"/>
  <c r="B62" i="6"/>
  <c r="C185" i="6"/>
  <c r="C62" i="6"/>
  <c r="B131" i="6"/>
  <c r="B23" i="6"/>
  <c r="AV87" i="5"/>
  <c r="BB87" i="5" s="1"/>
  <c r="C6" i="6"/>
  <c r="B77" i="6"/>
  <c r="C54" i="6"/>
  <c r="AU121" i="6"/>
  <c r="AU53" i="6"/>
  <c r="AF9" i="6"/>
  <c r="AR85" i="6"/>
  <c r="I23" i="6"/>
  <c r="I37" i="6"/>
  <c r="S9" i="6"/>
  <c r="W9" i="6"/>
  <c r="U9" i="6"/>
  <c r="AU12" i="6"/>
  <c r="R9" i="6"/>
  <c r="I77" i="6"/>
  <c r="AU44" i="6"/>
  <c r="I54" i="6"/>
  <c r="AK22" i="6"/>
  <c r="I21" i="6"/>
  <c r="I62" i="6"/>
  <c r="AK44" i="6"/>
  <c r="AU184" i="6"/>
  <c r="AU67" i="6"/>
  <c r="AE9" i="6"/>
  <c r="AK36" i="6"/>
  <c r="AB9" i="6"/>
  <c r="V9" i="6"/>
  <c r="X9" i="6"/>
  <c r="AR36" i="6"/>
  <c r="AU36" i="6"/>
  <c r="AR67" i="6"/>
  <c r="Y9" i="6"/>
  <c r="AK53" i="6"/>
  <c r="AU76" i="6"/>
  <c r="T9" i="6"/>
  <c r="Z9" i="6"/>
  <c r="AD9" i="6"/>
  <c r="AK85" i="6"/>
  <c r="AU61" i="6"/>
  <c r="AR44" i="6"/>
  <c r="AI9" i="6"/>
  <c r="AR53" i="6"/>
  <c r="AT9" i="6"/>
  <c r="AU85" i="6"/>
  <c r="AK61" i="6"/>
  <c r="AK76" i="6"/>
  <c r="AJ9" i="6"/>
  <c r="AC9" i="6"/>
  <c r="AK67" i="6"/>
  <c r="AR61" i="6"/>
  <c r="AQ9" i="6"/>
  <c r="AL9" i="6"/>
  <c r="AH9" i="6"/>
  <c r="AG9" i="6"/>
  <c r="AK12" i="6"/>
  <c r="AN9" i="6"/>
  <c r="AM9" i="6"/>
  <c r="BC186" i="5" l="1"/>
  <c r="AN281" i="5"/>
  <c r="AU281" i="5" s="1"/>
  <c r="BC281" i="5" s="1"/>
  <c r="AU133" i="5"/>
  <c r="BC133" i="5" s="1"/>
  <c r="BC275" i="5"/>
  <c r="BC218" i="5"/>
  <c r="BC195" i="5"/>
  <c r="BC125" i="5"/>
  <c r="BC87" i="5"/>
  <c r="BC201" i="5"/>
  <c r="AV82" i="5"/>
  <c r="BB82" i="5" s="1"/>
  <c r="AU82" i="5"/>
  <c r="BC109" i="5"/>
  <c r="AU125" i="5"/>
  <c r="AX125" i="5"/>
  <c r="BB125" i="5" s="1"/>
  <c r="BC106" i="5"/>
  <c r="BC182" i="5"/>
  <c r="BC111" i="5"/>
  <c r="BC211" i="5"/>
  <c r="AU121" i="5"/>
  <c r="AV121" i="5"/>
  <c r="BB121" i="5" s="1"/>
  <c r="AN229" i="5"/>
  <c r="AO229" i="5"/>
  <c r="BC221" i="5"/>
  <c r="AU128" i="5"/>
  <c r="AV128" i="5"/>
  <c r="BB128" i="5" s="1"/>
  <c r="AV95" i="5"/>
  <c r="BB95" i="5" s="1"/>
  <c r="AU95" i="5"/>
  <c r="BC99" i="5"/>
  <c r="AN256" i="5"/>
  <c r="AU256" i="5" s="1"/>
  <c r="AO256" i="5"/>
  <c r="AV256" i="5" s="1"/>
  <c r="BB256" i="5" s="1"/>
  <c r="BC256" i="5" s="1"/>
  <c r="AU139" i="5"/>
  <c r="BC139" i="5" s="1"/>
  <c r="BC53" i="5"/>
  <c r="BA169" i="5"/>
  <c r="BB169" i="5" s="1"/>
  <c r="AU169" i="5"/>
  <c r="AV69" i="5"/>
  <c r="BB69" i="5" s="1"/>
  <c r="AU69" i="5"/>
  <c r="BC206" i="5"/>
  <c r="AN169" i="5"/>
  <c r="AU148" i="5"/>
  <c r="AV148" i="5"/>
  <c r="BB148" i="5" s="1"/>
  <c r="AO36" i="5"/>
  <c r="AN36" i="5"/>
  <c r="AR9" i="6"/>
  <c r="AU9" i="6"/>
  <c r="AK9" i="6"/>
  <c r="BC82" i="5" l="1"/>
  <c r="BC128" i="5"/>
  <c r="BC69" i="5"/>
  <c r="BC121" i="5"/>
  <c r="AU36" i="5"/>
  <c r="AV36" i="5"/>
  <c r="BB36" i="5" s="1"/>
  <c r="BC36" i="5" s="1"/>
  <c r="BC169" i="5"/>
  <c r="BC95" i="5"/>
  <c r="BC148" i="5"/>
  <c r="AV229" i="5"/>
  <c r="BB229" i="5" s="1"/>
  <c r="AU229" i="5"/>
  <c r="BC229"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0" authorId="3" shapeId="0" xr:uid="{00000000-0006-0000-0000-000030000000}">
      <text>
        <r>
          <rPr>
            <b/>
            <sz val="9"/>
            <color indexed="81"/>
            <rFont val="Tahoma"/>
            <family val="2"/>
          </rPr>
          <t>COFINANCIACIÓN DEPARTAMENTO</t>
        </r>
        <r>
          <rPr>
            <sz val="9"/>
            <color indexed="81"/>
            <rFont val="Tahoma"/>
            <family val="2"/>
          </rPr>
          <t xml:space="preserve">
</t>
        </r>
      </text>
    </comment>
    <comment ref="S20" authorId="3" shapeId="0" xr:uid="{00000000-0006-0000-0000-000031000000}">
      <text>
        <r>
          <rPr>
            <b/>
            <sz val="9"/>
            <color indexed="81"/>
            <rFont val="Tahoma"/>
            <family val="2"/>
          </rPr>
          <t>COFINANCIACIÓN DEPARTAMENTO</t>
        </r>
        <r>
          <rPr>
            <sz val="9"/>
            <color indexed="81"/>
            <rFont val="Tahoma"/>
            <family val="2"/>
          </rPr>
          <t xml:space="preserve">
</t>
        </r>
      </text>
    </comment>
    <comment ref="T20" authorId="3" shapeId="0" xr:uid="{00000000-0006-0000-0000-000032000000}">
      <text>
        <r>
          <rPr>
            <b/>
            <sz val="9"/>
            <color indexed="81"/>
            <rFont val="Tahoma"/>
            <family val="2"/>
          </rPr>
          <t>COFINACIACIÓN NACIÓN</t>
        </r>
      </text>
    </comment>
    <comment ref="U20" authorId="3" shapeId="0" xr:uid="{00000000-0006-0000-0000-000033000000}">
      <text>
        <r>
          <rPr>
            <b/>
            <sz val="9"/>
            <color indexed="81"/>
            <rFont val="Tahoma"/>
            <family val="2"/>
          </rPr>
          <t>COFINACIACIÓN NACIÓN</t>
        </r>
      </text>
    </comment>
    <comment ref="V20" authorId="3" shapeId="0" xr:uid="{00000000-0006-0000-0000-000034000000}">
      <text>
        <r>
          <rPr>
            <b/>
            <sz val="9"/>
            <color indexed="81"/>
            <rFont val="Tahoma"/>
            <family val="2"/>
          </rPr>
          <t>CRÉDITO</t>
        </r>
      </text>
    </comment>
    <comment ref="W20" authorId="3" shapeId="0" xr:uid="{00000000-0006-0000-0000-000035000000}">
      <text>
        <r>
          <rPr>
            <b/>
            <sz val="9"/>
            <color indexed="81"/>
            <rFont val="Tahoma"/>
            <family val="2"/>
          </rPr>
          <t>CRÉDITO</t>
        </r>
      </text>
    </comment>
    <comment ref="X20" authorId="3" shapeId="0" xr:uid="{00000000-0006-0000-0000-000036000000}">
      <text>
        <r>
          <rPr>
            <b/>
            <sz val="9"/>
            <color indexed="81"/>
            <rFont val="Tahoma"/>
            <family val="2"/>
          </rPr>
          <t>OTROS</t>
        </r>
      </text>
    </comment>
    <comment ref="Y20" authorId="3" shapeId="0" xr:uid="{00000000-0006-0000-0000-000037000000}">
      <text>
        <r>
          <rPr>
            <b/>
            <sz val="9"/>
            <color indexed="81"/>
            <rFont val="Tahoma"/>
            <family val="2"/>
          </rPr>
          <t>OTROS</t>
        </r>
      </text>
    </comment>
    <comment ref="Z20" authorId="3" shapeId="0" xr:uid="{00000000-0006-0000-0000-000038000000}">
      <text>
        <r>
          <rPr>
            <b/>
            <sz val="9"/>
            <color indexed="81"/>
            <rFont val="Tahoma"/>
            <family val="2"/>
          </rPr>
          <t>RECURSOS PROPIOS</t>
        </r>
      </text>
    </comment>
    <comment ref="AA20" authorId="3" shapeId="0" xr:uid="{00000000-0006-0000-0000-000039000000}">
      <text>
        <r>
          <rPr>
            <b/>
            <sz val="9"/>
            <color indexed="81"/>
            <rFont val="Tahoma"/>
            <family val="2"/>
          </rPr>
          <t>RECURSOS PROPIOS</t>
        </r>
      </text>
    </comment>
    <comment ref="AB20" authorId="3" shapeId="0" xr:uid="{00000000-0006-0000-0000-00003A000000}">
      <text>
        <r>
          <rPr>
            <b/>
            <sz val="9"/>
            <color indexed="81"/>
            <rFont val="Tahoma"/>
            <family val="2"/>
          </rPr>
          <t>SGP</t>
        </r>
      </text>
    </comment>
    <comment ref="AC20" authorId="3" shapeId="0" xr:uid="{00000000-0006-0000-0000-00003B000000}">
      <text>
        <r>
          <rPr>
            <b/>
            <sz val="9"/>
            <color indexed="81"/>
            <rFont val="Tahoma"/>
            <family val="2"/>
          </rPr>
          <t>SGP</t>
        </r>
      </text>
    </comment>
    <comment ref="AD20" authorId="3" shapeId="0" xr:uid="{00000000-0006-0000-0000-00003C000000}">
      <text>
        <r>
          <rPr>
            <b/>
            <sz val="9"/>
            <color indexed="81"/>
            <rFont val="Tahoma"/>
            <family val="2"/>
          </rPr>
          <t>REGALÍAS</t>
        </r>
      </text>
    </comment>
    <comment ref="AE20" authorId="3" shapeId="0" xr:uid="{00000000-0006-0000-0000-00003D000000}">
      <text>
        <r>
          <rPr>
            <b/>
            <sz val="9"/>
            <color indexed="81"/>
            <rFont val="Tahoma"/>
            <family val="2"/>
          </rPr>
          <t>REGALÍAS</t>
        </r>
      </text>
    </comment>
    <comment ref="AF20" authorId="3" shapeId="0" xr:uid="{00000000-0006-0000-0000-00003E000000}">
      <text>
        <r>
          <rPr>
            <b/>
            <sz val="9"/>
            <color indexed="81"/>
            <rFont val="Tahoma"/>
            <family val="2"/>
          </rPr>
          <t>RECURSOS FUNCIONAMIENTO</t>
        </r>
      </text>
    </comment>
    <comment ref="AG20" authorId="3" shapeId="0" xr:uid="{00000000-0006-0000-0000-00003F000000}">
      <text>
        <r>
          <rPr>
            <b/>
            <sz val="9"/>
            <color indexed="81"/>
            <rFont val="Tahoma"/>
            <family val="2"/>
          </rPr>
          <t>RECURSOS FUNCIONAMIENTO</t>
        </r>
      </text>
    </comment>
    <comment ref="AH20" authorId="3" shapeId="0" xr:uid="{00000000-0006-0000-0000-000040000000}">
      <text>
        <r>
          <rPr>
            <b/>
            <sz val="9"/>
            <color indexed="81"/>
            <rFont val="Tahoma"/>
            <family val="2"/>
          </rPr>
          <t>RECURSOS GESTIONADOS</t>
        </r>
      </text>
    </comment>
    <comment ref="AI20" authorId="3" shapeId="0" xr:uid="{00000000-0006-0000-0000-000041000000}">
      <text>
        <r>
          <rPr>
            <b/>
            <sz val="9"/>
            <color indexed="81"/>
            <rFont val="Tahoma"/>
            <family val="2"/>
          </rPr>
          <t>RECURSOS GESTIONADOS</t>
        </r>
      </text>
    </comment>
    <comment ref="AJ20" authorId="3" shapeId="0" xr:uid="{00000000-0006-0000-0000-000042000000}">
      <text>
        <r>
          <rPr>
            <b/>
            <sz val="9"/>
            <color indexed="81"/>
            <rFont val="Tahoma"/>
            <family val="2"/>
          </rPr>
          <t>TOTALES</t>
        </r>
        <r>
          <rPr>
            <sz val="9"/>
            <color indexed="81"/>
            <rFont val="Tahoma"/>
            <family val="2"/>
          </rPr>
          <t xml:space="preserve">
</t>
        </r>
      </text>
    </comment>
    <comment ref="AK20" authorId="3" shapeId="0" xr:uid="{00000000-0006-0000-0000-000043000000}">
      <text>
        <r>
          <rPr>
            <b/>
            <sz val="9"/>
            <color indexed="81"/>
            <rFont val="Tahoma"/>
            <family val="2"/>
          </rPr>
          <t>TOTALES</t>
        </r>
        <r>
          <rPr>
            <sz val="9"/>
            <color indexed="81"/>
            <rFont val="Tahoma"/>
            <family val="2"/>
          </rPr>
          <t xml:space="preserve">
</t>
        </r>
      </text>
    </comment>
    <comment ref="AL20" authorId="2" shapeId="0" xr:uid="{00000000-0006-0000-0000-000044000000}">
      <text>
        <r>
          <rPr>
            <b/>
            <sz val="8"/>
            <color indexed="81"/>
            <rFont val="Tahoma"/>
            <family val="2"/>
          </rPr>
          <t>PRIMERA INFANCIA (0 a 5 años)</t>
        </r>
        <r>
          <rPr>
            <sz val="8"/>
            <color indexed="81"/>
            <rFont val="Tahoma"/>
            <family val="2"/>
          </rPr>
          <t xml:space="preserve">
</t>
        </r>
      </text>
    </comment>
    <comment ref="AM20" authorId="2" shapeId="0" xr:uid="{00000000-0006-0000-0000-000045000000}">
      <text>
        <r>
          <rPr>
            <b/>
            <sz val="8"/>
            <color indexed="81"/>
            <rFont val="Tahoma"/>
            <family val="2"/>
          </rPr>
          <t>INFANCIA (6 a 11 años)</t>
        </r>
        <r>
          <rPr>
            <sz val="8"/>
            <color indexed="81"/>
            <rFont val="Tahoma"/>
            <family val="2"/>
          </rPr>
          <t xml:space="preserve">
</t>
        </r>
      </text>
    </comment>
    <comment ref="AN20" authorId="2" shapeId="0" xr:uid="{00000000-0006-0000-0000-000046000000}">
      <text>
        <r>
          <rPr>
            <b/>
            <sz val="8"/>
            <color indexed="81"/>
            <rFont val="Tahoma"/>
            <family val="2"/>
          </rPr>
          <t>ADOLESCENCIA (12 A 17 años)</t>
        </r>
      </text>
    </comment>
    <comment ref="AO20" authorId="2" shapeId="0" xr:uid="{00000000-0006-0000-0000-000047000000}">
      <text>
        <r>
          <rPr>
            <b/>
            <sz val="8"/>
            <color indexed="81"/>
            <rFont val="Tahoma"/>
            <family val="2"/>
          </rPr>
          <t>JUVENTUD (18 a 28 años)</t>
        </r>
        <r>
          <rPr>
            <sz val="8"/>
            <color indexed="81"/>
            <rFont val="Tahoma"/>
            <family val="2"/>
          </rPr>
          <t xml:space="preserve">
</t>
        </r>
      </text>
    </comment>
    <comment ref="AP20"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0" authorId="2" shapeId="0" xr:uid="{00000000-0006-0000-0000-000049000000}">
      <text>
        <r>
          <rPr>
            <b/>
            <sz val="8"/>
            <color indexed="81"/>
            <rFont val="Tahoma"/>
            <family val="2"/>
          </rPr>
          <t>ADULTO MAYOR  (61 años en adelante)</t>
        </r>
        <r>
          <rPr>
            <sz val="8"/>
            <color indexed="81"/>
            <rFont val="Tahoma"/>
            <family val="2"/>
          </rPr>
          <t xml:space="preserve">
</t>
        </r>
      </text>
    </comment>
    <comment ref="AS20" authorId="2" shapeId="0" xr:uid="{00000000-0006-0000-0000-00004A000000}">
      <text>
        <r>
          <rPr>
            <b/>
            <sz val="8"/>
            <color indexed="81"/>
            <rFont val="Tahoma"/>
            <family val="2"/>
          </rPr>
          <t>MUJERES</t>
        </r>
        <r>
          <rPr>
            <sz val="8"/>
            <color indexed="81"/>
            <rFont val="Tahoma"/>
            <family val="2"/>
          </rPr>
          <t xml:space="preserve">
</t>
        </r>
      </text>
    </comment>
    <comment ref="AT20" authorId="2" shapeId="0" xr:uid="{00000000-0006-0000-0000-00004B000000}">
      <text>
        <r>
          <rPr>
            <b/>
            <sz val="8"/>
            <color indexed="81"/>
            <rFont val="Tahoma"/>
            <family val="2"/>
          </rPr>
          <t>HOMBRES</t>
        </r>
      </text>
    </comment>
    <comment ref="AV20" authorId="2" shapeId="0" xr:uid="{00000000-0006-0000-0000-00004C000000}">
      <text>
        <r>
          <rPr>
            <b/>
            <sz val="8"/>
            <color indexed="81"/>
            <rFont val="Tahoma"/>
            <family val="2"/>
          </rPr>
          <t>VÍCTIMAS CONFLICTO ARMADO</t>
        </r>
        <r>
          <rPr>
            <sz val="8"/>
            <color indexed="81"/>
            <rFont val="Tahoma"/>
            <family val="2"/>
          </rPr>
          <t xml:space="preserve">
</t>
        </r>
      </text>
    </comment>
    <comment ref="AX20" authorId="2" shapeId="0" xr:uid="{00000000-0006-0000-0000-00004D000000}">
      <text>
        <r>
          <rPr>
            <b/>
            <sz val="8"/>
            <color indexed="81"/>
            <rFont val="Tahoma"/>
            <family val="2"/>
          </rPr>
          <t>DISCAPACITADOS</t>
        </r>
        <r>
          <rPr>
            <sz val="8"/>
            <color indexed="81"/>
            <rFont val="Tahoma"/>
            <family val="2"/>
          </rPr>
          <t xml:space="preserve">
</t>
        </r>
      </text>
    </comment>
    <comment ref="AY20" authorId="2" shapeId="0" xr:uid="{00000000-0006-0000-0000-00004E000000}">
      <text>
        <r>
          <rPr>
            <b/>
            <sz val="8"/>
            <color indexed="81"/>
            <rFont val="Tahoma"/>
            <family val="2"/>
          </rPr>
          <t>AFROCOLOMBIANO O RAIZAL</t>
        </r>
      </text>
    </comment>
    <comment ref="AZ20" authorId="2" shapeId="0" xr:uid="{00000000-0006-0000-0000-00004F000000}">
      <text>
        <r>
          <rPr>
            <b/>
            <sz val="8"/>
            <color indexed="81"/>
            <rFont val="Tahoma"/>
            <family val="2"/>
          </rPr>
          <t>INDÍGENAS</t>
        </r>
        <r>
          <rPr>
            <sz val="8"/>
            <color indexed="81"/>
            <rFont val="Tahoma"/>
            <family val="2"/>
          </rPr>
          <t xml:space="preserve">
</t>
        </r>
      </text>
    </comment>
    <comment ref="BA20" authorId="1" shapeId="0" xr:uid="{00000000-0006-0000-0000-000050000000}">
      <text>
        <r>
          <rPr>
            <b/>
            <sz val="9"/>
            <color indexed="81"/>
            <rFont val="Tahoma"/>
            <family val="2"/>
          </rPr>
          <t>MEDIO DE EVIDENCIA. INFORME, RESGISTRO FOTOGRAFICO, PLANILLA, ETC</t>
        </r>
      </text>
    </comment>
    <comment ref="R22" authorId="3" shapeId="0" xr:uid="{00000000-0006-0000-0000-000051000000}">
      <text>
        <r>
          <rPr>
            <b/>
            <sz val="9"/>
            <color indexed="81"/>
            <rFont val="Tahoma"/>
            <family val="2"/>
          </rPr>
          <t>COFINANCIACIÓN DEPARTAMENTO</t>
        </r>
        <r>
          <rPr>
            <sz val="9"/>
            <color indexed="81"/>
            <rFont val="Tahoma"/>
            <family val="2"/>
          </rPr>
          <t xml:space="preserve">
</t>
        </r>
      </text>
    </comment>
    <comment ref="S22" authorId="3" shapeId="0" xr:uid="{00000000-0006-0000-0000-000052000000}">
      <text>
        <r>
          <rPr>
            <b/>
            <sz val="9"/>
            <color indexed="81"/>
            <rFont val="Tahoma"/>
            <family val="2"/>
          </rPr>
          <t>COFINANCIACIÓN DEPARTAMENTO</t>
        </r>
        <r>
          <rPr>
            <sz val="9"/>
            <color indexed="81"/>
            <rFont val="Tahoma"/>
            <family val="2"/>
          </rPr>
          <t xml:space="preserve">
</t>
        </r>
      </text>
    </comment>
    <comment ref="T22" authorId="3" shapeId="0" xr:uid="{00000000-0006-0000-0000-000053000000}">
      <text>
        <r>
          <rPr>
            <b/>
            <sz val="9"/>
            <color indexed="81"/>
            <rFont val="Tahoma"/>
            <family val="2"/>
          </rPr>
          <t>COFINACIACIÓN NACIÓN</t>
        </r>
      </text>
    </comment>
    <comment ref="U22" authorId="3" shapeId="0" xr:uid="{00000000-0006-0000-0000-000054000000}">
      <text>
        <r>
          <rPr>
            <b/>
            <sz val="9"/>
            <color indexed="81"/>
            <rFont val="Tahoma"/>
            <family val="2"/>
          </rPr>
          <t>COFINACIACIÓN NACIÓN</t>
        </r>
      </text>
    </comment>
    <comment ref="V22" authorId="3" shapeId="0" xr:uid="{00000000-0006-0000-0000-000055000000}">
      <text>
        <r>
          <rPr>
            <b/>
            <sz val="9"/>
            <color indexed="81"/>
            <rFont val="Tahoma"/>
            <family val="2"/>
          </rPr>
          <t>CRÉDITO</t>
        </r>
      </text>
    </comment>
    <comment ref="W22" authorId="3" shapeId="0" xr:uid="{00000000-0006-0000-0000-000056000000}">
      <text>
        <r>
          <rPr>
            <b/>
            <sz val="9"/>
            <color indexed="81"/>
            <rFont val="Tahoma"/>
            <family val="2"/>
          </rPr>
          <t>CRÉDITO</t>
        </r>
      </text>
    </comment>
    <comment ref="X22" authorId="3" shapeId="0" xr:uid="{00000000-0006-0000-0000-000057000000}">
      <text>
        <r>
          <rPr>
            <b/>
            <sz val="9"/>
            <color indexed="81"/>
            <rFont val="Tahoma"/>
            <family val="2"/>
          </rPr>
          <t>OTROS</t>
        </r>
      </text>
    </comment>
    <comment ref="Y22" authorId="3" shapeId="0" xr:uid="{00000000-0006-0000-0000-000058000000}">
      <text>
        <r>
          <rPr>
            <b/>
            <sz val="9"/>
            <color indexed="81"/>
            <rFont val="Tahoma"/>
            <family val="2"/>
          </rPr>
          <t>OTROS</t>
        </r>
      </text>
    </comment>
    <comment ref="Z22" authorId="3" shapeId="0" xr:uid="{00000000-0006-0000-0000-000059000000}">
      <text>
        <r>
          <rPr>
            <b/>
            <sz val="9"/>
            <color indexed="81"/>
            <rFont val="Tahoma"/>
            <family val="2"/>
          </rPr>
          <t>RECURSOS PROPIOS</t>
        </r>
      </text>
    </comment>
    <comment ref="AA22" authorId="3" shapeId="0" xr:uid="{00000000-0006-0000-0000-00005A000000}">
      <text>
        <r>
          <rPr>
            <b/>
            <sz val="9"/>
            <color indexed="81"/>
            <rFont val="Tahoma"/>
            <family val="2"/>
          </rPr>
          <t>RECURSOS PROPIOS</t>
        </r>
      </text>
    </comment>
    <comment ref="AB22" authorId="3" shapeId="0" xr:uid="{00000000-0006-0000-0000-00005B000000}">
      <text>
        <r>
          <rPr>
            <b/>
            <sz val="9"/>
            <color indexed="81"/>
            <rFont val="Tahoma"/>
            <family val="2"/>
          </rPr>
          <t>SGP</t>
        </r>
      </text>
    </comment>
    <comment ref="AC22" authorId="3" shapeId="0" xr:uid="{00000000-0006-0000-0000-00005C000000}">
      <text>
        <r>
          <rPr>
            <b/>
            <sz val="9"/>
            <color indexed="81"/>
            <rFont val="Tahoma"/>
            <family val="2"/>
          </rPr>
          <t>SGP</t>
        </r>
      </text>
    </comment>
    <comment ref="AD22" authorId="3" shapeId="0" xr:uid="{00000000-0006-0000-0000-00005D000000}">
      <text>
        <r>
          <rPr>
            <b/>
            <sz val="9"/>
            <color indexed="81"/>
            <rFont val="Tahoma"/>
            <family val="2"/>
          </rPr>
          <t>REGALÍAS</t>
        </r>
      </text>
    </comment>
    <comment ref="AE22" authorId="3" shapeId="0" xr:uid="{00000000-0006-0000-0000-00005E000000}">
      <text>
        <r>
          <rPr>
            <b/>
            <sz val="9"/>
            <color indexed="81"/>
            <rFont val="Tahoma"/>
            <family val="2"/>
          </rPr>
          <t>REGALÍAS</t>
        </r>
      </text>
    </comment>
    <comment ref="AF22" authorId="3" shapeId="0" xr:uid="{00000000-0006-0000-0000-00005F000000}">
      <text>
        <r>
          <rPr>
            <b/>
            <sz val="9"/>
            <color indexed="81"/>
            <rFont val="Tahoma"/>
            <family val="2"/>
          </rPr>
          <t>RECURSOS FUNCIONAMIENTO</t>
        </r>
      </text>
    </comment>
    <comment ref="AG22" authorId="3" shapeId="0" xr:uid="{00000000-0006-0000-0000-000060000000}">
      <text>
        <r>
          <rPr>
            <b/>
            <sz val="9"/>
            <color indexed="81"/>
            <rFont val="Tahoma"/>
            <family val="2"/>
          </rPr>
          <t>RECURSOS FUNCIONAMIENTO</t>
        </r>
      </text>
    </comment>
    <comment ref="AH22" authorId="3" shapeId="0" xr:uid="{00000000-0006-0000-0000-000061000000}">
      <text>
        <r>
          <rPr>
            <b/>
            <sz val="9"/>
            <color indexed="81"/>
            <rFont val="Tahoma"/>
            <family val="2"/>
          </rPr>
          <t>RECURSOS GESTIONADOS</t>
        </r>
      </text>
    </comment>
    <comment ref="AI22" authorId="3" shapeId="0" xr:uid="{00000000-0006-0000-0000-000062000000}">
      <text>
        <r>
          <rPr>
            <b/>
            <sz val="9"/>
            <color indexed="81"/>
            <rFont val="Tahoma"/>
            <family val="2"/>
          </rPr>
          <t>RECURSOS GESTIONADOS</t>
        </r>
      </text>
    </comment>
    <comment ref="AJ22" authorId="3" shapeId="0" xr:uid="{00000000-0006-0000-0000-000063000000}">
      <text>
        <r>
          <rPr>
            <b/>
            <sz val="9"/>
            <color indexed="81"/>
            <rFont val="Tahoma"/>
            <family val="2"/>
          </rPr>
          <t>TOTALES</t>
        </r>
        <r>
          <rPr>
            <sz val="9"/>
            <color indexed="81"/>
            <rFont val="Tahoma"/>
            <family val="2"/>
          </rPr>
          <t xml:space="preserve">
</t>
        </r>
      </text>
    </comment>
    <comment ref="AK22" authorId="3" shapeId="0" xr:uid="{00000000-0006-0000-0000-000064000000}">
      <text>
        <r>
          <rPr>
            <b/>
            <sz val="9"/>
            <color indexed="81"/>
            <rFont val="Tahoma"/>
            <family val="2"/>
          </rPr>
          <t>TOTALES</t>
        </r>
        <r>
          <rPr>
            <sz val="9"/>
            <color indexed="81"/>
            <rFont val="Tahoma"/>
            <family val="2"/>
          </rPr>
          <t xml:space="preserve">
</t>
        </r>
      </text>
    </comment>
    <comment ref="AL22" authorId="2" shapeId="0" xr:uid="{00000000-0006-0000-0000-000065000000}">
      <text>
        <r>
          <rPr>
            <b/>
            <sz val="8"/>
            <color indexed="81"/>
            <rFont val="Tahoma"/>
            <family val="2"/>
          </rPr>
          <t>PRIMERA INFANCIA (0 a 5 años)</t>
        </r>
        <r>
          <rPr>
            <sz val="8"/>
            <color indexed="81"/>
            <rFont val="Tahoma"/>
            <family val="2"/>
          </rPr>
          <t xml:space="preserve">
</t>
        </r>
      </text>
    </comment>
    <comment ref="AM22" authorId="2" shapeId="0" xr:uid="{00000000-0006-0000-0000-000066000000}">
      <text>
        <r>
          <rPr>
            <b/>
            <sz val="8"/>
            <color indexed="81"/>
            <rFont val="Tahoma"/>
            <family val="2"/>
          </rPr>
          <t>INFANCIA (6 a 11 años)</t>
        </r>
        <r>
          <rPr>
            <sz val="8"/>
            <color indexed="81"/>
            <rFont val="Tahoma"/>
            <family val="2"/>
          </rPr>
          <t xml:space="preserve">
</t>
        </r>
      </text>
    </comment>
    <comment ref="AN22" authorId="2" shapeId="0" xr:uid="{00000000-0006-0000-0000-000067000000}">
      <text>
        <r>
          <rPr>
            <b/>
            <sz val="8"/>
            <color indexed="81"/>
            <rFont val="Tahoma"/>
            <family val="2"/>
          </rPr>
          <t>ADOLESCENCIA (12 A 17 años)</t>
        </r>
      </text>
    </comment>
    <comment ref="AO22" authorId="2" shapeId="0" xr:uid="{00000000-0006-0000-0000-000068000000}">
      <text>
        <r>
          <rPr>
            <b/>
            <sz val="8"/>
            <color indexed="81"/>
            <rFont val="Tahoma"/>
            <family val="2"/>
          </rPr>
          <t>JUVENTUD (18 a 28 años)</t>
        </r>
        <r>
          <rPr>
            <sz val="8"/>
            <color indexed="81"/>
            <rFont val="Tahoma"/>
            <family val="2"/>
          </rPr>
          <t xml:space="preserve">
</t>
        </r>
      </text>
    </comment>
    <comment ref="AP22"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22" authorId="2" shapeId="0" xr:uid="{00000000-0006-0000-0000-00006A000000}">
      <text>
        <r>
          <rPr>
            <b/>
            <sz val="8"/>
            <color indexed="81"/>
            <rFont val="Tahoma"/>
            <family val="2"/>
          </rPr>
          <t>ADULTO MAYOR  (61 años en adelante)</t>
        </r>
        <r>
          <rPr>
            <sz val="8"/>
            <color indexed="81"/>
            <rFont val="Tahoma"/>
            <family val="2"/>
          </rPr>
          <t xml:space="preserve">
</t>
        </r>
      </text>
    </comment>
    <comment ref="AS22" authorId="2" shapeId="0" xr:uid="{00000000-0006-0000-0000-00006B000000}">
      <text>
        <r>
          <rPr>
            <b/>
            <sz val="8"/>
            <color indexed="81"/>
            <rFont val="Tahoma"/>
            <family val="2"/>
          </rPr>
          <t>MUJERES</t>
        </r>
        <r>
          <rPr>
            <sz val="8"/>
            <color indexed="81"/>
            <rFont val="Tahoma"/>
            <family val="2"/>
          </rPr>
          <t xml:space="preserve">
</t>
        </r>
      </text>
    </comment>
    <comment ref="AT22" authorId="2" shapeId="0" xr:uid="{00000000-0006-0000-0000-00006C000000}">
      <text>
        <r>
          <rPr>
            <b/>
            <sz val="8"/>
            <color indexed="81"/>
            <rFont val="Tahoma"/>
            <family val="2"/>
          </rPr>
          <t>HOMBRES</t>
        </r>
      </text>
    </comment>
    <comment ref="AV22" authorId="2" shapeId="0" xr:uid="{00000000-0006-0000-0000-00006D000000}">
      <text>
        <r>
          <rPr>
            <b/>
            <sz val="8"/>
            <color indexed="81"/>
            <rFont val="Tahoma"/>
            <family val="2"/>
          </rPr>
          <t>VÍCTIMAS CONFLICTO ARMADO</t>
        </r>
        <r>
          <rPr>
            <sz val="8"/>
            <color indexed="81"/>
            <rFont val="Tahoma"/>
            <family val="2"/>
          </rPr>
          <t xml:space="preserve">
</t>
        </r>
      </text>
    </comment>
    <comment ref="AX22" authorId="2" shapeId="0" xr:uid="{00000000-0006-0000-0000-00006E000000}">
      <text>
        <r>
          <rPr>
            <b/>
            <sz val="8"/>
            <color indexed="81"/>
            <rFont val="Tahoma"/>
            <family val="2"/>
          </rPr>
          <t>DISCAPACITADOS</t>
        </r>
        <r>
          <rPr>
            <sz val="8"/>
            <color indexed="81"/>
            <rFont val="Tahoma"/>
            <family val="2"/>
          </rPr>
          <t xml:space="preserve">
</t>
        </r>
      </text>
    </comment>
    <comment ref="AY22" authorId="2" shapeId="0" xr:uid="{00000000-0006-0000-0000-00006F000000}">
      <text>
        <r>
          <rPr>
            <b/>
            <sz val="8"/>
            <color indexed="81"/>
            <rFont val="Tahoma"/>
            <family val="2"/>
          </rPr>
          <t>AFROCOLOMBIANO O RAIZAL</t>
        </r>
      </text>
    </comment>
    <comment ref="AZ22" authorId="2" shapeId="0" xr:uid="{00000000-0006-0000-0000-000070000000}">
      <text>
        <r>
          <rPr>
            <b/>
            <sz val="8"/>
            <color indexed="81"/>
            <rFont val="Tahoma"/>
            <family val="2"/>
          </rPr>
          <t>INDÍGENAS</t>
        </r>
        <r>
          <rPr>
            <sz val="8"/>
            <color indexed="81"/>
            <rFont val="Tahoma"/>
            <family val="2"/>
          </rPr>
          <t xml:space="preserve">
</t>
        </r>
      </text>
    </comment>
    <comment ref="BA22" authorId="1" shapeId="0" xr:uid="{00000000-0006-0000-0000-000071000000}">
      <text>
        <r>
          <rPr>
            <b/>
            <sz val="9"/>
            <color indexed="81"/>
            <rFont val="Tahoma"/>
            <family val="2"/>
          </rPr>
          <t>MEDIO DE EVIDENCIA. INFORME, RESGISTRO FOTOGRAFICO, PLANILLA, ETC</t>
        </r>
      </text>
    </comment>
    <comment ref="R36" authorId="3" shapeId="0" xr:uid="{00000000-0006-0000-0000-000072000000}">
      <text>
        <r>
          <rPr>
            <b/>
            <sz val="9"/>
            <color indexed="81"/>
            <rFont val="Tahoma"/>
            <family val="2"/>
          </rPr>
          <t>COFINANCIACIÓN DEPARTAMENTO</t>
        </r>
        <r>
          <rPr>
            <sz val="9"/>
            <color indexed="81"/>
            <rFont val="Tahoma"/>
            <family val="2"/>
          </rPr>
          <t xml:space="preserve">
</t>
        </r>
      </text>
    </comment>
    <comment ref="S36" authorId="3" shapeId="0" xr:uid="{00000000-0006-0000-0000-000073000000}">
      <text>
        <r>
          <rPr>
            <b/>
            <sz val="9"/>
            <color indexed="81"/>
            <rFont val="Tahoma"/>
            <family val="2"/>
          </rPr>
          <t>COFINANCIACIÓN DEPARTAMENTO</t>
        </r>
        <r>
          <rPr>
            <sz val="9"/>
            <color indexed="81"/>
            <rFont val="Tahoma"/>
            <family val="2"/>
          </rPr>
          <t xml:space="preserve">
</t>
        </r>
      </text>
    </comment>
    <comment ref="T36" authorId="3" shapeId="0" xr:uid="{00000000-0006-0000-0000-000074000000}">
      <text>
        <r>
          <rPr>
            <b/>
            <sz val="9"/>
            <color indexed="81"/>
            <rFont val="Tahoma"/>
            <family val="2"/>
          </rPr>
          <t>COFINACIACIÓN NACIÓN</t>
        </r>
      </text>
    </comment>
    <comment ref="U36" authorId="3" shapeId="0" xr:uid="{00000000-0006-0000-0000-000075000000}">
      <text>
        <r>
          <rPr>
            <b/>
            <sz val="9"/>
            <color indexed="81"/>
            <rFont val="Tahoma"/>
            <family val="2"/>
          </rPr>
          <t>COFINACIACIÓN NACIÓN</t>
        </r>
      </text>
    </comment>
    <comment ref="V36" authorId="3" shapeId="0" xr:uid="{00000000-0006-0000-0000-000076000000}">
      <text>
        <r>
          <rPr>
            <b/>
            <sz val="9"/>
            <color indexed="81"/>
            <rFont val="Tahoma"/>
            <family val="2"/>
          </rPr>
          <t>CRÉDITO</t>
        </r>
      </text>
    </comment>
    <comment ref="W36" authorId="3" shapeId="0" xr:uid="{00000000-0006-0000-0000-000077000000}">
      <text>
        <r>
          <rPr>
            <b/>
            <sz val="9"/>
            <color indexed="81"/>
            <rFont val="Tahoma"/>
            <family val="2"/>
          </rPr>
          <t>CRÉDITO</t>
        </r>
      </text>
    </comment>
    <comment ref="X36" authorId="3" shapeId="0" xr:uid="{00000000-0006-0000-0000-000078000000}">
      <text>
        <r>
          <rPr>
            <b/>
            <sz val="9"/>
            <color indexed="81"/>
            <rFont val="Tahoma"/>
            <family val="2"/>
          </rPr>
          <t>OTROS</t>
        </r>
      </text>
    </comment>
    <comment ref="Y36" authorId="3" shapeId="0" xr:uid="{00000000-0006-0000-0000-000079000000}">
      <text>
        <r>
          <rPr>
            <b/>
            <sz val="9"/>
            <color indexed="81"/>
            <rFont val="Tahoma"/>
            <family val="2"/>
          </rPr>
          <t>OTROS</t>
        </r>
      </text>
    </comment>
    <comment ref="Z36" authorId="3" shapeId="0" xr:uid="{00000000-0006-0000-0000-00007A000000}">
      <text>
        <r>
          <rPr>
            <b/>
            <sz val="9"/>
            <color indexed="81"/>
            <rFont val="Tahoma"/>
            <family val="2"/>
          </rPr>
          <t>RECURSOS PROPIOS</t>
        </r>
      </text>
    </comment>
    <comment ref="AA36" authorId="3" shapeId="0" xr:uid="{00000000-0006-0000-0000-00007B000000}">
      <text>
        <r>
          <rPr>
            <b/>
            <sz val="9"/>
            <color indexed="81"/>
            <rFont val="Tahoma"/>
            <family val="2"/>
          </rPr>
          <t>RECURSOS PROPIOS</t>
        </r>
      </text>
    </comment>
    <comment ref="AB36" authorId="3" shapeId="0" xr:uid="{00000000-0006-0000-0000-00007C000000}">
      <text>
        <r>
          <rPr>
            <b/>
            <sz val="9"/>
            <color indexed="81"/>
            <rFont val="Tahoma"/>
            <family val="2"/>
          </rPr>
          <t>SGP</t>
        </r>
      </text>
    </comment>
    <comment ref="AC36" authorId="3" shapeId="0" xr:uid="{00000000-0006-0000-0000-00007D000000}">
      <text>
        <r>
          <rPr>
            <b/>
            <sz val="9"/>
            <color indexed="81"/>
            <rFont val="Tahoma"/>
            <family val="2"/>
          </rPr>
          <t>SGP</t>
        </r>
      </text>
    </comment>
    <comment ref="AD36" authorId="3" shapeId="0" xr:uid="{00000000-0006-0000-0000-00007E000000}">
      <text>
        <r>
          <rPr>
            <b/>
            <sz val="9"/>
            <color indexed="81"/>
            <rFont val="Tahoma"/>
            <family val="2"/>
          </rPr>
          <t>REGALÍAS</t>
        </r>
      </text>
    </comment>
    <comment ref="AE36" authorId="3" shapeId="0" xr:uid="{00000000-0006-0000-0000-00007F000000}">
      <text>
        <r>
          <rPr>
            <b/>
            <sz val="9"/>
            <color indexed="81"/>
            <rFont val="Tahoma"/>
            <family val="2"/>
          </rPr>
          <t>REGALÍAS</t>
        </r>
      </text>
    </comment>
    <comment ref="AF36" authorId="3" shapeId="0" xr:uid="{00000000-0006-0000-0000-000080000000}">
      <text>
        <r>
          <rPr>
            <b/>
            <sz val="9"/>
            <color indexed="81"/>
            <rFont val="Tahoma"/>
            <family val="2"/>
          </rPr>
          <t>RECURSOS FUNCIONAMIENTO</t>
        </r>
      </text>
    </comment>
    <comment ref="AG36" authorId="3" shapeId="0" xr:uid="{00000000-0006-0000-0000-000081000000}">
      <text>
        <r>
          <rPr>
            <b/>
            <sz val="9"/>
            <color indexed="81"/>
            <rFont val="Tahoma"/>
            <family val="2"/>
          </rPr>
          <t>RECURSOS FUNCIONAMIENTO</t>
        </r>
      </text>
    </comment>
    <comment ref="AH36" authorId="3" shapeId="0" xr:uid="{00000000-0006-0000-0000-000082000000}">
      <text>
        <r>
          <rPr>
            <b/>
            <sz val="9"/>
            <color indexed="81"/>
            <rFont val="Tahoma"/>
            <family val="2"/>
          </rPr>
          <t>RECURSOS GESTIONADOS</t>
        </r>
      </text>
    </comment>
    <comment ref="AI36" authorId="3" shapeId="0" xr:uid="{00000000-0006-0000-0000-000083000000}">
      <text>
        <r>
          <rPr>
            <b/>
            <sz val="9"/>
            <color indexed="81"/>
            <rFont val="Tahoma"/>
            <family val="2"/>
          </rPr>
          <t>RECURSOS GESTIONADOS</t>
        </r>
      </text>
    </comment>
    <comment ref="AJ36" authorId="3" shapeId="0" xr:uid="{00000000-0006-0000-0000-000084000000}">
      <text>
        <r>
          <rPr>
            <b/>
            <sz val="9"/>
            <color indexed="81"/>
            <rFont val="Tahoma"/>
            <family val="2"/>
          </rPr>
          <t>TOTALES</t>
        </r>
        <r>
          <rPr>
            <sz val="9"/>
            <color indexed="81"/>
            <rFont val="Tahoma"/>
            <family val="2"/>
          </rPr>
          <t xml:space="preserve">
</t>
        </r>
      </text>
    </comment>
    <comment ref="AK36" authorId="3" shapeId="0" xr:uid="{00000000-0006-0000-0000-000085000000}">
      <text>
        <r>
          <rPr>
            <b/>
            <sz val="9"/>
            <color indexed="81"/>
            <rFont val="Tahoma"/>
            <family val="2"/>
          </rPr>
          <t>TOTALES</t>
        </r>
        <r>
          <rPr>
            <sz val="9"/>
            <color indexed="81"/>
            <rFont val="Tahoma"/>
            <family val="2"/>
          </rPr>
          <t xml:space="preserve">
</t>
        </r>
      </text>
    </comment>
    <comment ref="AL36" authorId="2" shapeId="0" xr:uid="{00000000-0006-0000-0000-000086000000}">
      <text>
        <r>
          <rPr>
            <b/>
            <sz val="8"/>
            <color indexed="81"/>
            <rFont val="Tahoma"/>
            <family val="2"/>
          </rPr>
          <t>PRIMERA INFANCIA (0 a 5 años)</t>
        </r>
        <r>
          <rPr>
            <sz val="8"/>
            <color indexed="81"/>
            <rFont val="Tahoma"/>
            <family val="2"/>
          </rPr>
          <t xml:space="preserve">
</t>
        </r>
      </text>
    </comment>
    <comment ref="AM36" authorId="2" shapeId="0" xr:uid="{00000000-0006-0000-0000-000087000000}">
      <text>
        <r>
          <rPr>
            <b/>
            <sz val="8"/>
            <color indexed="81"/>
            <rFont val="Tahoma"/>
            <family val="2"/>
          </rPr>
          <t>INFANCIA (6 a 11 años)</t>
        </r>
        <r>
          <rPr>
            <sz val="8"/>
            <color indexed="81"/>
            <rFont val="Tahoma"/>
            <family val="2"/>
          </rPr>
          <t xml:space="preserve">
</t>
        </r>
      </text>
    </comment>
    <comment ref="AN36" authorId="2" shapeId="0" xr:uid="{00000000-0006-0000-0000-000088000000}">
      <text>
        <r>
          <rPr>
            <b/>
            <sz val="8"/>
            <color indexed="81"/>
            <rFont val="Tahoma"/>
            <family val="2"/>
          </rPr>
          <t>ADOLESCENCIA (12 A 17 años)</t>
        </r>
      </text>
    </comment>
    <comment ref="AO36" authorId="2" shapeId="0" xr:uid="{00000000-0006-0000-0000-000089000000}">
      <text>
        <r>
          <rPr>
            <b/>
            <sz val="8"/>
            <color indexed="81"/>
            <rFont val="Tahoma"/>
            <family val="2"/>
          </rPr>
          <t>JUVENTUD (18 a 28 años)</t>
        </r>
        <r>
          <rPr>
            <sz val="8"/>
            <color indexed="81"/>
            <rFont val="Tahoma"/>
            <family val="2"/>
          </rPr>
          <t xml:space="preserve">
</t>
        </r>
      </text>
    </comment>
    <comment ref="AP36"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6" authorId="2" shapeId="0" xr:uid="{00000000-0006-0000-0000-00008B000000}">
      <text>
        <r>
          <rPr>
            <b/>
            <sz val="8"/>
            <color indexed="81"/>
            <rFont val="Tahoma"/>
            <family val="2"/>
          </rPr>
          <t>ADULTO MAYOR  (61 años en adelante)</t>
        </r>
        <r>
          <rPr>
            <sz val="8"/>
            <color indexed="81"/>
            <rFont val="Tahoma"/>
            <family val="2"/>
          </rPr>
          <t xml:space="preserve">
</t>
        </r>
      </text>
    </comment>
    <comment ref="AS36" authorId="2" shapeId="0" xr:uid="{00000000-0006-0000-0000-00008C000000}">
      <text>
        <r>
          <rPr>
            <b/>
            <sz val="8"/>
            <color indexed="81"/>
            <rFont val="Tahoma"/>
            <family val="2"/>
          </rPr>
          <t>MUJERES</t>
        </r>
        <r>
          <rPr>
            <sz val="8"/>
            <color indexed="81"/>
            <rFont val="Tahoma"/>
            <family val="2"/>
          </rPr>
          <t xml:space="preserve">
</t>
        </r>
      </text>
    </comment>
    <comment ref="AT36" authorId="2" shapeId="0" xr:uid="{00000000-0006-0000-0000-00008D000000}">
      <text>
        <r>
          <rPr>
            <b/>
            <sz val="8"/>
            <color indexed="81"/>
            <rFont val="Tahoma"/>
            <family val="2"/>
          </rPr>
          <t>HOMBRES</t>
        </r>
      </text>
    </comment>
    <comment ref="AV36" authorId="2" shapeId="0" xr:uid="{00000000-0006-0000-0000-00008E000000}">
      <text>
        <r>
          <rPr>
            <b/>
            <sz val="8"/>
            <color indexed="81"/>
            <rFont val="Tahoma"/>
            <family val="2"/>
          </rPr>
          <t>VÍCTIMAS CONFLICTO ARMADO</t>
        </r>
        <r>
          <rPr>
            <sz val="8"/>
            <color indexed="81"/>
            <rFont val="Tahoma"/>
            <family val="2"/>
          </rPr>
          <t xml:space="preserve">
</t>
        </r>
      </text>
    </comment>
    <comment ref="AX36" authorId="2" shapeId="0" xr:uid="{00000000-0006-0000-0000-00008F000000}">
      <text>
        <r>
          <rPr>
            <b/>
            <sz val="8"/>
            <color indexed="81"/>
            <rFont val="Tahoma"/>
            <family val="2"/>
          </rPr>
          <t>DISCAPACITADOS</t>
        </r>
        <r>
          <rPr>
            <sz val="8"/>
            <color indexed="81"/>
            <rFont val="Tahoma"/>
            <family val="2"/>
          </rPr>
          <t xml:space="preserve">
</t>
        </r>
      </text>
    </comment>
    <comment ref="AY36" authorId="2" shapeId="0" xr:uid="{00000000-0006-0000-0000-000090000000}">
      <text>
        <r>
          <rPr>
            <b/>
            <sz val="8"/>
            <color indexed="81"/>
            <rFont val="Tahoma"/>
            <family val="2"/>
          </rPr>
          <t>AFROCOLOMBIANO O RAIZAL</t>
        </r>
      </text>
    </comment>
    <comment ref="AZ36" authorId="2" shapeId="0" xr:uid="{00000000-0006-0000-0000-000091000000}">
      <text>
        <r>
          <rPr>
            <b/>
            <sz val="8"/>
            <color indexed="81"/>
            <rFont val="Tahoma"/>
            <family val="2"/>
          </rPr>
          <t>INDÍGENAS</t>
        </r>
        <r>
          <rPr>
            <sz val="8"/>
            <color indexed="81"/>
            <rFont val="Tahoma"/>
            <family val="2"/>
          </rPr>
          <t xml:space="preserve">
</t>
        </r>
      </text>
    </comment>
    <comment ref="BA36" authorId="1" shapeId="0" xr:uid="{00000000-0006-0000-0000-000092000000}">
      <text>
        <r>
          <rPr>
            <b/>
            <sz val="9"/>
            <color indexed="81"/>
            <rFont val="Tahoma"/>
            <family val="2"/>
          </rPr>
          <t>MEDIO DE EVIDENCIA. INFORME, RESGISTRO FOTOGRAFICO, PLANILLA, ETC</t>
        </r>
      </text>
    </comment>
    <comment ref="R44" authorId="3" shapeId="0" xr:uid="{00000000-0006-0000-0000-000093000000}">
      <text>
        <r>
          <rPr>
            <b/>
            <sz val="9"/>
            <color indexed="81"/>
            <rFont val="Tahoma"/>
            <family val="2"/>
          </rPr>
          <t>COFINANCIACIÓN DEPARTAMENTO</t>
        </r>
        <r>
          <rPr>
            <sz val="9"/>
            <color indexed="81"/>
            <rFont val="Tahoma"/>
            <family val="2"/>
          </rPr>
          <t xml:space="preserve">
</t>
        </r>
      </text>
    </comment>
    <comment ref="S44" authorId="3" shapeId="0" xr:uid="{00000000-0006-0000-0000-000094000000}">
      <text>
        <r>
          <rPr>
            <b/>
            <sz val="9"/>
            <color indexed="81"/>
            <rFont val="Tahoma"/>
            <family val="2"/>
          </rPr>
          <t>COFINANCIACIÓN DEPARTAMENTO</t>
        </r>
        <r>
          <rPr>
            <sz val="9"/>
            <color indexed="81"/>
            <rFont val="Tahoma"/>
            <family val="2"/>
          </rPr>
          <t xml:space="preserve">
</t>
        </r>
      </text>
    </comment>
    <comment ref="T44" authorId="3" shapeId="0" xr:uid="{00000000-0006-0000-0000-000095000000}">
      <text>
        <r>
          <rPr>
            <b/>
            <sz val="9"/>
            <color indexed="81"/>
            <rFont val="Tahoma"/>
            <family val="2"/>
          </rPr>
          <t>COFINACIACIÓN NACIÓN</t>
        </r>
      </text>
    </comment>
    <comment ref="U44" authorId="3" shapeId="0" xr:uid="{00000000-0006-0000-0000-000096000000}">
      <text>
        <r>
          <rPr>
            <b/>
            <sz val="9"/>
            <color indexed="81"/>
            <rFont val="Tahoma"/>
            <family val="2"/>
          </rPr>
          <t>COFINACIACIÓN NACIÓN</t>
        </r>
      </text>
    </comment>
    <comment ref="V44" authorId="3" shapeId="0" xr:uid="{00000000-0006-0000-0000-000097000000}">
      <text>
        <r>
          <rPr>
            <b/>
            <sz val="9"/>
            <color indexed="81"/>
            <rFont val="Tahoma"/>
            <family val="2"/>
          </rPr>
          <t>CRÉDITO</t>
        </r>
      </text>
    </comment>
    <comment ref="W44" authorId="3" shapeId="0" xr:uid="{00000000-0006-0000-0000-000098000000}">
      <text>
        <r>
          <rPr>
            <b/>
            <sz val="9"/>
            <color indexed="81"/>
            <rFont val="Tahoma"/>
            <family val="2"/>
          </rPr>
          <t>CRÉDITO</t>
        </r>
      </text>
    </comment>
    <comment ref="X44" authorId="3" shapeId="0" xr:uid="{00000000-0006-0000-0000-000099000000}">
      <text>
        <r>
          <rPr>
            <b/>
            <sz val="9"/>
            <color indexed="81"/>
            <rFont val="Tahoma"/>
            <family val="2"/>
          </rPr>
          <t>OTROS</t>
        </r>
      </text>
    </comment>
    <comment ref="Y44" authorId="3" shapeId="0" xr:uid="{00000000-0006-0000-0000-00009A000000}">
      <text>
        <r>
          <rPr>
            <b/>
            <sz val="9"/>
            <color indexed="81"/>
            <rFont val="Tahoma"/>
            <family val="2"/>
          </rPr>
          <t>OTROS</t>
        </r>
      </text>
    </comment>
    <comment ref="Z44" authorId="3" shapeId="0" xr:uid="{00000000-0006-0000-0000-00009B000000}">
      <text>
        <r>
          <rPr>
            <b/>
            <sz val="9"/>
            <color indexed="81"/>
            <rFont val="Tahoma"/>
            <family val="2"/>
          </rPr>
          <t>RECURSOS PROPIOS</t>
        </r>
      </text>
    </comment>
    <comment ref="AA44" authorId="3" shapeId="0" xr:uid="{00000000-0006-0000-0000-00009C000000}">
      <text>
        <r>
          <rPr>
            <b/>
            <sz val="9"/>
            <color indexed="81"/>
            <rFont val="Tahoma"/>
            <family val="2"/>
          </rPr>
          <t>RECURSOS PROPIOS</t>
        </r>
      </text>
    </comment>
    <comment ref="AB44" authorId="3" shapeId="0" xr:uid="{00000000-0006-0000-0000-00009D000000}">
      <text>
        <r>
          <rPr>
            <b/>
            <sz val="9"/>
            <color indexed="81"/>
            <rFont val="Tahoma"/>
            <family val="2"/>
          </rPr>
          <t>SGP</t>
        </r>
      </text>
    </comment>
    <comment ref="AC44" authorId="3" shapeId="0" xr:uid="{00000000-0006-0000-0000-00009E000000}">
      <text>
        <r>
          <rPr>
            <b/>
            <sz val="9"/>
            <color indexed="81"/>
            <rFont val="Tahoma"/>
            <family val="2"/>
          </rPr>
          <t>SGP</t>
        </r>
      </text>
    </comment>
    <comment ref="AD44" authorId="3" shapeId="0" xr:uid="{00000000-0006-0000-0000-00009F000000}">
      <text>
        <r>
          <rPr>
            <b/>
            <sz val="9"/>
            <color indexed="81"/>
            <rFont val="Tahoma"/>
            <family val="2"/>
          </rPr>
          <t>REGALÍAS</t>
        </r>
      </text>
    </comment>
    <comment ref="AE44" authorId="3" shapeId="0" xr:uid="{00000000-0006-0000-0000-0000A0000000}">
      <text>
        <r>
          <rPr>
            <b/>
            <sz val="9"/>
            <color indexed="81"/>
            <rFont val="Tahoma"/>
            <family val="2"/>
          </rPr>
          <t>REGALÍAS</t>
        </r>
      </text>
    </comment>
    <comment ref="AF44" authorId="3" shapeId="0" xr:uid="{00000000-0006-0000-0000-0000A1000000}">
      <text>
        <r>
          <rPr>
            <b/>
            <sz val="9"/>
            <color indexed="81"/>
            <rFont val="Tahoma"/>
            <family val="2"/>
          </rPr>
          <t>RECURSOS FUNCIONAMIENTO</t>
        </r>
      </text>
    </comment>
    <comment ref="AG44" authorId="3" shapeId="0" xr:uid="{00000000-0006-0000-0000-0000A2000000}">
      <text>
        <r>
          <rPr>
            <b/>
            <sz val="9"/>
            <color indexed="81"/>
            <rFont val="Tahoma"/>
            <family val="2"/>
          </rPr>
          <t>RECURSOS FUNCIONAMIENTO</t>
        </r>
      </text>
    </comment>
    <comment ref="AH44" authorId="3" shapeId="0" xr:uid="{00000000-0006-0000-0000-0000A3000000}">
      <text>
        <r>
          <rPr>
            <b/>
            <sz val="9"/>
            <color indexed="81"/>
            <rFont val="Tahoma"/>
            <family val="2"/>
          </rPr>
          <t>RECURSOS GESTIONADOS</t>
        </r>
      </text>
    </comment>
    <comment ref="AI44" authorId="3" shapeId="0" xr:uid="{00000000-0006-0000-0000-0000A4000000}">
      <text>
        <r>
          <rPr>
            <b/>
            <sz val="9"/>
            <color indexed="81"/>
            <rFont val="Tahoma"/>
            <family val="2"/>
          </rPr>
          <t>RECURSOS GESTIONADOS</t>
        </r>
      </text>
    </comment>
    <comment ref="AJ44" authorId="3" shapeId="0" xr:uid="{00000000-0006-0000-0000-0000A5000000}">
      <text>
        <r>
          <rPr>
            <b/>
            <sz val="9"/>
            <color indexed="81"/>
            <rFont val="Tahoma"/>
            <family val="2"/>
          </rPr>
          <t>TOTALES</t>
        </r>
        <r>
          <rPr>
            <sz val="9"/>
            <color indexed="81"/>
            <rFont val="Tahoma"/>
            <family val="2"/>
          </rPr>
          <t xml:space="preserve">
</t>
        </r>
      </text>
    </comment>
    <comment ref="AK44" authorId="3" shapeId="0" xr:uid="{00000000-0006-0000-0000-0000A6000000}">
      <text>
        <r>
          <rPr>
            <b/>
            <sz val="9"/>
            <color indexed="81"/>
            <rFont val="Tahoma"/>
            <family val="2"/>
          </rPr>
          <t>TOTALES</t>
        </r>
        <r>
          <rPr>
            <sz val="9"/>
            <color indexed="81"/>
            <rFont val="Tahoma"/>
            <family val="2"/>
          </rPr>
          <t xml:space="preserve">
</t>
        </r>
      </text>
    </comment>
    <comment ref="AL44" authorId="2" shapeId="0" xr:uid="{00000000-0006-0000-0000-0000A7000000}">
      <text>
        <r>
          <rPr>
            <b/>
            <sz val="8"/>
            <color indexed="81"/>
            <rFont val="Tahoma"/>
            <family val="2"/>
          </rPr>
          <t>PRIMERA INFANCIA (0 a 5 años)</t>
        </r>
        <r>
          <rPr>
            <sz val="8"/>
            <color indexed="81"/>
            <rFont val="Tahoma"/>
            <family val="2"/>
          </rPr>
          <t xml:space="preserve">
</t>
        </r>
      </text>
    </comment>
    <comment ref="AM44" authorId="2" shapeId="0" xr:uid="{00000000-0006-0000-0000-0000A8000000}">
      <text>
        <r>
          <rPr>
            <b/>
            <sz val="8"/>
            <color indexed="81"/>
            <rFont val="Tahoma"/>
            <family val="2"/>
          </rPr>
          <t>INFANCIA (6 a 11 años)</t>
        </r>
        <r>
          <rPr>
            <sz val="8"/>
            <color indexed="81"/>
            <rFont val="Tahoma"/>
            <family val="2"/>
          </rPr>
          <t xml:space="preserve">
</t>
        </r>
      </text>
    </comment>
    <comment ref="AN44" authorId="2" shapeId="0" xr:uid="{00000000-0006-0000-0000-0000A9000000}">
      <text>
        <r>
          <rPr>
            <b/>
            <sz val="8"/>
            <color indexed="81"/>
            <rFont val="Tahoma"/>
            <family val="2"/>
          </rPr>
          <t>ADOLESCENCIA (12 A 17 años)</t>
        </r>
      </text>
    </comment>
    <comment ref="AO44" authorId="2" shapeId="0" xr:uid="{00000000-0006-0000-0000-0000AA000000}">
      <text>
        <r>
          <rPr>
            <b/>
            <sz val="8"/>
            <color indexed="81"/>
            <rFont val="Tahoma"/>
            <family val="2"/>
          </rPr>
          <t>JUVENTUD (18 a 28 años)</t>
        </r>
        <r>
          <rPr>
            <sz val="8"/>
            <color indexed="81"/>
            <rFont val="Tahoma"/>
            <family val="2"/>
          </rPr>
          <t xml:space="preserve">
</t>
        </r>
      </text>
    </comment>
    <comment ref="AP44"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4" authorId="2" shapeId="0" xr:uid="{00000000-0006-0000-0000-0000AC000000}">
      <text>
        <r>
          <rPr>
            <b/>
            <sz val="8"/>
            <color indexed="81"/>
            <rFont val="Tahoma"/>
            <family val="2"/>
          </rPr>
          <t>ADULTO MAYOR  (61 años en adelante)</t>
        </r>
        <r>
          <rPr>
            <sz val="8"/>
            <color indexed="81"/>
            <rFont val="Tahoma"/>
            <family val="2"/>
          </rPr>
          <t xml:space="preserve">
</t>
        </r>
      </text>
    </comment>
    <comment ref="AS44" authorId="2" shapeId="0" xr:uid="{00000000-0006-0000-0000-0000AD000000}">
      <text>
        <r>
          <rPr>
            <b/>
            <sz val="8"/>
            <color indexed="81"/>
            <rFont val="Tahoma"/>
            <family val="2"/>
          </rPr>
          <t>MUJERES</t>
        </r>
        <r>
          <rPr>
            <sz val="8"/>
            <color indexed="81"/>
            <rFont val="Tahoma"/>
            <family val="2"/>
          </rPr>
          <t xml:space="preserve">
</t>
        </r>
      </text>
    </comment>
    <comment ref="AT44" authorId="2" shapeId="0" xr:uid="{00000000-0006-0000-0000-0000AE000000}">
      <text>
        <r>
          <rPr>
            <b/>
            <sz val="8"/>
            <color indexed="81"/>
            <rFont val="Tahoma"/>
            <family val="2"/>
          </rPr>
          <t>HOMBRES</t>
        </r>
      </text>
    </comment>
    <comment ref="AV44" authorId="2" shapeId="0" xr:uid="{00000000-0006-0000-0000-0000AF000000}">
      <text>
        <r>
          <rPr>
            <b/>
            <sz val="8"/>
            <color indexed="81"/>
            <rFont val="Tahoma"/>
            <family val="2"/>
          </rPr>
          <t>VÍCTIMAS CONFLICTO ARMADO</t>
        </r>
        <r>
          <rPr>
            <sz val="8"/>
            <color indexed="81"/>
            <rFont val="Tahoma"/>
            <family val="2"/>
          </rPr>
          <t xml:space="preserve">
</t>
        </r>
      </text>
    </comment>
    <comment ref="AX44" authorId="2" shapeId="0" xr:uid="{00000000-0006-0000-0000-0000B0000000}">
      <text>
        <r>
          <rPr>
            <b/>
            <sz val="8"/>
            <color indexed="81"/>
            <rFont val="Tahoma"/>
            <family val="2"/>
          </rPr>
          <t>DISCAPACITADOS</t>
        </r>
        <r>
          <rPr>
            <sz val="8"/>
            <color indexed="81"/>
            <rFont val="Tahoma"/>
            <family val="2"/>
          </rPr>
          <t xml:space="preserve">
</t>
        </r>
      </text>
    </comment>
    <comment ref="AY44" authorId="2" shapeId="0" xr:uid="{00000000-0006-0000-0000-0000B1000000}">
      <text>
        <r>
          <rPr>
            <b/>
            <sz val="8"/>
            <color indexed="81"/>
            <rFont val="Tahoma"/>
            <family val="2"/>
          </rPr>
          <t>AFROCOLOMBIANO O RAIZAL</t>
        </r>
      </text>
    </comment>
    <comment ref="AZ44" authorId="2" shapeId="0" xr:uid="{00000000-0006-0000-0000-0000B2000000}">
      <text>
        <r>
          <rPr>
            <b/>
            <sz val="8"/>
            <color indexed="81"/>
            <rFont val="Tahoma"/>
            <family val="2"/>
          </rPr>
          <t>INDÍGENAS</t>
        </r>
        <r>
          <rPr>
            <sz val="8"/>
            <color indexed="81"/>
            <rFont val="Tahoma"/>
            <family val="2"/>
          </rPr>
          <t xml:space="preserve">
</t>
        </r>
      </text>
    </comment>
    <comment ref="BA44" authorId="1" shapeId="0" xr:uid="{00000000-0006-0000-0000-0000B3000000}">
      <text>
        <r>
          <rPr>
            <b/>
            <sz val="9"/>
            <color indexed="81"/>
            <rFont val="Tahoma"/>
            <family val="2"/>
          </rPr>
          <t>MEDIO DE EVIDENCIA. INFORME, RESGISTRO FOTOGRAFICO, PLANILLA, ETC</t>
        </r>
      </text>
    </comment>
    <comment ref="R53" authorId="3" shapeId="0" xr:uid="{00000000-0006-0000-0000-0000B4000000}">
      <text>
        <r>
          <rPr>
            <b/>
            <sz val="9"/>
            <color indexed="81"/>
            <rFont val="Tahoma"/>
            <family val="2"/>
          </rPr>
          <t>COFINANCIACIÓN DEPARTAMENTO</t>
        </r>
        <r>
          <rPr>
            <sz val="9"/>
            <color indexed="81"/>
            <rFont val="Tahoma"/>
            <family val="2"/>
          </rPr>
          <t xml:space="preserve">
</t>
        </r>
      </text>
    </comment>
    <comment ref="S53" authorId="3" shapeId="0" xr:uid="{00000000-0006-0000-0000-0000B5000000}">
      <text>
        <r>
          <rPr>
            <b/>
            <sz val="9"/>
            <color indexed="81"/>
            <rFont val="Tahoma"/>
            <family val="2"/>
          </rPr>
          <t>COFINANCIACIÓN DEPARTAMENTO</t>
        </r>
        <r>
          <rPr>
            <sz val="9"/>
            <color indexed="81"/>
            <rFont val="Tahoma"/>
            <family val="2"/>
          </rPr>
          <t xml:space="preserve">
</t>
        </r>
      </text>
    </comment>
    <comment ref="T53" authorId="3" shapeId="0" xr:uid="{00000000-0006-0000-0000-0000B6000000}">
      <text>
        <r>
          <rPr>
            <b/>
            <sz val="9"/>
            <color indexed="81"/>
            <rFont val="Tahoma"/>
            <family val="2"/>
          </rPr>
          <t>COFINACIACIÓN NACIÓN</t>
        </r>
      </text>
    </comment>
    <comment ref="U53" authorId="3" shapeId="0" xr:uid="{00000000-0006-0000-0000-0000B7000000}">
      <text>
        <r>
          <rPr>
            <b/>
            <sz val="9"/>
            <color indexed="81"/>
            <rFont val="Tahoma"/>
            <family val="2"/>
          </rPr>
          <t>COFINACIACIÓN NACIÓN</t>
        </r>
      </text>
    </comment>
    <comment ref="V53" authorId="3" shapeId="0" xr:uid="{00000000-0006-0000-0000-0000B8000000}">
      <text>
        <r>
          <rPr>
            <b/>
            <sz val="9"/>
            <color indexed="81"/>
            <rFont val="Tahoma"/>
            <family val="2"/>
          </rPr>
          <t>CRÉDITO</t>
        </r>
      </text>
    </comment>
    <comment ref="W53" authorId="3" shapeId="0" xr:uid="{00000000-0006-0000-0000-0000B9000000}">
      <text>
        <r>
          <rPr>
            <b/>
            <sz val="9"/>
            <color indexed="81"/>
            <rFont val="Tahoma"/>
            <family val="2"/>
          </rPr>
          <t>CRÉDITO</t>
        </r>
      </text>
    </comment>
    <comment ref="X53" authorId="3" shapeId="0" xr:uid="{00000000-0006-0000-0000-0000BA000000}">
      <text>
        <r>
          <rPr>
            <b/>
            <sz val="9"/>
            <color indexed="81"/>
            <rFont val="Tahoma"/>
            <family val="2"/>
          </rPr>
          <t>OTROS</t>
        </r>
      </text>
    </comment>
    <comment ref="Y53" authorId="3" shapeId="0" xr:uid="{00000000-0006-0000-0000-0000BB000000}">
      <text>
        <r>
          <rPr>
            <b/>
            <sz val="9"/>
            <color indexed="81"/>
            <rFont val="Tahoma"/>
            <family val="2"/>
          </rPr>
          <t>OTROS</t>
        </r>
      </text>
    </comment>
    <comment ref="Z53" authorId="3" shapeId="0" xr:uid="{00000000-0006-0000-0000-0000BC000000}">
      <text>
        <r>
          <rPr>
            <b/>
            <sz val="9"/>
            <color indexed="81"/>
            <rFont val="Tahoma"/>
            <family val="2"/>
          </rPr>
          <t>RECURSOS PROPIOS</t>
        </r>
      </text>
    </comment>
    <comment ref="AA53" authorId="3" shapeId="0" xr:uid="{00000000-0006-0000-0000-0000BD000000}">
      <text>
        <r>
          <rPr>
            <b/>
            <sz val="9"/>
            <color indexed="81"/>
            <rFont val="Tahoma"/>
            <family val="2"/>
          </rPr>
          <t>RECURSOS PROPIOS</t>
        </r>
      </text>
    </comment>
    <comment ref="AB53" authorId="3" shapeId="0" xr:uid="{00000000-0006-0000-0000-0000BE000000}">
      <text>
        <r>
          <rPr>
            <b/>
            <sz val="9"/>
            <color indexed="81"/>
            <rFont val="Tahoma"/>
            <family val="2"/>
          </rPr>
          <t>SGP</t>
        </r>
      </text>
    </comment>
    <comment ref="AC53" authorId="3" shapeId="0" xr:uid="{00000000-0006-0000-0000-0000BF000000}">
      <text>
        <r>
          <rPr>
            <b/>
            <sz val="9"/>
            <color indexed="81"/>
            <rFont val="Tahoma"/>
            <family val="2"/>
          </rPr>
          <t>SGP</t>
        </r>
      </text>
    </comment>
    <comment ref="AD53" authorId="3" shapeId="0" xr:uid="{00000000-0006-0000-0000-0000C0000000}">
      <text>
        <r>
          <rPr>
            <b/>
            <sz val="9"/>
            <color indexed="81"/>
            <rFont val="Tahoma"/>
            <family val="2"/>
          </rPr>
          <t>REGALÍAS</t>
        </r>
      </text>
    </comment>
    <comment ref="AE53" authorId="3" shapeId="0" xr:uid="{00000000-0006-0000-0000-0000C1000000}">
      <text>
        <r>
          <rPr>
            <b/>
            <sz val="9"/>
            <color indexed="81"/>
            <rFont val="Tahoma"/>
            <family val="2"/>
          </rPr>
          <t>REGALÍAS</t>
        </r>
      </text>
    </comment>
    <comment ref="AF53" authorId="3" shapeId="0" xr:uid="{00000000-0006-0000-0000-0000C2000000}">
      <text>
        <r>
          <rPr>
            <b/>
            <sz val="9"/>
            <color indexed="81"/>
            <rFont val="Tahoma"/>
            <family val="2"/>
          </rPr>
          <t>RECURSOS FUNCIONAMIENTO</t>
        </r>
      </text>
    </comment>
    <comment ref="AG53" authorId="3" shapeId="0" xr:uid="{00000000-0006-0000-0000-0000C3000000}">
      <text>
        <r>
          <rPr>
            <b/>
            <sz val="9"/>
            <color indexed="81"/>
            <rFont val="Tahoma"/>
            <family val="2"/>
          </rPr>
          <t>RECURSOS FUNCIONAMIENTO</t>
        </r>
      </text>
    </comment>
    <comment ref="AH53" authorId="3" shapeId="0" xr:uid="{00000000-0006-0000-0000-0000C4000000}">
      <text>
        <r>
          <rPr>
            <b/>
            <sz val="9"/>
            <color indexed="81"/>
            <rFont val="Tahoma"/>
            <family val="2"/>
          </rPr>
          <t>RECURSOS GESTIONADOS</t>
        </r>
      </text>
    </comment>
    <comment ref="AI53" authorId="3" shapeId="0" xr:uid="{00000000-0006-0000-0000-0000C5000000}">
      <text>
        <r>
          <rPr>
            <b/>
            <sz val="9"/>
            <color indexed="81"/>
            <rFont val="Tahoma"/>
            <family val="2"/>
          </rPr>
          <t>RECURSOS GESTIONADOS</t>
        </r>
      </text>
    </comment>
    <comment ref="AJ53" authorId="3" shapeId="0" xr:uid="{00000000-0006-0000-0000-0000C6000000}">
      <text>
        <r>
          <rPr>
            <b/>
            <sz val="9"/>
            <color indexed="81"/>
            <rFont val="Tahoma"/>
            <family val="2"/>
          </rPr>
          <t>TOTALES</t>
        </r>
        <r>
          <rPr>
            <sz val="9"/>
            <color indexed="81"/>
            <rFont val="Tahoma"/>
            <family val="2"/>
          </rPr>
          <t xml:space="preserve">
</t>
        </r>
      </text>
    </comment>
    <comment ref="AK53" authorId="3" shapeId="0" xr:uid="{00000000-0006-0000-0000-0000C7000000}">
      <text>
        <r>
          <rPr>
            <b/>
            <sz val="9"/>
            <color indexed="81"/>
            <rFont val="Tahoma"/>
            <family val="2"/>
          </rPr>
          <t>TOTALES</t>
        </r>
        <r>
          <rPr>
            <sz val="9"/>
            <color indexed="81"/>
            <rFont val="Tahoma"/>
            <family val="2"/>
          </rPr>
          <t xml:space="preserve">
</t>
        </r>
      </text>
    </comment>
    <comment ref="AL53" authorId="2" shapeId="0" xr:uid="{00000000-0006-0000-0000-0000C8000000}">
      <text>
        <r>
          <rPr>
            <b/>
            <sz val="8"/>
            <color indexed="81"/>
            <rFont val="Tahoma"/>
            <family val="2"/>
          </rPr>
          <t>PRIMERA INFANCIA (0 a 5 años)</t>
        </r>
        <r>
          <rPr>
            <sz val="8"/>
            <color indexed="81"/>
            <rFont val="Tahoma"/>
            <family val="2"/>
          </rPr>
          <t xml:space="preserve">
</t>
        </r>
      </text>
    </comment>
    <comment ref="AM53" authorId="2" shapeId="0" xr:uid="{00000000-0006-0000-0000-0000C9000000}">
      <text>
        <r>
          <rPr>
            <b/>
            <sz val="8"/>
            <color indexed="81"/>
            <rFont val="Tahoma"/>
            <family val="2"/>
          </rPr>
          <t>INFANCIA (6 a 11 años)</t>
        </r>
        <r>
          <rPr>
            <sz val="8"/>
            <color indexed="81"/>
            <rFont val="Tahoma"/>
            <family val="2"/>
          </rPr>
          <t xml:space="preserve">
</t>
        </r>
      </text>
    </comment>
    <comment ref="AN53" authorId="2" shapeId="0" xr:uid="{00000000-0006-0000-0000-0000CA000000}">
      <text>
        <r>
          <rPr>
            <b/>
            <sz val="8"/>
            <color indexed="81"/>
            <rFont val="Tahoma"/>
            <family val="2"/>
          </rPr>
          <t>ADOLESCENCIA (12 A 17 años)</t>
        </r>
      </text>
    </comment>
    <comment ref="AO53" authorId="2" shapeId="0" xr:uid="{00000000-0006-0000-0000-0000CB000000}">
      <text>
        <r>
          <rPr>
            <b/>
            <sz val="8"/>
            <color indexed="81"/>
            <rFont val="Tahoma"/>
            <family val="2"/>
          </rPr>
          <t>JUVENTUD (18 a 28 años)</t>
        </r>
        <r>
          <rPr>
            <sz val="8"/>
            <color indexed="81"/>
            <rFont val="Tahoma"/>
            <family val="2"/>
          </rPr>
          <t xml:space="preserve">
</t>
        </r>
      </text>
    </comment>
    <comment ref="AP53"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3" authorId="2" shapeId="0" xr:uid="{00000000-0006-0000-0000-0000CD000000}">
      <text>
        <r>
          <rPr>
            <b/>
            <sz val="8"/>
            <color indexed="81"/>
            <rFont val="Tahoma"/>
            <family val="2"/>
          </rPr>
          <t>ADULTO MAYOR  (61 años en adelante)</t>
        </r>
        <r>
          <rPr>
            <sz val="8"/>
            <color indexed="81"/>
            <rFont val="Tahoma"/>
            <family val="2"/>
          </rPr>
          <t xml:space="preserve">
</t>
        </r>
      </text>
    </comment>
    <comment ref="AS53" authorId="2" shapeId="0" xr:uid="{00000000-0006-0000-0000-0000CE000000}">
      <text>
        <r>
          <rPr>
            <b/>
            <sz val="8"/>
            <color indexed="81"/>
            <rFont val="Tahoma"/>
            <family val="2"/>
          </rPr>
          <t>MUJERES</t>
        </r>
        <r>
          <rPr>
            <sz val="8"/>
            <color indexed="81"/>
            <rFont val="Tahoma"/>
            <family val="2"/>
          </rPr>
          <t xml:space="preserve">
</t>
        </r>
      </text>
    </comment>
    <comment ref="AT53" authorId="2" shapeId="0" xr:uid="{00000000-0006-0000-0000-0000CF000000}">
      <text>
        <r>
          <rPr>
            <b/>
            <sz val="8"/>
            <color indexed="81"/>
            <rFont val="Tahoma"/>
            <family val="2"/>
          </rPr>
          <t>HOMBRES</t>
        </r>
      </text>
    </comment>
    <comment ref="AV53" authorId="2" shapeId="0" xr:uid="{00000000-0006-0000-0000-0000D0000000}">
      <text>
        <r>
          <rPr>
            <b/>
            <sz val="8"/>
            <color indexed="81"/>
            <rFont val="Tahoma"/>
            <family val="2"/>
          </rPr>
          <t>VÍCTIMAS CONFLICTO ARMADO</t>
        </r>
        <r>
          <rPr>
            <sz val="8"/>
            <color indexed="81"/>
            <rFont val="Tahoma"/>
            <family val="2"/>
          </rPr>
          <t xml:space="preserve">
</t>
        </r>
      </text>
    </comment>
    <comment ref="AX53" authorId="2" shapeId="0" xr:uid="{00000000-0006-0000-0000-0000D1000000}">
      <text>
        <r>
          <rPr>
            <b/>
            <sz val="8"/>
            <color indexed="81"/>
            <rFont val="Tahoma"/>
            <family val="2"/>
          </rPr>
          <t>DISCAPACITADOS</t>
        </r>
        <r>
          <rPr>
            <sz val="8"/>
            <color indexed="81"/>
            <rFont val="Tahoma"/>
            <family val="2"/>
          </rPr>
          <t xml:space="preserve">
</t>
        </r>
      </text>
    </comment>
    <comment ref="AY53" authorId="2" shapeId="0" xr:uid="{00000000-0006-0000-0000-0000D2000000}">
      <text>
        <r>
          <rPr>
            <b/>
            <sz val="8"/>
            <color indexed="81"/>
            <rFont val="Tahoma"/>
            <family val="2"/>
          </rPr>
          <t>AFROCOLOMBIANO O RAIZAL</t>
        </r>
      </text>
    </comment>
    <comment ref="AZ53" authorId="2" shapeId="0" xr:uid="{00000000-0006-0000-0000-0000D3000000}">
      <text>
        <r>
          <rPr>
            <b/>
            <sz val="8"/>
            <color indexed="81"/>
            <rFont val="Tahoma"/>
            <family val="2"/>
          </rPr>
          <t>INDÍGENAS</t>
        </r>
        <r>
          <rPr>
            <sz val="8"/>
            <color indexed="81"/>
            <rFont val="Tahoma"/>
            <family val="2"/>
          </rPr>
          <t xml:space="preserve">
</t>
        </r>
      </text>
    </comment>
    <comment ref="BA53" authorId="1" shapeId="0" xr:uid="{00000000-0006-0000-0000-0000D4000000}">
      <text>
        <r>
          <rPr>
            <b/>
            <sz val="9"/>
            <color indexed="81"/>
            <rFont val="Tahoma"/>
            <family val="2"/>
          </rPr>
          <t>MEDIO DE EVIDENCIA. INFORME, RESGISTRO FOTOGRAFICO, PLANILLA, ETC</t>
        </r>
      </text>
    </comment>
    <comment ref="R61" authorId="3" shapeId="0" xr:uid="{00000000-0006-0000-0000-0000D5000000}">
      <text>
        <r>
          <rPr>
            <b/>
            <sz val="9"/>
            <color indexed="81"/>
            <rFont val="Tahoma"/>
            <family val="2"/>
          </rPr>
          <t>COFINANCIACIÓN DEPARTAMENTO</t>
        </r>
        <r>
          <rPr>
            <sz val="9"/>
            <color indexed="81"/>
            <rFont val="Tahoma"/>
            <family val="2"/>
          </rPr>
          <t xml:space="preserve">
</t>
        </r>
      </text>
    </comment>
    <comment ref="S61" authorId="3" shapeId="0" xr:uid="{00000000-0006-0000-0000-0000D6000000}">
      <text>
        <r>
          <rPr>
            <b/>
            <sz val="9"/>
            <color indexed="81"/>
            <rFont val="Tahoma"/>
            <family val="2"/>
          </rPr>
          <t>COFINANCIACIÓN DEPARTAMENTO</t>
        </r>
        <r>
          <rPr>
            <sz val="9"/>
            <color indexed="81"/>
            <rFont val="Tahoma"/>
            <family val="2"/>
          </rPr>
          <t xml:space="preserve">
</t>
        </r>
      </text>
    </comment>
    <comment ref="T61" authorId="3" shapeId="0" xr:uid="{00000000-0006-0000-0000-0000D7000000}">
      <text>
        <r>
          <rPr>
            <b/>
            <sz val="9"/>
            <color indexed="81"/>
            <rFont val="Tahoma"/>
            <family val="2"/>
          </rPr>
          <t>COFINACIACIÓN NACIÓN</t>
        </r>
      </text>
    </comment>
    <comment ref="U61" authorId="3" shapeId="0" xr:uid="{00000000-0006-0000-0000-0000D8000000}">
      <text>
        <r>
          <rPr>
            <b/>
            <sz val="9"/>
            <color indexed="81"/>
            <rFont val="Tahoma"/>
            <family val="2"/>
          </rPr>
          <t>COFINACIACIÓN NACIÓN</t>
        </r>
      </text>
    </comment>
    <comment ref="V61" authorId="3" shapeId="0" xr:uid="{00000000-0006-0000-0000-0000D9000000}">
      <text>
        <r>
          <rPr>
            <b/>
            <sz val="9"/>
            <color indexed="81"/>
            <rFont val="Tahoma"/>
            <family val="2"/>
          </rPr>
          <t>CRÉDITO</t>
        </r>
      </text>
    </comment>
    <comment ref="W61" authorId="3" shapeId="0" xr:uid="{00000000-0006-0000-0000-0000DA000000}">
      <text>
        <r>
          <rPr>
            <b/>
            <sz val="9"/>
            <color indexed="81"/>
            <rFont val="Tahoma"/>
            <family val="2"/>
          </rPr>
          <t>CRÉDITO</t>
        </r>
      </text>
    </comment>
    <comment ref="X61" authorId="3" shapeId="0" xr:uid="{00000000-0006-0000-0000-0000DB000000}">
      <text>
        <r>
          <rPr>
            <b/>
            <sz val="9"/>
            <color indexed="81"/>
            <rFont val="Tahoma"/>
            <family val="2"/>
          </rPr>
          <t>OTROS</t>
        </r>
      </text>
    </comment>
    <comment ref="Y61" authorId="3" shapeId="0" xr:uid="{00000000-0006-0000-0000-0000DC000000}">
      <text>
        <r>
          <rPr>
            <b/>
            <sz val="9"/>
            <color indexed="81"/>
            <rFont val="Tahoma"/>
            <family val="2"/>
          </rPr>
          <t>OTROS</t>
        </r>
      </text>
    </comment>
    <comment ref="Z61" authorId="3" shapeId="0" xr:uid="{00000000-0006-0000-0000-0000DD000000}">
      <text>
        <r>
          <rPr>
            <b/>
            <sz val="9"/>
            <color indexed="81"/>
            <rFont val="Tahoma"/>
            <family val="2"/>
          </rPr>
          <t>RECURSOS PROPIOS</t>
        </r>
      </text>
    </comment>
    <comment ref="AA61" authorId="3" shapeId="0" xr:uid="{00000000-0006-0000-0000-0000DE000000}">
      <text>
        <r>
          <rPr>
            <b/>
            <sz val="9"/>
            <color indexed="81"/>
            <rFont val="Tahoma"/>
            <family val="2"/>
          </rPr>
          <t>RECURSOS PROPIOS</t>
        </r>
      </text>
    </comment>
    <comment ref="AB61" authorId="3" shapeId="0" xr:uid="{00000000-0006-0000-0000-0000DF000000}">
      <text>
        <r>
          <rPr>
            <b/>
            <sz val="9"/>
            <color indexed="81"/>
            <rFont val="Tahoma"/>
            <family val="2"/>
          </rPr>
          <t>SGP</t>
        </r>
      </text>
    </comment>
    <comment ref="AC61" authorId="3" shapeId="0" xr:uid="{00000000-0006-0000-0000-0000E0000000}">
      <text>
        <r>
          <rPr>
            <b/>
            <sz val="9"/>
            <color indexed="81"/>
            <rFont val="Tahoma"/>
            <family val="2"/>
          </rPr>
          <t>SGP</t>
        </r>
      </text>
    </comment>
    <comment ref="AD61" authorId="3" shapeId="0" xr:uid="{00000000-0006-0000-0000-0000E1000000}">
      <text>
        <r>
          <rPr>
            <b/>
            <sz val="9"/>
            <color indexed="81"/>
            <rFont val="Tahoma"/>
            <family val="2"/>
          </rPr>
          <t>REGALÍAS</t>
        </r>
      </text>
    </comment>
    <comment ref="AE61" authorId="3" shapeId="0" xr:uid="{00000000-0006-0000-0000-0000E2000000}">
      <text>
        <r>
          <rPr>
            <b/>
            <sz val="9"/>
            <color indexed="81"/>
            <rFont val="Tahoma"/>
            <family val="2"/>
          </rPr>
          <t>REGALÍAS</t>
        </r>
      </text>
    </comment>
    <comment ref="AF61" authorId="3" shapeId="0" xr:uid="{00000000-0006-0000-0000-0000E3000000}">
      <text>
        <r>
          <rPr>
            <b/>
            <sz val="9"/>
            <color indexed="81"/>
            <rFont val="Tahoma"/>
            <family val="2"/>
          </rPr>
          <t>RECURSOS FUNCIONAMIENTO</t>
        </r>
      </text>
    </comment>
    <comment ref="AG61" authorId="3" shapeId="0" xr:uid="{00000000-0006-0000-0000-0000E4000000}">
      <text>
        <r>
          <rPr>
            <b/>
            <sz val="9"/>
            <color indexed="81"/>
            <rFont val="Tahoma"/>
            <family val="2"/>
          </rPr>
          <t>RECURSOS FUNCIONAMIENTO</t>
        </r>
      </text>
    </comment>
    <comment ref="AH61" authorId="3" shapeId="0" xr:uid="{00000000-0006-0000-0000-0000E5000000}">
      <text>
        <r>
          <rPr>
            <b/>
            <sz val="9"/>
            <color indexed="81"/>
            <rFont val="Tahoma"/>
            <family val="2"/>
          </rPr>
          <t>RECURSOS GESTIONADOS</t>
        </r>
      </text>
    </comment>
    <comment ref="AI61" authorId="3" shapeId="0" xr:uid="{00000000-0006-0000-0000-0000E6000000}">
      <text>
        <r>
          <rPr>
            <b/>
            <sz val="9"/>
            <color indexed="81"/>
            <rFont val="Tahoma"/>
            <family val="2"/>
          </rPr>
          <t>RECURSOS GESTIONADOS</t>
        </r>
      </text>
    </comment>
    <comment ref="AJ61" authorId="3" shapeId="0" xr:uid="{00000000-0006-0000-0000-0000E7000000}">
      <text>
        <r>
          <rPr>
            <b/>
            <sz val="9"/>
            <color indexed="81"/>
            <rFont val="Tahoma"/>
            <family val="2"/>
          </rPr>
          <t>TOTALES</t>
        </r>
        <r>
          <rPr>
            <sz val="9"/>
            <color indexed="81"/>
            <rFont val="Tahoma"/>
            <family val="2"/>
          </rPr>
          <t xml:space="preserve">
</t>
        </r>
      </text>
    </comment>
    <comment ref="AK61" authorId="3" shapeId="0" xr:uid="{00000000-0006-0000-0000-0000E8000000}">
      <text>
        <r>
          <rPr>
            <b/>
            <sz val="9"/>
            <color indexed="81"/>
            <rFont val="Tahoma"/>
            <family val="2"/>
          </rPr>
          <t>TOTALES</t>
        </r>
        <r>
          <rPr>
            <sz val="9"/>
            <color indexed="81"/>
            <rFont val="Tahoma"/>
            <family val="2"/>
          </rPr>
          <t xml:space="preserve">
</t>
        </r>
      </text>
    </comment>
    <comment ref="AL61" authorId="2" shapeId="0" xr:uid="{00000000-0006-0000-0000-0000E9000000}">
      <text>
        <r>
          <rPr>
            <b/>
            <sz val="8"/>
            <color indexed="81"/>
            <rFont val="Tahoma"/>
            <family val="2"/>
          </rPr>
          <t>PRIMERA INFANCIA (0 a 5 años)</t>
        </r>
        <r>
          <rPr>
            <sz val="8"/>
            <color indexed="81"/>
            <rFont val="Tahoma"/>
            <family val="2"/>
          </rPr>
          <t xml:space="preserve">
</t>
        </r>
      </text>
    </comment>
    <comment ref="AM61" authorId="2" shapeId="0" xr:uid="{00000000-0006-0000-0000-0000EA000000}">
      <text>
        <r>
          <rPr>
            <b/>
            <sz val="8"/>
            <color indexed="81"/>
            <rFont val="Tahoma"/>
            <family val="2"/>
          </rPr>
          <t>INFANCIA (6 a 11 años)</t>
        </r>
        <r>
          <rPr>
            <sz val="8"/>
            <color indexed="81"/>
            <rFont val="Tahoma"/>
            <family val="2"/>
          </rPr>
          <t xml:space="preserve">
</t>
        </r>
      </text>
    </comment>
    <comment ref="AN61" authorId="2" shapeId="0" xr:uid="{00000000-0006-0000-0000-0000EB000000}">
      <text>
        <r>
          <rPr>
            <b/>
            <sz val="8"/>
            <color indexed="81"/>
            <rFont val="Tahoma"/>
            <family val="2"/>
          </rPr>
          <t>ADOLESCENCIA (12 A 17 años)</t>
        </r>
      </text>
    </comment>
    <comment ref="AO61" authorId="2" shapeId="0" xr:uid="{00000000-0006-0000-0000-0000EC000000}">
      <text>
        <r>
          <rPr>
            <b/>
            <sz val="8"/>
            <color indexed="81"/>
            <rFont val="Tahoma"/>
            <family val="2"/>
          </rPr>
          <t>JUVENTUD (18 a 28 años)</t>
        </r>
        <r>
          <rPr>
            <sz val="8"/>
            <color indexed="81"/>
            <rFont val="Tahoma"/>
            <family val="2"/>
          </rPr>
          <t xml:space="preserve">
</t>
        </r>
      </text>
    </comment>
    <comment ref="AP61"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1" authorId="2" shapeId="0" xr:uid="{00000000-0006-0000-0000-0000EE000000}">
      <text>
        <r>
          <rPr>
            <b/>
            <sz val="8"/>
            <color indexed="81"/>
            <rFont val="Tahoma"/>
            <family val="2"/>
          </rPr>
          <t>ADULTO MAYOR  (61 años en adelante)</t>
        </r>
        <r>
          <rPr>
            <sz val="8"/>
            <color indexed="81"/>
            <rFont val="Tahoma"/>
            <family val="2"/>
          </rPr>
          <t xml:space="preserve">
</t>
        </r>
      </text>
    </comment>
    <comment ref="AS61" authorId="2" shapeId="0" xr:uid="{00000000-0006-0000-0000-0000EF000000}">
      <text>
        <r>
          <rPr>
            <b/>
            <sz val="8"/>
            <color indexed="81"/>
            <rFont val="Tahoma"/>
            <family val="2"/>
          </rPr>
          <t>MUJERES</t>
        </r>
        <r>
          <rPr>
            <sz val="8"/>
            <color indexed="81"/>
            <rFont val="Tahoma"/>
            <family val="2"/>
          </rPr>
          <t xml:space="preserve">
</t>
        </r>
      </text>
    </comment>
    <comment ref="AT61" authorId="2" shapeId="0" xr:uid="{00000000-0006-0000-0000-0000F0000000}">
      <text>
        <r>
          <rPr>
            <b/>
            <sz val="8"/>
            <color indexed="81"/>
            <rFont val="Tahoma"/>
            <family val="2"/>
          </rPr>
          <t>HOMBRES</t>
        </r>
      </text>
    </comment>
    <comment ref="AV61" authorId="2" shapeId="0" xr:uid="{00000000-0006-0000-0000-0000F1000000}">
      <text>
        <r>
          <rPr>
            <b/>
            <sz val="8"/>
            <color indexed="81"/>
            <rFont val="Tahoma"/>
            <family val="2"/>
          </rPr>
          <t>VÍCTIMAS CONFLICTO ARMADO</t>
        </r>
        <r>
          <rPr>
            <sz val="8"/>
            <color indexed="81"/>
            <rFont val="Tahoma"/>
            <family val="2"/>
          </rPr>
          <t xml:space="preserve">
</t>
        </r>
      </text>
    </comment>
    <comment ref="AX61" authorId="2" shapeId="0" xr:uid="{00000000-0006-0000-0000-0000F2000000}">
      <text>
        <r>
          <rPr>
            <b/>
            <sz val="8"/>
            <color indexed="81"/>
            <rFont val="Tahoma"/>
            <family val="2"/>
          </rPr>
          <t>DISCAPACITADOS</t>
        </r>
        <r>
          <rPr>
            <sz val="8"/>
            <color indexed="81"/>
            <rFont val="Tahoma"/>
            <family val="2"/>
          </rPr>
          <t xml:space="preserve">
</t>
        </r>
      </text>
    </comment>
    <comment ref="AY61" authorId="2" shapeId="0" xr:uid="{00000000-0006-0000-0000-0000F3000000}">
      <text>
        <r>
          <rPr>
            <b/>
            <sz val="8"/>
            <color indexed="81"/>
            <rFont val="Tahoma"/>
            <family val="2"/>
          </rPr>
          <t>AFROCOLOMBIANO O RAIZAL</t>
        </r>
      </text>
    </comment>
    <comment ref="AZ61" authorId="2" shapeId="0" xr:uid="{00000000-0006-0000-0000-0000F4000000}">
      <text>
        <r>
          <rPr>
            <b/>
            <sz val="8"/>
            <color indexed="81"/>
            <rFont val="Tahoma"/>
            <family val="2"/>
          </rPr>
          <t>INDÍGENAS</t>
        </r>
        <r>
          <rPr>
            <sz val="8"/>
            <color indexed="81"/>
            <rFont val="Tahoma"/>
            <family val="2"/>
          </rPr>
          <t xml:space="preserve">
</t>
        </r>
      </text>
    </comment>
    <comment ref="BA61" authorId="1" shapeId="0" xr:uid="{00000000-0006-0000-0000-0000F5000000}">
      <text>
        <r>
          <rPr>
            <b/>
            <sz val="9"/>
            <color indexed="81"/>
            <rFont val="Tahoma"/>
            <family val="2"/>
          </rPr>
          <t>MEDIO DE EVIDENCIA. INFORME, RESGISTRO FOTOGRAFICO, PLANILLA, ETC</t>
        </r>
      </text>
    </comment>
    <comment ref="AL62" authorId="2" shapeId="0" xr:uid="{00000000-0006-0000-0000-0000F6000000}">
      <text>
        <r>
          <rPr>
            <b/>
            <sz val="8"/>
            <color indexed="81"/>
            <rFont val="Tahoma"/>
            <family val="2"/>
          </rPr>
          <t>PRIMERA INFANCIA (0 a 5 años)</t>
        </r>
        <r>
          <rPr>
            <sz val="8"/>
            <color indexed="81"/>
            <rFont val="Tahoma"/>
            <family val="2"/>
          </rPr>
          <t xml:space="preserve">
</t>
        </r>
      </text>
    </comment>
    <comment ref="AM62" authorId="2" shapeId="0" xr:uid="{00000000-0006-0000-0000-0000F7000000}">
      <text>
        <r>
          <rPr>
            <b/>
            <sz val="8"/>
            <color indexed="81"/>
            <rFont val="Tahoma"/>
            <family val="2"/>
          </rPr>
          <t>INFANCIA (6 a 11 años)</t>
        </r>
        <r>
          <rPr>
            <sz val="8"/>
            <color indexed="81"/>
            <rFont val="Tahoma"/>
            <family val="2"/>
          </rPr>
          <t xml:space="preserve">
</t>
        </r>
      </text>
    </comment>
    <comment ref="AN62" authorId="2" shapeId="0" xr:uid="{00000000-0006-0000-0000-0000F8000000}">
      <text>
        <r>
          <rPr>
            <b/>
            <sz val="8"/>
            <color indexed="81"/>
            <rFont val="Tahoma"/>
            <family val="2"/>
          </rPr>
          <t>ADOLESCENCIA (12 A 17 años)</t>
        </r>
      </text>
    </comment>
    <comment ref="AO62" authorId="2" shapeId="0" xr:uid="{00000000-0006-0000-0000-0000F9000000}">
      <text>
        <r>
          <rPr>
            <b/>
            <sz val="8"/>
            <color indexed="81"/>
            <rFont val="Tahoma"/>
            <family val="2"/>
          </rPr>
          <t>JUVENTUD (18 a 28 años)</t>
        </r>
        <r>
          <rPr>
            <sz val="8"/>
            <color indexed="81"/>
            <rFont val="Tahoma"/>
            <family val="2"/>
          </rPr>
          <t xml:space="preserve">
</t>
        </r>
      </text>
    </comment>
    <comment ref="AP62" authorId="2" shapeId="0" xr:uid="{00000000-0006-0000-0000-0000FA000000}">
      <text>
        <r>
          <rPr>
            <b/>
            <sz val="8"/>
            <color indexed="81"/>
            <rFont val="Tahoma"/>
            <family val="2"/>
          </rPr>
          <t xml:space="preserve"> ADULTO (29 a 60 años)</t>
        </r>
        <r>
          <rPr>
            <sz val="8"/>
            <color indexed="81"/>
            <rFont val="Tahoma"/>
            <family val="2"/>
          </rPr>
          <t xml:space="preserve">
</t>
        </r>
      </text>
    </comment>
    <comment ref="AQ62" authorId="2" shapeId="0" xr:uid="{00000000-0006-0000-0000-0000FB000000}">
      <text>
        <r>
          <rPr>
            <b/>
            <sz val="8"/>
            <color indexed="81"/>
            <rFont val="Tahoma"/>
            <family val="2"/>
          </rPr>
          <t>ADULTO MAYOR  (61 años en adelante)</t>
        </r>
        <r>
          <rPr>
            <sz val="8"/>
            <color indexed="81"/>
            <rFont val="Tahoma"/>
            <family val="2"/>
          </rPr>
          <t xml:space="preserve">
</t>
        </r>
      </text>
    </comment>
    <comment ref="AS62" authorId="2" shapeId="0" xr:uid="{00000000-0006-0000-0000-0000FC000000}">
      <text>
        <r>
          <rPr>
            <b/>
            <sz val="8"/>
            <color indexed="81"/>
            <rFont val="Tahoma"/>
            <family val="2"/>
          </rPr>
          <t>MUJERES</t>
        </r>
        <r>
          <rPr>
            <sz val="8"/>
            <color indexed="81"/>
            <rFont val="Tahoma"/>
            <family val="2"/>
          </rPr>
          <t xml:space="preserve">
</t>
        </r>
      </text>
    </comment>
    <comment ref="AT62" authorId="2" shapeId="0" xr:uid="{00000000-0006-0000-0000-0000FD000000}">
      <text>
        <r>
          <rPr>
            <b/>
            <sz val="8"/>
            <color indexed="81"/>
            <rFont val="Tahoma"/>
            <family val="2"/>
          </rPr>
          <t>HOMBRES</t>
        </r>
      </text>
    </comment>
    <comment ref="AL63" authorId="2" shapeId="0" xr:uid="{86F51609-9EB2-48DB-B17B-93134E1FD9F4}">
      <text>
        <r>
          <rPr>
            <b/>
            <sz val="8"/>
            <color indexed="81"/>
            <rFont val="Tahoma"/>
            <family val="2"/>
          </rPr>
          <t>PRIMERA INFANCIA (0 a 5 años)</t>
        </r>
        <r>
          <rPr>
            <sz val="8"/>
            <color indexed="81"/>
            <rFont val="Tahoma"/>
            <family val="2"/>
          </rPr>
          <t xml:space="preserve">
</t>
        </r>
      </text>
    </comment>
    <comment ref="AM63" authorId="2" shapeId="0" xr:uid="{4867517B-78EB-46F1-9EAD-0C90D7BE1A7B}">
      <text>
        <r>
          <rPr>
            <b/>
            <sz val="8"/>
            <color indexed="81"/>
            <rFont val="Tahoma"/>
            <family val="2"/>
          </rPr>
          <t>INFANCIA (6 a 11 años)</t>
        </r>
        <r>
          <rPr>
            <sz val="8"/>
            <color indexed="81"/>
            <rFont val="Tahoma"/>
            <family val="2"/>
          </rPr>
          <t xml:space="preserve">
</t>
        </r>
      </text>
    </comment>
    <comment ref="AN63" authorId="2" shapeId="0" xr:uid="{420A1570-83E0-48CF-A5E7-9B09768EDE13}">
      <text>
        <r>
          <rPr>
            <b/>
            <sz val="8"/>
            <color indexed="81"/>
            <rFont val="Tahoma"/>
            <family val="2"/>
          </rPr>
          <t>ADOLESCENCIA (12 A 17 años)</t>
        </r>
      </text>
    </comment>
    <comment ref="AO63" authorId="2" shapeId="0" xr:uid="{51E91089-ECD1-4E13-B477-1B4566C078FB}">
      <text>
        <r>
          <rPr>
            <b/>
            <sz val="8"/>
            <color indexed="81"/>
            <rFont val="Tahoma"/>
            <family val="2"/>
          </rPr>
          <t>JUVENTUD (18 a 28 años)</t>
        </r>
        <r>
          <rPr>
            <sz val="8"/>
            <color indexed="81"/>
            <rFont val="Tahoma"/>
            <family val="2"/>
          </rPr>
          <t xml:space="preserve">
</t>
        </r>
      </text>
    </comment>
    <comment ref="AP63" authorId="2" shapeId="0" xr:uid="{313FD671-EF04-424A-B1DA-7447CE083610}">
      <text>
        <r>
          <rPr>
            <b/>
            <sz val="8"/>
            <color indexed="81"/>
            <rFont val="Tahoma"/>
            <family val="2"/>
          </rPr>
          <t xml:space="preserve"> ADULTO (29 a 60 años)</t>
        </r>
        <r>
          <rPr>
            <sz val="8"/>
            <color indexed="81"/>
            <rFont val="Tahoma"/>
            <family val="2"/>
          </rPr>
          <t xml:space="preserve">
</t>
        </r>
      </text>
    </comment>
    <comment ref="AQ63" authorId="2" shapeId="0" xr:uid="{F934A5AD-8553-44B1-ADAD-247FC8FEBCF7}">
      <text>
        <r>
          <rPr>
            <b/>
            <sz val="8"/>
            <color indexed="81"/>
            <rFont val="Tahoma"/>
            <family val="2"/>
          </rPr>
          <t>ADULTO MAYOR  (61 años en adelante)</t>
        </r>
        <r>
          <rPr>
            <sz val="8"/>
            <color indexed="81"/>
            <rFont val="Tahoma"/>
            <family val="2"/>
          </rPr>
          <t xml:space="preserve">
</t>
        </r>
      </text>
    </comment>
    <comment ref="AS63" authorId="2" shapeId="0" xr:uid="{8D77FFE1-478C-421A-8048-173B68177751}">
      <text>
        <r>
          <rPr>
            <b/>
            <sz val="8"/>
            <color indexed="81"/>
            <rFont val="Tahoma"/>
            <family val="2"/>
          </rPr>
          <t>MUJERES</t>
        </r>
        <r>
          <rPr>
            <sz val="8"/>
            <color indexed="81"/>
            <rFont val="Tahoma"/>
            <family val="2"/>
          </rPr>
          <t xml:space="preserve">
</t>
        </r>
      </text>
    </comment>
    <comment ref="AT63" authorId="2" shapeId="0" xr:uid="{DECA81DC-F479-4606-A944-BFFBF819BC55}">
      <text>
        <r>
          <rPr>
            <b/>
            <sz val="8"/>
            <color indexed="81"/>
            <rFont val="Tahoma"/>
            <family val="2"/>
          </rPr>
          <t>HOMBRES</t>
        </r>
      </text>
    </comment>
    <comment ref="R67" authorId="3" shapeId="0" xr:uid="{00000000-0006-0000-0000-0000FE000000}">
      <text>
        <r>
          <rPr>
            <b/>
            <sz val="9"/>
            <color indexed="81"/>
            <rFont val="Tahoma"/>
            <family val="2"/>
          </rPr>
          <t>COFINANCIACIÓN DEPARTAMENTO</t>
        </r>
        <r>
          <rPr>
            <sz val="9"/>
            <color indexed="81"/>
            <rFont val="Tahoma"/>
            <family val="2"/>
          </rPr>
          <t xml:space="preserve">
</t>
        </r>
      </text>
    </comment>
    <comment ref="S67" authorId="3" shapeId="0" xr:uid="{00000000-0006-0000-0000-0000FF000000}">
      <text>
        <r>
          <rPr>
            <b/>
            <sz val="9"/>
            <color indexed="81"/>
            <rFont val="Tahoma"/>
            <family val="2"/>
          </rPr>
          <t>COFINANCIACIÓN DEPARTAMENTO</t>
        </r>
        <r>
          <rPr>
            <sz val="9"/>
            <color indexed="81"/>
            <rFont val="Tahoma"/>
            <family val="2"/>
          </rPr>
          <t xml:space="preserve">
</t>
        </r>
      </text>
    </comment>
    <comment ref="T67" authorId="3" shapeId="0" xr:uid="{00000000-0006-0000-0000-000000010000}">
      <text>
        <r>
          <rPr>
            <b/>
            <sz val="9"/>
            <color indexed="81"/>
            <rFont val="Tahoma"/>
            <family val="2"/>
          </rPr>
          <t>COFINACIACIÓN NACIÓN</t>
        </r>
      </text>
    </comment>
    <comment ref="U67" authorId="3" shapeId="0" xr:uid="{00000000-0006-0000-0000-000001010000}">
      <text>
        <r>
          <rPr>
            <b/>
            <sz val="9"/>
            <color indexed="81"/>
            <rFont val="Tahoma"/>
            <family val="2"/>
          </rPr>
          <t>COFINACIACIÓN NACIÓN</t>
        </r>
      </text>
    </comment>
    <comment ref="V67" authorId="3" shapeId="0" xr:uid="{00000000-0006-0000-0000-000002010000}">
      <text>
        <r>
          <rPr>
            <b/>
            <sz val="9"/>
            <color indexed="81"/>
            <rFont val="Tahoma"/>
            <family val="2"/>
          </rPr>
          <t>CRÉDITO</t>
        </r>
      </text>
    </comment>
    <comment ref="W67" authorId="3" shapeId="0" xr:uid="{00000000-0006-0000-0000-000003010000}">
      <text>
        <r>
          <rPr>
            <b/>
            <sz val="9"/>
            <color indexed="81"/>
            <rFont val="Tahoma"/>
            <family val="2"/>
          </rPr>
          <t>CRÉDITO</t>
        </r>
      </text>
    </comment>
    <comment ref="X67" authorId="3" shapeId="0" xr:uid="{00000000-0006-0000-0000-000004010000}">
      <text>
        <r>
          <rPr>
            <b/>
            <sz val="9"/>
            <color indexed="81"/>
            <rFont val="Tahoma"/>
            <family val="2"/>
          </rPr>
          <t>OTROS</t>
        </r>
      </text>
    </comment>
    <comment ref="Y67" authorId="3" shapeId="0" xr:uid="{00000000-0006-0000-0000-000005010000}">
      <text>
        <r>
          <rPr>
            <b/>
            <sz val="9"/>
            <color indexed="81"/>
            <rFont val="Tahoma"/>
            <family val="2"/>
          </rPr>
          <t>OTROS</t>
        </r>
      </text>
    </comment>
    <comment ref="Z67" authorId="3" shapeId="0" xr:uid="{00000000-0006-0000-0000-000006010000}">
      <text>
        <r>
          <rPr>
            <b/>
            <sz val="9"/>
            <color indexed="81"/>
            <rFont val="Tahoma"/>
            <family val="2"/>
          </rPr>
          <t>RECURSOS PROPIOS</t>
        </r>
      </text>
    </comment>
    <comment ref="AA67" authorId="3" shapeId="0" xr:uid="{00000000-0006-0000-0000-000007010000}">
      <text>
        <r>
          <rPr>
            <b/>
            <sz val="9"/>
            <color indexed="81"/>
            <rFont val="Tahoma"/>
            <family val="2"/>
          </rPr>
          <t>RECURSOS PROPIOS</t>
        </r>
      </text>
    </comment>
    <comment ref="AB67" authorId="3" shapeId="0" xr:uid="{00000000-0006-0000-0000-000008010000}">
      <text>
        <r>
          <rPr>
            <b/>
            <sz val="9"/>
            <color indexed="81"/>
            <rFont val="Tahoma"/>
            <family val="2"/>
          </rPr>
          <t>SGP</t>
        </r>
      </text>
    </comment>
    <comment ref="AC67" authorId="3" shapeId="0" xr:uid="{00000000-0006-0000-0000-000009010000}">
      <text>
        <r>
          <rPr>
            <b/>
            <sz val="9"/>
            <color indexed="81"/>
            <rFont val="Tahoma"/>
            <family val="2"/>
          </rPr>
          <t>SGP</t>
        </r>
      </text>
    </comment>
    <comment ref="AD67" authorId="3" shapeId="0" xr:uid="{00000000-0006-0000-0000-00000A010000}">
      <text>
        <r>
          <rPr>
            <b/>
            <sz val="9"/>
            <color indexed="81"/>
            <rFont val="Tahoma"/>
            <family val="2"/>
          </rPr>
          <t>REGALÍAS</t>
        </r>
      </text>
    </comment>
    <comment ref="AE67" authorId="3" shapeId="0" xr:uid="{00000000-0006-0000-0000-00000B010000}">
      <text>
        <r>
          <rPr>
            <b/>
            <sz val="9"/>
            <color indexed="81"/>
            <rFont val="Tahoma"/>
            <family val="2"/>
          </rPr>
          <t>REGALÍAS</t>
        </r>
      </text>
    </comment>
    <comment ref="AF67" authorId="3" shapeId="0" xr:uid="{00000000-0006-0000-0000-00000C010000}">
      <text>
        <r>
          <rPr>
            <b/>
            <sz val="9"/>
            <color indexed="81"/>
            <rFont val="Tahoma"/>
            <family val="2"/>
          </rPr>
          <t>RECURSOS FUNCIONAMIENTO</t>
        </r>
      </text>
    </comment>
    <comment ref="AG67" authorId="3" shapeId="0" xr:uid="{00000000-0006-0000-0000-00000D010000}">
      <text>
        <r>
          <rPr>
            <b/>
            <sz val="9"/>
            <color indexed="81"/>
            <rFont val="Tahoma"/>
            <family val="2"/>
          </rPr>
          <t>RECURSOS FUNCIONAMIENTO</t>
        </r>
      </text>
    </comment>
    <comment ref="AH67" authorId="3" shapeId="0" xr:uid="{00000000-0006-0000-0000-00000E010000}">
      <text>
        <r>
          <rPr>
            <b/>
            <sz val="9"/>
            <color indexed="81"/>
            <rFont val="Tahoma"/>
            <family val="2"/>
          </rPr>
          <t>RECURSOS GESTIONADOS</t>
        </r>
      </text>
    </comment>
    <comment ref="AI67" authorId="3" shapeId="0" xr:uid="{00000000-0006-0000-0000-00000F010000}">
      <text>
        <r>
          <rPr>
            <b/>
            <sz val="9"/>
            <color indexed="81"/>
            <rFont val="Tahoma"/>
            <family val="2"/>
          </rPr>
          <t>RECURSOS GESTIONADOS</t>
        </r>
      </text>
    </comment>
    <comment ref="AJ67" authorId="3" shapeId="0" xr:uid="{00000000-0006-0000-0000-000010010000}">
      <text>
        <r>
          <rPr>
            <b/>
            <sz val="9"/>
            <color indexed="81"/>
            <rFont val="Tahoma"/>
            <family val="2"/>
          </rPr>
          <t>TOTALES</t>
        </r>
        <r>
          <rPr>
            <sz val="9"/>
            <color indexed="81"/>
            <rFont val="Tahoma"/>
            <family val="2"/>
          </rPr>
          <t xml:space="preserve">
</t>
        </r>
      </text>
    </comment>
    <comment ref="AK67" authorId="3" shapeId="0" xr:uid="{00000000-0006-0000-0000-000011010000}">
      <text>
        <r>
          <rPr>
            <b/>
            <sz val="9"/>
            <color indexed="81"/>
            <rFont val="Tahoma"/>
            <family val="2"/>
          </rPr>
          <t>TOTALES</t>
        </r>
        <r>
          <rPr>
            <sz val="9"/>
            <color indexed="81"/>
            <rFont val="Tahoma"/>
            <family val="2"/>
          </rPr>
          <t xml:space="preserve">
</t>
        </r>
      </text>
    </comment>
    <comment ref="AL67" authorId="2" shapeId="0" xr:uid="{00000000-0006-0000-0000-000012010000}">
      <text>
        <r>
          <rPr>
            <b/>
            <sz val="8"/>
            <color indexed="81"/>
            <rFont val="Tahoma"/>
            <family val="2"/>
          </rPr>
          <t>PRIMERA INFANCIA (0 a 5 años)</t>
        </r>
        <r>
          <rPr>
            <sz val="8"/>
            <color indexed="81"/>
            <rFont val="Tahoma"/>
            <family val="2"/>
          </rPr>
          <t xml:space="preserve">
</t>
        </r>
      </text>
    </comment>
    <comment ref="AM67" authorId="2" shapeId="0" xr:uid="{00000000-0006-0000-0000-000013010000}">
      <text>
        <r>
          <rPr>
            <b/>
            <sz val="8"/>
            <color indexed="81"/>
            <rFont val="Tahoma"/>
            <family val="2"/>
          </rPr>
          <t>INFANCIA (6 a 11 años)</t>
        </r>
        <r>
          <rPr>
            <sz val="8"/>
            <color indexed="81"/>
            <rFont val="Tahoma"/>
            <family val="2"/>
          </rPr>
          <t xml:space="preserve">
</t>
        </r>
      </text>
    </comment>
    <comment ref="AN67" authorId="2" shapeId="0" xr:uid="{00000000-0006-0000-0000-000014010000}">
      <text>
        <r>
          <rPr>
            <b/>
            <sz val="8"/>
            <color indexed="81"/>
            <rFont val="Tahoma"/>
            <family val="2"/>
          </rPr>
          <t>ADOLESCENCIA (12 A 17 años)</t>
        </r>
      </text>
    </comment>
    <comment ref="AO67" authorId="2" shapeId="0" xr:uid="{00000000-0006-0000-0000-000015010000}">
      <text>
        <r>
          <rPr>
            <b/>
            <sz val="8"/>
            <color indexed="81"/>
            <rFont val="Tahoma"/>
            <family val="2"/>
          </rPr>
          <t>JUVENTUD (18 a 28 años)</t>
        </r>
        <r>
          <rPr>
            <sz val="8"/>
            <color indexed="81"/>
            <rFont val="Tahoma"/>
            <family val="2"/>
          </rPr>
          <t xml:space="preserve">
</t>
        </r>
      </text>
    </comment>
    <comment ref="AP67" authorId="2" shapeId="0" xr:uid="{00000000-0006-0000-0000-000016010000}">
      <text>
        <r>
          <rPr>
            <b/>
            <sz val="8"/>
            <color indexed="81"/>
            <rFont val="Tahoma"/>
            <family val="2"/>
          </rPr>
          <t xml:space="preserve"> ADULTO (29 a 60 años)</t>
        </r>
        <r>
          <rPr>
            <sz val="8"/>
            <color indexed="81"/>
            <rFont val="Tahoma"/>
            <family val="2"/>
          </rPr>
          <t xml:space="preserve">
</t>
        </r>
      </text>
    </comment>
    <comment ref="AQ67" authorId="2" shapeId="0" xr:uid="{00000000-0006-0000-0000-000017010000}">
      <text>
        <r>
          <rPr>
            <b/>
            <sz val="8"/>
            <color indexed="81"/>
            <rFont val="Tahoma"/>
            <family val="2"/>
          </rPr>
          <t>ADULTO MAYOR  (61 años en adelante)</t>
        </r>
        <r>
          <rPr>
            <sz val="8"/>
            <color indexed="81"/>
            <rFont val="Tahoma"/>
            <family val="2"/>
          </rPr>
          <t xml:space="preserve">
</t>
        </r>
      </text>
    </comment>
    <comment ref="AS67" authorId="2" shapeId="0" xr:uid="{00000000-0006-0000-0000-000018010000}">
      <text>
        <r>
          <rPr>
            <b/>
            <sz val="8"/>
            <color indexed="81"/>
            <rFont val="Tahoma"/>
            <family val="2"/>
          </rPr>
          <t>MUJERES</t>
        </r>
        <r>
          <rPr>
            <sz val="8"/>
            <color indexed="81"/>
            <rFont val="Tahoma"/>
            <family val="2"/>
          </rPr>
          <t xml:space="preserve">
</t>
        </r>
      </text>
    </comment>
    <comment ref="AT67" authorId="2" shapeId="0" xr:uid="{00000000-0006-0000-0000-000019010000}">
      <text>
        <r>
          <rPr>
            <b/>
            <sz val="8"/>
            <color indexed="81"/>
            <rFont val="Tahoma"/>
            <family val="2"/>
          </rPr>
          <t>HOMBRES</t>
        </r>
      </text>
    </comment>
    <comment ref="AV67" authorId="2" shapeId="0" xr:uid="{00000000-0006-0000-0000-00001A010000}">
      <text>
        <r>
          <rPr>
            <b/>
            <sz val="8"/>
            <color indexed="81"/>
            <rFont val="Tahoma"/>
            <family val="2"/>
          </rPr>
          <t>VÍCTIMAS CONFLICTO ARMADO</t>
        </r>
        <r>
          <rPr>
            <sz val="8"/>
            <color indexed="81"/>
            <rFont val="Tahoma"/>
            <family val="2"/>
          </rPr>
          <t xml:space="preserve">
</t>
        </r>
      </text>
    </comment>
    <comment ref="AX67" authorId="2" shapeId="0" xr:uid="{00000000-0006-0000-0000-00001B010000}">
      <text>
        <r>
          <rPr>
            <b/>
            <sz val="8"/>
            <color indexed="81"/>
            <rFont val="Tahoma"/>
            <family val="2"/>
          </rPr>
          <t>DISCAPACITADOS</t>
        </r>
        <r>
          <rPr>
            <sz val="8"/>
            <color indexed="81"/>
            <rFont val="Tahoma"/>
            <family val="2"/>
          </rPr>
          <t xml:space="preserve">
</t>
        </r>
      </text>
    </comment>
    <comment ref="AY67" authorId="2" shapeId="0" xr:uid="{00000000-0006-0000-0000-00001C010000}">
      <text>
        <r>
          <rPr>
            <b/>
            <sz val="8"/>
            <color indexed="81"/>
            <rFont val="Tahoma"/>
            <family val="2"/>
          </rPr>
          <t>AFROCOLOMBIANO O RAIZAL</t>
        </r>
      </text>
    </comment>
    <comment ref="AZ67" authorId="2" shapeId="0" xr:uid="{00000000-0006-0000-0000-00001D010000}">
      <text>
        <r>
          <rPr>
            <b/>
            <sz val="8"/>
            <color indexed="81"/>
            <rFont val="Tahoma"/>
            <family val="2"/>
          </rPr>
          <t>INDÍGENAS</t>
        </r>
        <r>
          <rPr>
            <sz val="8"/>
            <color indexed="81"/>
            <rFont val="Tahoma"/>
            <family val="2"/>
          </rPr>
          <t xml:space="preserve">
</t>
        </r>
      </text>
    </comment>
    <comment ref="BA67" authorId="1" shapeId="0" xr:uid="{00000000-0006-0000-0000-00001E010000}">
      <text>
        <r>
          <rPr>
            <b/>
            <sz val="9"/>
            <color indexed="81"/>
            <rFont val="Tahoma"/>
            <family val="2"/>
          </rPr>
          <t>MEDIO DE EVIDENCIA. INFORME, RESGISTRO FOTOGRAFICO, PLANILLA, ETC</t>
        </r>
      </text>
    </comment>
    <comment ref="R76" authorId="3" shapeId="0" xr:uid="{00000000-0006-0000-0000-00001F010000}">
      <text>
        <r>
          <rPr>
            <b/>
            <sz val="9"/>
            <color indexed="81"/>
            <rFont val="Tahoma"/>
            <family val="2"/>
          </rPr>
          <t>COFINANCIACIÓN DEPARTAMENTO</t>
        </r>
        <r>
          <rPr>
            <sz val="9"/>
            <color indexed="81"/>
            <rFont val="Tahoma"/>
            <family val="2"/>
          </rPr>
          <t xml:space="preserve">
</t>
        </r>
      </text>
    </comment>
    <comment ref="S76" authorId="3" shapeId="0" xr:uid="{00000000-0006-0000-0000-000020010000}">
      <text>
        <r>
          <rPr>
            <b/>
            <sz val="9"/>
            <color indexed="81"/>
            <rFont val="Tahoma"/>
            <family val="2"/>
          </rPr>
          <t>COFINANCIACIÓN DEPARTAMENTO</t>
        </r>
        <r>
          <rPr>
            <sz val="9"/>
            <color indexed="81"/>
            <rFont val="Tahoma"/>
            <family val="2"/>
          </rPr>
          <t xml:space="preserve">
</t>
        </r>
      </text>
    </comment>
    <comment ref="T76" authorId="3" shapeId="0" xr:uid="{00000000-0006-0000-0000-000021010000}">
      <text>
        <r>
          <rPr>
            <b/>
            <sz val="9"/>
            <color indexed="81"/>
            <rFont val="Tahoma"/>
            <family val="2"/>
          </rPr>
          <t>COFINACIACIÓN NACIÓN</t>
        </r>
      </text>
    </comment>
    <comment ref="U76" authorId="3" shapeId="0" xr:uid="{00000000-0006-0000-0000-000022010000}">
      <text>
        <r>
          <rPr>
            <b/>
            <sz val="9"/>
            <color indexed="81"/>
            <rFont val="Tahoma"/>
            <family val="2"/>
          </rPr>
          <t>COFINACIACIÓN NACIÓN</t>
        </r>
      </text>
    </comment>
    <comment ref="V76" authorId="3" shapeId="0" xr:uid="{00000000-0006-0000-0000-000023010000}">
      <text>
        <r>
          <rPr>
            <b/>
            <sz val="9"/>
            <color indexed="81"/>
            <rFont val="Tahoma"/>
            <family val="2"/>
          </rPr>
          <t>CRÉDITO</t>
        </r>
      </text>
    </comment>
    <comment ref="W76" authorId="3" shapeId="0" xr:uid="{00000000-0006-0000-0000-000024010000}">
      <text>
        <r>
          <rPr>
            <b/>
            <sz val="9"/>
            <color indexed="81"/>
            <rFont val="Tahoma"/>
            <family val="2"/>
          </rPr>
          <t>CRÉDITO</t>
        </r>
      </text>
    </comment>
    <comment ref="X76" authorId="3" shapeId="0" xr:uid="{00000000-0006-0000-0000-000025010000}">
      <text>
        <r>
          <rPr>
            <b/>
            <sz val="9"/>
            <color indexed="81"/>
            <rFont val="Tahoma"/>
            <family val="2"/>
          </rPr>
          <t>OTROS</t>
        </r>
      </text>
    </comment>
    <comment ref="Y76" authorId="3" shapeId="0" xr:uid="{00000000-0006-0000-0000-000026010000}">
      <text>
        <r>
          <rPr>
            <b/>
            <sz val="9"/>
            <color indexed="81"/>
            <rFont val="Tahoma"/>
            <family val="2"/>
          </rPr>
          <t>OTROS</t>
        </r>
      </text>
    </comment>
    <comment ref="Z76" authorId="3" shapeId="0" xr:uid="{00000000-0006-0000-0000-000027010000}">
      <text>
        <r>
          <rPr>
            <b/>
            <sz val="9"/>
            <color indexed="81"/>
            <rFont val="Tahoma"/>
            <family val="2"/>
          </rPr>
          <t>RECURSOS PROPIOS</t>
        </r>
      </text>
    </comment>
    <comment ref="AA76" authorId="3" shapeId="0" xr:uid="{00000000-0006-0000-0000-000028010000}">
      <text>
        <r>
          <rPr>
            <b/>
            <sz val="9"/>
            <color indexed="81"/>
            <rFont val="Tahoma"/>
            <family val="2"/>
          </rPr>
          <t>RECURSOS PROPIOS</t>
        </r>
      </text>
    </comment>
    <comment ref="AB76" authorId="3" shapeId="0" xr:uid="{00000000-0006-0000-0000-000029010000}">
      <text>
        <r>
          <rPr>
            <b/>
            <sz val="9"/>
            <color indexed="81"/>
            <rFont val="Tahoma"/>
            <family val="2"/>
          </rPr>
          <t>SGP</t>
        </r>
      </text>
    </comment>
    <comment ref="AC76" authorId="3" shapeId="0" xr:uid="{00000000-0006-0000-0000-00002A010000}">
      <text>
        <r>
          <rPr>
            <b/>
            <sz val="9"/>
            <color indexed="81"/>
            <rFont val="Tahoma"/>
            <family val="2"/>
          </rPr>
          <t>SGP</t>
        </r>
      </text>
    </comment>
    <comment ref="AD76" authorId="3" shapeId="0" xr:uid="{00000000-0006-0000-0000-00002B010000}">
      <text>
        <r>
          <rPr>
            <b/>
            <sz val="9"/>
            <color indexed="81"/>
            <rFont val="Tahoma"/>
            <family val="2"/>
          </rPr>
          <t>REGALÍAS</t>
        </r>
      </text>
    </comment>
    <comment ref="AE76" authorId="3" shapeId="0" xr:uid="{00000000-0006-0000-0000-00002C010000}">
      <text>
        <r>
          <rPr>
            <b/>
            <sz val="9"/>
            <color indexed="81"/>
            <rFont val="Tahoma"/>
            <family val="2"/>
          </rPr>
          <t>REGALÍAS</t>
        </r>
      </text>
    </comment>
    <comment ref="AF76" authorId="3" shapeId="0" xr:uid="{00000000-0006-0000-0000-00002D010000}">
      <text>
        <r>
          <rPr>
            <b/>
            <sz val="9"/>
            <color indexed="81"/>
            <rFont val="Tahoma"/>
            <family val="2"/>
          </rPr>
          <t>RECURSOS FUNCIONAMIENTO</t>
        </r>
      </text>
    </comment>
    <comment ref="AG76" authorId="3" shapeId="0" xr:uid="{00000000-0006-0000-0000-00002E010000}">
      <text>
        <r>
          <rPr>
            <b/>
            <sz val="9"/>
            <color indexed="81"/>
            <rFont val="Tahoma"/>
            <family val="2"/>
          </rPr>
          <t>RECURSOS FUNCIONAMIENTO</t>
        </r>
      </text>
    </comment>
    <comment ref="AH76" authorId="3" shapeId="0" xr:uid="{00000000-0006-0000-0000-00002F010000}">
      <text>
        <r>
          <rPr>
            <b/>
            <sz val="9"/>
            <color indexed="81"/>
            <rFont val="Tahoma"/>
            <family val="2"/>
          </rPr>
          <t>RECURSOS GESTIONADOS</t>
        </r>
      </text>
    </comment>
    <comment ref="AI76" authorId="3" shapeId="0" xr:uid="{00000000-0006-0000-0000-000030010000}">
      <text>
        <r>
          <rPr>
            <b/>
            <sz val="9"/>
            <color indexed="81"/>
            <rFont val="Tahoma"/>
            <family val="2"/>
          </rPr>
          <t>RECURSOS GESTIONADOS</t>
        </r>
      </text>
    </comment>
    <comment ref="AJ76" authorId="3" shapeId="0" xr:uid="{00000000-0006-0000-0000-000031010000}">
      <text>
        <r>
          <rPr>
            <b/>
            <sz val="9"/>
            <color indexed="81"/>
            <rFont val="Tahoma"/>
            <family val="2"/>
          </rPr>
          <t>TOTALES</t>
        </r>
        <r>
          <rPr>
            <sz val="9"/>
            <color indexed="81"/>
            <rFont val="Tahoma"/>
            <family val="2"/>
          </rPr>
          <t xml:space="preserve">
</t>
        </r>
      </text>
    </comment>
    <comment ref="AK76" authorId="3" shapeId="0" xr:uid="{00000000-0006-0000-0000-000032010000}">
      <text>
        <r>
          <rPr>
            <b/>
            <sz val="9"/>
            <color indexed="81"/>
            <rFont val="Tahoma"/>
            <family val="2"/>
          </rPr>
          <t>TOTALES</t>
        </r>
        <r>
          <rPr>
            <sz val="9"/>
            <color indexed="81"/>
            <rFont val="Tahoma"/>
            <family val="2"/>
          </rPr>
          <t xml:space="preserve">
</t>
        </r>
      </text>
    </comment>
    <comment ref="AL76" authorId="2" shapeId="0" xr:uid="{00000000-0006-0000-0000-000033010000}">
      <text>
        <r>
          <rPr>
            <b/>
            <sz val="8"/>
            <color indexed="81"/>
            <rFont val="Tahoma"/>
            <family val="2"/>
          </rPr>
          <t>PRIMERA INFANCIA (0 a 5 años)</t>
        </r>
        <r>
          <rPr>
            <sz val="8"/>
            <color indexed="81"/>
            <rFont val="Tahoma"/>
            <family val="2"/>
          </rPr>
          <t xml:space="preserve">
</t>
        </r>
      </text>
    </comment>
    <comment ref="AM76" authorId="2" shapeId="0" xr:uid="{00000000-0006-0000-0000-000034010000}">
      <text>
        <r>
          <rPr>
            <b/>
            <sz val="8"/>
            <color indexed="81"/>
            <rFont val="Tahoma"/>
            <family val="2"/>
          </rPr>
          <t>INFANCIA (6 a 11 años)</t>
        </r>
        <r>
          <rPr>
            <sz val="8"/>
            <color indexed="81"/>
            <rFont val="Tahoma"/>
            <family val="2"/>
          </rPr>
          <t xml:space="preserve">
</t>
        </r>
      </text>
    </comment>
    <comment ref="AN76" authorId="2" shapeId="0" xr:uid="{00000000-0006-0000-0000-000035010000}">
      <text>
        <r>
          <rPr>
            <b/>
            <sz val="8"/>
            <color indexed="81"/>
            <rFont val="Tahoma"/>
            <family val="2"/>
          </rPr>
          <t>ADOLESCENCIA (12 A 17 años)</t>
        </r>
      </text>
    </comment>
    <comment ref="AO76" authorId="2" shapeId="0" xr:uid="{00000000-0006-0000-0000-000036010000}">
      <text>
        <r>
          <rPr>
            <b/>
            <sz val="8"/>
            <color indexed="81"/>
            <rFont val="Tahoma"/>
            <family val="2"/>
          </rPr>
          <t>JUVENTUD (18 a 28 años)</t>
        </r>
        <r>
          <rPr>
            <sz val="8"/>
            <color indexed="81"/>
            <rFont val="Tahoma"/>
            <family val="2"/>
          </rPr>
          <t xml:space="preserve">
</t>
        </r>
      </text>
    </comment>
    <comment ref="AP76" authorId="2" shapeId="0" xr:uid="{00000000-0006-0000-0000-000037010000}">
      <text>
        <r>
          <rPr>
            <b/>
            <sz val="8"/>
            <color indexed="81"/>
            <rFont val="Tahoma"/>
            <family val="2"/>
          </rPr>
          <t xml:space="preserve"> ADULTO (29 a 60 años)</t>
        </r>
        <r>
          <rPr>
            <sz val="8"/>
            <color indexed="81"/>
            <rFont val="Tahoma"/>
            <family val="2"/>
          </rPr>
          <t xml:space="preserve">
</t>
        </r>
      </text>
    </comment>
    <comment ref="AQ76" authorId="2" shapeId="0" xr:uid="{00000000-0006-0000-0000-000038010000}">
      <text>
        <r>
          <rPr>
            <b/>
            <sz val="8"/>
            <color indexed="81"/>
            <rFont val="Tahoma"/>
            <family val="2"/>
          </rPr>
          <t>ADULTO MAYOR  (61 años en adelante)</t>
        </r>
        <r>
          <rPr>
            <sz val="8"/>
            <color indexed="81"/>
            <rFont val="Tahoma"/>
            <family val="2"/>
          </rPr>
          <t xml:space="preserve">
</t>
        </r>
      </text>
    </comment>
    <comment ref="AS76" authorId="2" shapeId="0" xr:uid="{00000000-0006-0000-0000-000039010000}">
      <text>
        <r>
          <rPr>
            <b/>
            <sz val="8"/>
            <color indexed="81"/>
            <rFont val="Tahoma"/>
            <family val="2"/>
          </rPr>
          <t>MUJERES</t>
        </r>
        <r>
          <rPr>
            <sz val="8"/>
            <color indexed="81"/>
            <rFont val="Tahoma"/>
            <family val="2"/>
          </rPr>
          <t xml:space="preserve">
</t>
        </r>
      </text>
    </comment>
    <comment ref="AT76" authorId="2" shapeId="0" xr:uid="{00000000-0006-0000-0000-00003A010000}">
      <text>
        <r>
          <rPr>
            <b/>
            <sz val="8"/>
            <color indexed="81"/>
            <rFont val="Tahoma"/>
            <family val="2"/>
          </rPr>
          <t>HOMBRES</t>
        </r>
      </text>
    </comment>
    <comment ref="AV76" authorId="2" shapeId="0" xr:uid="{00000000-0006-0000-0000-00003B010000}">
      <text>
        <r>
          <rPr>
            <b/>
            <sz val="8"/>
            <color indexed="81"/>
            <rFont val="Tahoma"/>
            <family val="2"/>
          </rPr>
          <t>VÍCTIMAS CONFLICTO ARMADO</t>
        </r>
        <r>
          <rPr>
            <sz val="8"/>
            <color indexed="81"/>
            <rFont val="Tahoma"/>
            <family val="2"/>
          </rPr>
          <t xml:space="preserve">
</t>
        </r>
      </text>
    </comment>
    <comment ref="AX76" authorId="2" shapeId="0" xr:uid="{00000000-0006-0000-0000-00003C010000}">
      <text>
        <r>
          <rPr>
            <b/>
            <sz val="8"/>
            <color indexed="81"/>
            <rFont val="Tahoma"/>
            <family val="2"/>
          </rPr>
          <t>DISCAPACITADOS</t>
        </r>
        <r>
          <rPr>
            <sz val="8"/>
            <color indexed="81"/>
            <rFont val="Tahoma"/>
            <family val="2"/>
          </rPr>
          <t xml:space="preserve">
</t>
        </r>
      </text>
    </comment>
    <comment ref="AY76" authorId="2" shapeId="0" xr:uid="{00000000-0006-0000-0000-00003D010000}">
      <text>
        <r>
          <rPr>
            <b/>
            <sz val="8"/>
            <color indexed="81"/>
            <rFont val="Tahoma"/>
            <family val="2"/>
          </rPr>
          <t>AFROCOLOMBIANO O RAIZAL</t>
        </r>
      </text>
    </comment>
    <comment ref="AZ76" authorId="2" shapeId="0" xr:uid="{00000000-0006-0000-0000-00003E010000}">
      <text>
        <r>
          <rPr>
            <b/>
            <sz val="8"/>
            <color indexed="81"/>
            <rFont val="Tahoma"/>
            <family val="2"/>
          </rPr>
          <t>INDÍGENAS</t>
        </r>
        <r>
          <rPr>
            <sz val="8"/>
            <color indexed="81"/>
            <rFont val="Tahoma"/>
            <family val="2"/>
          </rPr>
          <t xml:space="preserve">
</t>
        </r>
      </text>
    </comment>
    <comment ref="BA76" authorId="1" shapeId="0" xr:uid="{00000000-0006-0000-0000-00003F010000}">
      <text>
        <r>
          <rPr>
            <b/>
            <sz val="9"/>
            <color indexed="81"/>
            <rFont val="Tahoma"/>
            <family val="2"/>
          </rPr>
          <t>MEDIO DE EVIDENCIA. INFORME, RESGISTRO FOTOGRAFICO, PLANILLA, ETC</t>
        </r>
      </text>
    </comment>
    <comment ref="R85" authorId="3" shapeId="0" xr:uid="{00000000-0006-0000-0000-000040010000}">
      <text>
        <r>
          <rPr>
            <b/>
            <sz val="9"/>
            <color indexed="81"/>
            <rFont val="Tahoma"/>
            <family val="2"/>
          </rPr>
          <t>COFINANCIACIÓN DEPARTAMENTO</t>
        </r>
        <r>
          <rPr>
            <sz val="9"/>
            <color indexed="81"/>
            <rFont val="Tahoma"/>
            <family val="2"/>
          </rPr>
          <t xml:space="preserve">
</t>
        </r>
      </text>
    </comment>
    <comment ref="S85" authorId="3" shapeId="0" xr:uid="{00000000-0006-0000-0000-000041010000}">
      <text>
        <r>
          <rPr>
            <b/>
            <sz val="9"/>
            <color indexed="81"/>
            <rFont val="Tahoma"/>
            <family val="2"/>
          </rPr>
          <t>COFINANCIACIÓN DEPARTAMENTO</t>
        </r>
        <r>
          <rPr>
            <sz val="9"/>
            <color indexed="81"/>
            <rFont val="Tahoma"/>
            <family val="2"/>
          </rPr>
          <t xml:space="preserve">
</t>
        </r>
      </text>
    </comment>
    <comment ref="T85" authorId="3" shapeId="0" xr:uid="{00000000-0006-0000-0000-000042010000}">
      <text>
        <r>
          <rPr>
            <b/>
            <sz val="9"/>
            <color indexed="81"/>
            <rFont val="Tahoma"/>
            <family val="2"/>
          </rPr>
          <t>COFINACIACIÓN NACIÓN</t>
        </r>
      </text>
    </comment>
    <comment ref="U85" authorId="3" shapeId="0" xr:uid="{00000000-0006-0000-0000-000043010000}">
      <text>
        <r>
          <rPr>
            <b/>
            <sz val="9"/>
            <color indexed="81"/>
            <rFont val="Tahoma"/>
            <family val="2"/>
          </rPr>
          <t>COFINACIACIÓN NACIÓN</t>
        </r>
      </text>
    </comment>
    <comment ref="V85" authorId="3" shapeId="0" xr:uid="{00000000-0006-0000-0000-000044010000}">
      <text>
        <r>
          <rPr>
            <b/>
            <sz val="9"/>
            <color indexed="81"/>
            <rFont val="Tahoma"/>
            <family val="2"/>
          </rPr>
          <t>CRÉDITO</t>
        </r>
      </text>
    </comment>
    <comment ref="W85" authorId="3" shapeId="0" xr:uid="{00000000-0006-0000-0000-000045010000}">
      <text>
        <r>
          <rPr>
            <b/>
            <sz val="9"/>
            <color indexed="81"/>
            <rFont val="Tahoma"/>
            <family val="2"/>
          </rPr>
          <t>CRÉDITO</t>
        </r>
      </text>
    </comment>
    <comment ref="X85" authorId="3" shapeId="0" xr:uid="{00000000-0006-0000-0000-000046010000}">
      <text>
        <r>
          <rPr>
            <b/>
            <sz val="9"/>
            <color indexed="81"/>
            <rFont val="Tahoma"/>
            <family val="2"/>
          </rPr>
          <t>OTROS</t>
        </r>
      </text>
    </comment>
    <comment ref="Y85" authorId="3" shapeId="0" xr:uid="{00000000-0006-0000-0000-000047010000}">
      <text>
        <r>
          <rPr>
            <b/>
            <sz val="9"/>
            <color indexed="81"/>
            <rFont val="Tahoma"/>
            <family val="2"/>
          </rPr>
          <t>OTROS</t>
        </r>
      </text>
    </comment>
    <comment ref="Z85" authorId="3" shapeId="0" xr:uid="{00000000-0006-0000-0000-000048010000}">
      <text>
        <r>
          <rPr>
            <b/>
            <sz val="9"/>
            <color indexed="81"/>
            <rFont val="Tahoma"/>
            <family val="2"/>
          </rPr>
          <t>RECURSOS PROPIOS</t>
        </r>
      </text>
    </comment>
    <comment ref="AA85" authorId="3" shapeId="0" xr:uid="{00000000-0006-0000-0000-000049010000}">
      <text>
        <r>
          <rPr>
            <b/>
            <sz val="9"/>
            <color indexed="81"/>
            <rFont val="Tahoma"/>
            <family val="2"/>
          </rPr>
          <t>RECURSOS PROPIOS</t>
        </r>
      </text>
    </comment>
    <comment ref="AB85" authorId="3" shapeId="0" xr:uid="{00000000-0006-0000-0000-00004A010000}">
      <text>
        <r>
          <rPr>
            <b/>
            <sz val="9"/>
            <color indexed="81"/>
            <rFont val="Tahoma"/>
            <family val="2"/>
          </rPr>
          <t>SGP</t>
        </r>
      </text>
    </comment>
    <comment ref="AC85" authorId="3" shapeId="0" xr:uid="{00000000-0006-0000-0000-00004B010000}">
      <text>
        <r>
          <rPr>
            <b/>
            <sz val="9"/>
            <color indexed="81"/>
            <rFont val="Tahoma"/>
            <family val="2"/>
          </rPr>
          <t>SGP</t>
        </r>
      </text>
    </comment>
    <comment ref="AD85" authorId="3" shapeId="0" xr:uid="{00000000-0006-0000-0000-00004C010000}">
      <text>
        <r>
          <rPr>
            <b/>
            <sz val="9"/>
            <color indexed="81"/>
            <rFont val="Tahoma"/>
            <family val="2"/>
          </rPr>
          <t>REGALÍAS</t>
        </r>
      </text>
    </comment>
    <comment ref="AE85" authorId="3" shapeId="0" xr:uid="{00000000-0006-0000-0000-00004D010000}">
      <text>
        <r>
          <rPr>
            <b/>
            <sz val="9"/>
            <color indexed="81"/>
            <rFont val="Tahoma"/>
            <family val="2"/>
          </rPr>
          <t>REGALÍAS</t>
        </r>
      </text>
    </comment>
    <comment ref="AF85" authorId="3" shapeId="0" xr:uid="{00000000-0006-0000-0000-00004E010000}">
      <text>
        <r>
          <rPr>
            <b/>
            <sz val="9"/>
            <color indexed="81"/>
            <rFont val="Tahoma"/>
            <family val="2"/>
          </rPr>
          <t>RECURSOS FUNCIONAMIENTO</t>
        </r>
      </text>
    </comment>
    <comment ref="AG85" authorId="3" shapeId="0" xr:uid="{00000000-0006-0000-0000-00004F010000}">
      <text>
        <r>
          <rPr>
            <b/>
            <sz val="9"/>
            <color indexed="81"/>
            <rFont val="Tahoma"/>
            <family val="2"/>
          </rPr>
          <t>RECURSOS FUNCIONAMIENTO</t>
        </r>
      </text>
    </comment>
    <comment ref="AH85" authorId="3" shapeId="0" xr:uid="{00000000-0006-0000-0000-000050010000}">
      <text>
        <r>
          <rPr>
            <b/>
            <sz val="9"/>
            <color indexed="81"/>
            <rFont val="Tahoma"/>
            <family val="2"/>
          </rPr>
          <t>RECURSOS GESTIONADOS</t>
        </r>
      </text>
    </comment>
    <comment ref="AI85" authorId="3" shapeId="0" xr:uid="{00000000-0006-0000-0000-000051010000}">
      <text>
        <r>
          <rPr>
            <b/>
            <sz val="9"/>
            <color indexed="81"/>
            <rFont val="Tahoma"/>
            <family val="2"/>
          </rPr>
          <t>RECURSOS GESTIONADOS</t>
        </r>
      </text>
    </comment>
    <comment ref="AJ85" authorId="3" shapeId="0" xr:uid="{00000000-0006-0000-0000-000052010000}">
      <text>
        <r>
          <rPr>
            <b/>
            <sz val="9"/>
            <color indexed="81"/>
            <rFont val="Tahoma"/>
            <family val="2"/>
          </rPr>
          <t>TOTALES</t>
        </r>
        <r>
          <rPr>
            <sz val="9"/>
            <color indexed="81"/>
            <rFont val="Tahoma"/>
            <family val="2"/>
          </rPr>
          <t xml:space="preserve">
</t>
        </r>
      </text>
    </comment>
    <comment ref="AK85" authorId="3" shapeId="0" xr:uid="{00000000-0006-0000-0000-000053010000}">
      <text>
        <r>
          <rPr>
            <b/>
            <sz val="9"/>
            <color indexed="81"/>
            <rFont val="Tahoma"/>
            <family val="2"/>
          </rPr>
          <t>TOTALES</t>
        </r>
        <r>
          <rPr>
            <sz val="9"/>
            <color indexed="81"/>
            <rFont val="Tahoma"/>
            <family val="2"/>
          </rPr>
          <t xml:space="preserve">
</t>
        </r>
      </text>
    </comment>
    <comment ref="AL85" authorId="2" shapeId="0" xr:uid="{00000000-0006-0000-0000-000054010000}">
      <text>
        <r>
          <rPr>
            <b/>
            <sz val="8"/>
            <color indexed="81"/>
            <rFont val="Tahoma"/>
            <family val="2"/>
          </rPr>
          <t>PRIMERA INFANCIA (0 a 5 años)</t>
        </r>
        <r>
          <rPr>
            <sz val="8"/>
            <color indexed="81"/>
            <rFont val="Tahoma"/>
            <family val="2"/>
          </rPr>
          <t xml:space="preserve">
</t>
        </r>
      </text>
    </comment>
    <comment ref="AM85" authorId="2" shapeId="0" xr:uid="{00000000-0006-0000-0000-000055010000}">
      <text>
        <r>
          <rPr>
            <b/>
            <sz val="8"/>
            <color indexed="81"/>
            <rFont val="Tahoma"/>
            <family val="2"/>
          </rPr>
          <t>INFANCIA (6 a 11 años)</t>
        </r>
        <r>
          <rPr>
            <sz val="8"/>
            <color indexed="81"/>
            <rFont val="Tahoma"/>
            <family val="2"/>
          </rPr>
          <t xml:space="preserve">
</t>
        </r>
      </text>
    </comment>
    <comment ref="AN85" authorId="2" shapeId="0" xr:uid="{00000000-0006-0000-0000-000056010000}">
      <text>
        <r>
          <rPr>
            <b/>
            <sz val="8"/>
            <color indexed="81"/>
            <rFont val="Tahoma"/>
            <family val="2"/>
          </rPr>
          <t>ADOLESCENCIA (12 A 17 años)</t>
        </r>
      </text>
    </comment>
    <comment ref="AO85" authorId="2" shapeId="0" xr:uid="{00000000-0006-0000-0000-000057010000}">
      <text>
        <r>
          <rPr>
            <b/>
            <sz val="8"/>
            <color indexed="81"/>
            <rFont val="Tahoma"/>
            <family val="2"/>
          </rPr>
          <t>JUVENTUD (18 a 28 años)</t>
        </r>
        <r>
          <rPr>
            <sz val="8"/>
            <color indexed="81"/>
            <rFont val="Tahoma"/>
            <family val="2"/>
          </rPr>
          <t xml:space="preserve">
</t>
        </r>
      </text>
    </comment>
    <comment ref="AP85" authorId="2" shapeId="0" xr:uid="{00000000-0006-0000-0000-000058010000}">
      <text>
        <r>
          <rPr>
            <b/>
            <sz val="8"/>
            <color indexed="81"/>
            <rFont val="Tahoma"/>
            <family val="2"/>
          </rPr>
          <t xml:space="preserve"> ADULTO (29 a 60 años)</t>
        </r>
        <r>
          <rPr>
            <sz val="8"/>
            <color indexed="81"/>
            <rFont val="Tahoma"/>
            <family val="2"/>
          </rPr>
          <t xml:space="preserve">
</t>
        </r>
      </text>
    </comment>
    <comment ref="AQ85" authorId="2" shapeId="0" xr:uid="{00000000-0006-0000-0000-000059010000}">
      <text>
        <r>
          <rPr>
            <b/>
            <sz val="8"/>
            <color indexed="81"/>
            <rFont val="Tahoma"/>
            <family val="2"/>
          </rPr>
          <t>ADULTO MAYOR  (61 años en adelante)</t>
        </r>
        <r>
          <rPr>
            <sz val="8"/>
            <color indexed="81"/>
            <rFont val="Tahoma"/>
            <family val="2"/>
          </rPr>
          <t xml:space="preserve">
</t>
        </r>
      </text>
    </comment>
    <comment ref="AS85" authorId="2" shapeId="0" xr:uid="{00000000-0006-0000-0000-00005A010000}">
      <text>
        <r>
          <rPr>
            <b/>
            <sz val="8"/>
            <color indexed="81"/>
            <rFont val="Tahoma"/>
            <family val="2"/>
          </rPr>
          <t>MUJERES</t>
        </r>
        <r>
          <rPr>
            <sz val="8"/>
            <color indexed="81"/>
            <rFont val="Tahoma"/>
            <family val="2"/>
          </rPr>
          <t xml:space="preserve">
</t>
        </r>
      </text>
    </comment>
    <comment ref="AT85" authorId="2" shapeId="0" xr:uid="{00000000-0006-0000-0000-00005B010000}">
      <text>
        <r>
          <rPr>
            <b/>
            <sz val="8"/>
            <color indexed="81"/>
            <rFont val="Tahoma"/>
            <family val="2"/>
          </rPr>
          <t>HOMBRES</t>
        </r>
      </text>
    </comment>
    <comment ref="AV85" authorId="2" shapeId="0" xr:uid="{00000000-0006-0000-0000-00005C010000}">
      <text>
        <r>
          <rPr>
            <b/>
            <sz val="8"/>
            <color indexed="81"/>
            <rFont val="Tahoma"/>
            <family val="2"/>
          </rPr>
          <t>VÍCTIMAS CONFLICTO ARMADO</t>
        </r>
        <r>
          <rPr>
            <sz val="8"/>
            <color indexed="81"/>
            <rFont val="Tahoma"/>
            <family val="2"/>
          </rPr>
          <t xml:space="preserve">
</t>
        </r>
      </text>
    </comment>
    <comment ref="AX85" authorId="2" shapeId="0" xr:uid="{00000000-0006-0000-0000-00005D010000}">
      <text>
        <r>
          <rPr>
            <b/>
            <sz val="8"/>
            <color indexed="81"/>
            <rFont val="Tahoma"/>
            <family val="2"/>
          </rPr>
          <t>DISCAPACITADOS</t>
        </r>
        <r>
          <rPr>
            <sz val="8"/>
            <color indexed="81"/>
            <rFont val="Tahoma"/>
            <family val="2"/>
          </rPr>
          <t xml:space="preserve">
</t>
        </r>
      </text>
    </comment>
    <comment ref="AY85" authorId="2" shapeId="0" xr:uid="{00000000-0006-0000-0000-00005E010000}">
      <text>
        <r>
          <rPr>
            <b/>
            <sz val="8"/>
            <color indexed="81"/>
            <rFont val="Tahoma"/>
            <family val="2"/>
          </rPr>
          <t>AFROCOLOMBIANO O RAIZAL</t>
        </r>
      </text>
    </comment>
    <comment ref="AZ85" authorId="2" shapeId="0" xr:uid="{00000000-0006-0000-0000-00005F010000}">
      <text>
        <r>
          <rPr>
            <b/>
            <sz val="8"/>
            <color indexed="81"/>
            <rFont val="Tahoma"/>
            <family val="2"/>
          </rPr>
          <t>INDÍGENAS</t>
        </r>
        <r>
          <rPr>
            <sz val="8"/>
            <color indexed="81"/>
            <rFont val="Tahoma"/>
            <family val="2"/>
          </rPr>
          <t xml:space="preserve">
</t>
        </r>
      </text>
    </comment>
    <comment ref="BA85" authorId="1" shapeId="0" xr:uid="{00000000-0006-0000-0000-000060010000}">
      <text>
        <r>
          <rPr>
            <b/>
            <sz val="9"/>
            <color indexed="81"/>
            <rFont val="Tahoma"/>
            <family val="2"/>
          </rPr>
          <t>MEDIO DE EVIDENCIA. INFORME, RESGISTRO FOTOGRAFICO, PLANILLA, ETC</t>
        </r>
      </text>
    </comment>
    <comment ref="AL94" authorId="2" shapeId="0" xr:uid="{00000000-0006-0000-0000-000061010000}">
      <text>
        <r>
          <rPr>
            <b/>
            <sz val="8"/>
            <color indexed="81"/>
            <rFont val="Tahoma"/>
            <family val="2"/>
          </rPr>
          <t>PRIMERA INFANCIA (0 a 5 años)</t>
        </r>
        <r>
          <rPr>
            <sz val="8"/>
            <color indexed="81"/>
            <rFont val="Tahoma"/>
            <family val="2"/>
          </rPr>
          <t xml:space="preserve">
</t>
        </r>
      </text>
    </comment>
    <comment ref="AM94" authorId="2" shapeId="0" xr:uid="{00000000-0006-0000-0000-000062010000}">
      <text>
        <r>
          <rPr>
            <b/>
            <sz val="8"/>
            <color indexed="81"/>
            <rFont val="Tahoma"/>
            <family val="2"/>
          </rPr>
          <t>INFANCIA (6 a 11 años)</t>
        </r>
        <r>
          <rPr>
            <sz val="8"/>
            <color indexed="81"/>
            <rFont val="Tahoma"/>
            <family val="2"/>
          </rPr>
          <t xml:space="preserve">
</t>
        </r>
      </text>
    </comment>
    <comment ref="AN94" authorId="2" shapeId="0" xr:uid="{00000000-0006-0000-0000-000063010000}">
      <text>
        <r>
          <rPr>
            <b/>
            <sz val="8"/>
            <color indexed="81"/>
            <rFont val="Tahoma"/>
            <family val="2"/>
          </rPr>
          <t>ADOLESCENCIA (12 A 17 años)</t>
        </r>
      </text>
    </comment>
    <comment ref="AO94" authorId="2" shapeId="0" xr:uid="{00000000-0006-0000-0000-000064010000}">
      <text>
        <r>
          <rPr>
            <b/>
            <sz val="8"/>
            <color indexed="81"/>
            <rFont val="Tahoma"/>
            <family val="2"/>
          </rPr>
          <t>JUVENTUD (18 a 28 años)</t>
        </r>
        <r>
          <rPr>
            <sz val="8"/>
            <color indexed="81"/>
            <rFont val="Tahoma"/>
            <family val="2"/>
          </rPr>
          <t xml:space="preserve">
</t>
        </r>
      </text>
    </comment>
    <comment ref="AP94" authorId="2" shapeId="0" xr:uid="{00000000-0006-0000-0000-000065010000}">
      <text>
        <r>
          <rPr>
            <b/>
            <sz val="8"/>
            <color indexed="81"/>
            <rFont val="Tahoma"/>
            <family val="2"/>
          </rPr>
          <t xml:space="preserve"> ADULTO (29 a 60 años)</t>
        </r>
        <r>
          <rPr>
            <sz val="8"/>
            <color indexed="81"/>
            <rFont val="Tahoma"/>
            <family val="2"/>
          </rPr>
          <t xml:space="preserve">
</t>
        </r>
      </text>
    </comment>
    <comment ref="AQ94" authorId="2" shapeId="0" xr:uid="{00000000-0006-0000-0000-000066010000}">
      <text>
        <r>
          <rPr>
            <b/>
            <sz val="8"/>
            <color indexed="81"/>
            <rFont val="Tahoma"/>
            <family val="2"/>
          </rPr>
          <t>ADULTO MAYOR  (61 años en adelante)</t>
        </r>
        <r>
          <rPr>
            <sz val="8"/>
            <color indexed="81"/>
            <rFont val="Tahoma"/>
            <family val="2"/>
          </rPr>
          <t xml:space="preserve">
</t>
        </r>
      </text>
    </comment>
    <comment ref="AS94" authorId="2" shapeId="0" xr:uid="{00000000-0006-0000-0000-000067010000}">
      <text>
        <r>
          <rPr>
            <b/>
            <sz val="8"/>
            <color indexed="81"/>
            <rFont val="Tahoma"/>
            <family val="2"/>
          </rPr>
          <t>MUJERES</t>
        </r>
        <r>
          <rPr>
            <sz val="8"/>
            <color indexed="81"/>
            <rFont val="Tahoma"/>
            <family val="2"/>
          </rPr>
          <t xml:space="preserve">
</t>
        </r>
      </text>
    </comment>
    <comment ref="AT94" authorId="2" shapeId="0" xr:uid="{00000000-0006-0000-0000-000068010000}">
      <text>
        <r>
          <rPr>
            <b/>
            <sz val="8"/>
            <color indexed="81"/>
            <rFont val="Tahoma"/>
            <family val="2"/>
          </rPr>
          <t>HOMBRES</t>
        </r>
      </text>
    </comment>
    <comment ref="AV94" authorId="2" shapeId="0" xr:uid="{00000000-0006-0000-0000-000069010000}">
      <text>
        <r>
          <rPr>
            <b/>
            <sz val="8"/>
            <color indexed="81"/>
            <rFont val="Tahoma"/>
            <family val="2"/>
          </rPr>
          <t>VÍCTIMAS CONFLICTO ARMADO</t>
        </r>
        <r>
          <rPr>
            <sz val="8"/>
            <color indexed="81"/>
            <rFont val="Tahoma"/>
            <family val="2"/>
          </rPr>
          <t xml:space="preserve">
</t>
        </r>
      </text>
    </comment>
    <comment ref="AX94" authorId="2" shapeId="0" xr:uid="{00000000-0006-0000-0000-00006A010000}">
      <text>
        <r>
          <rPr>
            <b/>
            <sz val="8"/>
            <color indexed="81"/>
            <rFont val="Tahoma"/>
            <family val="2"/>
          </rPr>
          <t>DISCAPACITADOS</t>
        </r>
        <r>
          <rPr>
            <sz val="8"/>
            <color indexed="81"/>
            <rFont val="Tahoma"/>
            <family val="2"/>
          </rPr>
          <t xml:space="preserve">
</t>
        </r>
      </text>
    </comment>
    <comment ref="AY94" authorId="2" shapeId="0" xr:uid="{00000000-0006-0000-0000-00006B010000}">
      <text>
        <r>
          <rPr>
            <b/>
            <sz val="8"/>
            <color indexed="81"/>
            <rFont val="Tahoma"/>
            <family val="2"/>
          </rPr>
          <t>AFROCOLOMBIANO O RAIZAL</t>
        </r>
      </text>
    </comment>
    <comment ref="AZ94" authorId="2" shapeId="0" xr:uid="{00000000-0006-0000-0000-00006C010000}">
      <text>
        <r>
          <rPr>
            <b/>
            <sz val="8"/>
            <color indexed="81"/>
            <rFont val="Tahoma"/>
            <family val="2"/>
          </rPr>
          <t>INDÍGENAS</t>
        </r>
        <r>
          <rPr>
            <sz val="8"/>
            <color indexed="81"/>
            <rFont val="Tahoma"/>
            <family val="2"/>
          </rPr>
          <t xml:space="preserve">
</t>
        </r>
      </text>
    </comment>
    <comment ref="BA94" authorId="1" shapeId="0" xr:uid="{00000000-0006-0000-0000-00006D010000}">
      <text>
        <r>
          <rPr>
            <b/>
            <sz val="9"/>
            <color indexed="81"/>
            <rFont val="Tahoma"/>
            <family val="2"/>
          </rPr>
          <t>MEDIO DE EVIDENCIA. INFORME, RESGISTRO FOTOGRAFICO, PLANILLA, ETC</t>
        </r>
      </text>
    </comment>
    <comment ref="AL103" authorId="2" shapeId="0" xr:uid="{00000000-0006-0000-0000-00006E010000}">
      <text>
        <r>
          <rPr>
            <b/>
            <sz val="8"/>
            <color indexed="81"/>
            <rFont val="Tahoma"/>
            <family val="2"/>
          </rPr>
          <t>PRIMERA INFANCIA (0 a 5 años)</t>
        </r>
        <r>
          <rPr>
            <sz val="8"/>
            <color indexed="81"/>
            <rFont val="Tahoma"/>
            <family val="2"/>
          </rPr>
          <t xml:space="preserve">
</t>
        </r>
      </text>
    </comment>
    <comment ref="AM103" authorId="2" shapeId="0" xr:uid="{00000000-0006-0000-0000-00006F010000}">
      <text>
        <r>
          <rPr>
            <b/>
            <sz val="8"/>
            <color indexed="81"/>
            <rFont val="Tahoma"/>
            <family val="2"/>
          </rPr>
          <t>INFANCIA (6 a 11 años)</t>
        </r>
        <r>
          <rPr>
            <sz val="8"/>
            <color indexed="81"/>
            <rFont val="Tahoma"/>
            <family val="2"/>
          </rPr>
          <t xml:space="preserve">
</t>
        </r>
      </text>
    </comment>
    <comment ref="AN103" authorId="2" shapeId="0" xr:uid="{00000000-0006-0000-0000-000070010000}">
      <text>
        <r>
          <rPr>
            <b/>
            <sz val="8"/>
            <color indexed="81"/>
            <rFont val="Tahoma"/>
            <family val="2"/>
          </rPr>
          <t>ADOLESCENCIA (12 A 17 años)</t>
        </r>
      </text>
    </comment>
    <comment ref="AO103" authorId="2" shapeId="0" xr:uid="{00000000-0006-0000-0000-000071010000}">
      <text>
        <r>
          <rPr>
            <b/>
            <sz val="8"/>
            <color indexed="81"/>
            <rFont val="Tahoma"/>
            <family val="2"/>
          </rPr>
          <t>JUVENTUD (18 a 28 años)</t>
        </r>
        <r>
          <rPr>
            <sz val="8"/>
            <color indexed="81"/>
            <rFont val="Tahoma"/>
            <family val="2"/>
          </rPr>
          <t xml:space="preserve">
</t>
        </r>
      </text>
    </comment>
    <comment ref="AP103" authorId="2" shapeId="0" xr:uid="{00000000-0006-0000-0000-000072010000}">
      <text>
        <r>
          <rPr>
            <b/>
            <sz val="8"/>
            <color indexed="81"/>
            <rFont val="Tahoma"/>
            <family val="2"/>
          </rPr>
          <t xml:space="preserve"> ADULTO (29 a 60 años)</t>
        </r>
        <r>
          <rPr>
            <sz val="8"/>
            <color indexed="81"/>
            <rFont val="Tahoma"/>
            <family val="2"/>
          </rPr>
          <t xml:space="preserve">
</t>
        </r>
      </text>
    </comment>
    <comment ref="AQ103" authorId="2" shapeId="0" xr:uid="{00000000-0006-0000-0000-000073010000}">
      <text>
        <r>
          <rPr>
            <b/>
            <sz val="8"/>
            <color indexed="81"/>
            <rFont val="Tahoma"/>
            <family val="2"/>
          </rPr>
          <t>ADULTO MAYOR  (61 años en adelante)</t>
        </r>
        <r>
          <rPr>
            <sz val="8"/>
            <color indexed="81"/>
            <rFont val="Tahoma"/>
            <family val="2"/>
          </rPr>
          <t xml:space="preserve">
</t>
        </r>
      </text>
    </comment>
    <comment ref="AS103" authorId="2" shapeId="0" xr:uid="{00000000-0006-0000-0000-000074010000}">
      <text>
        <r>
          <rPr>
            <b/>
            <sz val="8"/>
            <color indexed="81"/>
            <rFont val="Tahoma"/>
            <family val="2"/>
          </rPr>
          <t>MUJERES</t>
        </r>
        <r>
          <rPr>
            <sz val="8"/>
            <color indexed="81"/>
            <rFont val="Tahoma"/>
            <family val="2"/>
          </rPr>
          <t xml:space="preserve">
</t>
        </r>
      </text>
    </comment>
    <comment ref="AT103" authorId="2" shapeId="0" xr:uid="{00000000-0006-0000-0000-000075010000}">
      <text>
        <r>
          <rPr>
            <b/>
            <sz val="8"/>
            <color indexed="81"/>
            <rFont val="Tahoma"/>
            <family val="2"/>
          </rPr>
          <t>HOMBRES</t>
        </r>
      </text>
    </comment>
    <comment ref="AV103" authorId="2" shapeId="0" xr:uid="{00000000-0006-0000-0000-000076010000}">
      <text>
        <r>
          <rPr>
            <b/>
            <sz val="8"/>
            <color indexed="81"/>
            <rFont val="Tahoma"/>
            <family val="2"/>
          </rPr>
          <t>VÍCTIMAS CONFLICTO ARMADO</t>
        </r>
        <r>
          <rPr>
            <sz val="8"/>
            <color indexed="81"/>
            <rFont val="Tahoma"/>
            <family val="2"/>
          </rPr>
          <t xml:space="preserve">
</t>
        </r>
      </text>
    </comment>
    <comment ref="AX103" authorId="2" shapeId="0" xr:uid="{00000000-0006-0000-0000-000077010000}">
      <text>
        <r>
          <rPr>
            <b/>
            <sz val="8"/>
            <color indexed="81"/>
            <rFont val="Tahoma"/>
            <family val="2"/>
          </rPr>
          <t>DISCAPACITADOS</t>
        </r>
        <r>
          <rPr>
            <sz val="8"/>
            <color indexed="81"/>
            <rFont val="Tahoma"/>
            <family val="2"/>
          </rPr>
          <t xml:space="preserve">
</t>
        </r>
      </text>
    </comment>
    <comment ref="AY103" authorId="2" shapeId="0" xr:uid="{00000000-0006-0000-0000-000078010000}">
      <text>
        <r>
          <rPr>
            <b/>
            <sz val="8"/>
            <color indexed="81"/>
            <rFont val="Tahoma"/>
            <family val="2"/>
          </rPr>
          <t>AFROCOLOMBIANO O RAIZAL</t>
        </r>
      </text>
    </comment>
    <comment ref="AZ103" authorId="2" shapeId="0" xr:uid="{00000000-0006-0000-0000-000079010000}">
      <text>
        <r>
          <rPr>
            <b/>
            <sz val="8"/>
            <color indexed="81"/>
            <rFont val="Tahoma"/>
            <family val="2"/>
          </rPr>
          <t>INDÍGENAS</t>
        </r>
        <r>
          <rPr>
            <sz val="8"/>
            <color indexed="81"/>
            <rFont val="Tahoma"/>
            <family val="2"/>
          </rPr>
          <t xml:space="preserve">
</t>
        </r>
      </text>
    </comment>
    <comment ref="BA103" authorId="1" shapeId="0" xr:uid="{00000000-0006-0000-0000-00007A010000}">
      <text>
        <r>
          <rPr>
            <b/>
            <sz val="9"/>
            <color indexed="81"/>
            <rFont val="Tahoma"/>
            <family val="2"/>
          </rPr>
          <t>MEDIO DE EVIDENCIA. INFORME, RESGISTRO FOTOGRAFICO, PLANILLA, ETC</t>
        </r>
      </text>
    </comment>
    <comment ref="AL112" authorId="2" shapeId="0" xr:uid="{00000000-0006-0000-0000-00007B010000}">
      <text>
        <r>
          <rPr>
            <b/>
            <sz val="8"/>
            <color indexed="81"/>
            <rFont val="Tahoma"/>
            <family val="2"/>
          </rPr>
          <t>PRIMERA INFANCIA (0 a 5 años)</t>
        </r>
        <r>
          <rPr>
            <sz val="8"/>
            <color indexed="81"/>
            <rFont val="Tahoma"/>
            <family val="2"/>
          </rPr>
          <t xml:space="preserve">
</t>
        </r>
      </text>
    </comment>
    <comment ref="AM112" authorId="2" shapeId="0" xr:uid="{00000000-0006-0000-0000-00007C010000}">
      <text>
        <r>
          <rPr>
            <b/>
            <sz val="8"/>
            <color indexed="81"/>
            <rFont val="Tahoma"/>
            <family val="2"/>
          </rPr>
          <t>INFANCIA (6 a 11 años)</t>
        </r>
        <r>
          <rPr>
            <sz val="8"/>
            <color indexed="81"/>
            <rFont val="Tahoma"/>
            <family val="2"/>
          </rPr>
          <t xml:space="preserve">
</t>
        </r>
      </text>
    </comment>
    <comment ref="AN112" authorId="2" shapeId="0" xr:uid="{00000000-0006-0000-0000-00007D010000}">
      <text>
        <r>
          <rPr>
            <b/>
            <sz val="8"/>
            <color indexed="81"/>
            <rFont val="Tahoma"/>
            <family val="2"/>
          </rPr>
          <t>ADOLESCENCIA (12 A 17 años)</t>
        </r>
      </text>
    </comment>
    <comment ref="AO112" authorId="2" shapeId="0" xr:uid="{00000000-0006-0000-0000-00007E010000}">
      <text>
        <r>
          <rPr>
            <b/>
            <sz val="8"/>
            <color indexed="81"/>
            <rFont val="Tahoma"/>
            <family val="2"/>
          </rPr>
          <t>JUVENTUD (18 a 28 años)</t>
        </r>
        <r>
          <rPr>
            <sz val="8"/>
            <color indexed="81"/>
            <rFont val="Tahoma"/>
            <family val="2"/>
          </rPr>
          <t xml:space="preserve">
</t>
        </r>
      </text>
    </comment>
    <comment ref="AP112" authorId="2" shapeId="0" xr:uid="{00000000-0006-0000-0000-00007F010000}">
      <text>
        <r>
          <rPr>
            <b/>
            <sz val="8"/>
            <color indexed="81"/>
            <rFont val="Tahoma"/>
            <family val="2"/>
          </rPr>
          <t xml:space="preserve"> ADULTO (29 a 60 años)</t>
        </r>
        <r>
          <rPr>
            <sz val="8"/>
            <color indexed="81"/>
            <rFont val="Tahoma"/>
            <family val="2"/>
          </rPr>
          <t xml:space="preserve">
</t>
        </r>
      </text>
    </comment>
    <comment ref="AQ112" authorId="2" shapeId="0" xr:uid="{00000000-0006-0000-0000-000080010000}">
      <text>
        <r>
          <rPr>
            <b/>
            <sz val="8"/>
            <color indexed="81"/>
            <rFont val="Tahoma"/>
            <family val="2"/>
          </rPr>
          <t>ADULTO MAYOR  (61 años en adelante)</t>
        </r>
        <r>
          <rPr>
            <sz val="8"/>
            <color indexed="81"/>
            <rFont val="Tahoma"/>
            <family val="2"/>
          </rPr>
          <t xml:space="preserve">
</t>
        </r>
      </text>
    </comment>
    <comment ref="AS112" authorId="2" shapeId="0" xr:uid="{00000000-0006-0000-0000-000081010000}">
      <text>
        <r>
          <rPr>
            <b/>
            <sz val="8"/>
            <color indexed="81"/>
            <rFont val="Tahoma"/>
            <family val="2"/>
          </rPr>
          <t>MUJERES</t>
        </r>
        <r>
          <rPr>
            <sz val="8"/>
            <color indexed="81"/>
            <rFont val="Tahoma"/>
            <family val="2"/>
          </rPr>
          <t xml:space="preserve">
</t>
        </r>
      </text>
    </comment>
    <comment ref="AT112" authorId="2" shapeId="0" xr:uid="{00000000-0006-0000-0000-000082010000}">
      <text>
        <r>
          <rPr>
            <b/>
            <sz val="8"/>
            <color indexed="81"/>
            <rFont val="Tahoma"/>
            <family val="2"/>
          </rPr>
          <t>HOMBRES</t>
        </r>
      </text>
    </comment>
    <comment ref="AV112" authorId="2" shapeId="0" xr:uid="{00000000-0006-0000-0000-000083010000}">
      <text>
        <r>
          <rPr>
            <b/>
            <sz val="8"/>
            <color indexed="81"/>
            <rFont val="Tahoma"/>
            <family val="2"/>
          </rPr>
          <t>VÍCTIMAS CONFLICTO ARMADO</t>
        </r>
        <r>
          <rPr>
            <sz val="8"/>
            <color indexed="81"/>
            <rFont val="Tahoma"/>
            <family val="2"/>
          </rPr>
          <t xml:space="preserve">
</t>
        </r>
      </text>
    </comment>
    <comment ref="AX112" authorId="2" shapeId="0" xr:uid="{00000000-0006-0000-0000-000084010000}">
      <text>
        <r>
          <rPr>
            <b/>
            <sz val="8"/>
            <color indexed="81"/>
            <rFont val="Tahoma"/>
            <family val="2"/>
          </rPr>
          <t>DISCAPACITADOS</t>
        </r>
        <r>
          <rPr>
            <sz val="8"/>
            <color indexed="81"/>
            <rFont val="Tahoma"/>
            <family val="2"/>
          </rPr>
          <t xml:space="preserve">
</t>
        </r>
      </text>
    </comment>
    <comment ref="AY112" authorId="2" shapeId="0" xr:uid="{00000000-0006-0000-0000-000085010000}">
      <text>
        <r>
          <rPr>
            <b/>
            <sz val="8"/>
            <color indexed="81"/>
            <rFont val="Tahoma"/>
            <family val="2"/>
          </rPr>
          <t>AFROCOLOMBIANO O RAIZAL</t>
        </r>
      </text>
    </comment>
    <comment ref="AZ112" authorId="2" shapeId="0" xr:uid="{00000000-0006-0000-0000-000086010000}">
      <text>
        <r>
          <rPr>
            <b/>
            <sz val="8"/>
            <color indexed="81"/>
            <rFont val="Tahoma"/>
            <family val="2"/>
          </rPr>
          <t>INDÍGENAS</t>
        </r>
        <r>
          <rPr>
            <sz val="8"/>
            <color indexed="81"/>
            <rFont val="Tahoma"/>
            <family val="2"/>
          </rPr>
          <t xml:space="preserve">
</t>
        </r>
      </text>
    </comment>
    <comment ref="BA112" authorId="1" shapeId="0" xr:uid="{00000000-0006-0000-0000-000087010000}">
      <text>
        <r>
          <rPr>
            <b/>
            <sz val="9"/>
            <color indexed="81"/>
            <rFont val="Tahoma"/>
            <family val="2"/>
          </rPr>
          <t>MEDIO DE EVIDENCIA. INFORME, RESGISTRO FOTOGRAFICO, PLANILLA, ETC</t>
        </r>
      </text>
    </comment>
    <comment ref="AL121" authorId="2" shapeId="0" xr:uid="{00000000-0006-0000-0000-000088010000}">
      <text>
        <r>
          <rPr>
            <b/>
            <sz val="8"/>
            <color indexed="81"/>
            <rFont val="Tahoma"/>
            <family val="2"/>
          </rPr>
          <t>PRIMERA INFANCIA (0 a 5 años)</t>
        </r>
        <r>
          <rPr>
            <sz val="8"/>
            <color indexed="81"/>
            <rFont val="Tahoma"/>
            <family val="2"/>
          </rPr>
          <t xml:space="preserve">
</t>
        </r>
      </text>
    </comment>
    <comment ref="AM121" authorId="2" shapeId="0" xr:uid="{00000000-0006-0000-0000-000089010000}">
      <text>
        <r>
          <rPr>
            <b/>
            <sz val="8"/>
            <color indexed="81"/>
            <rFont val="Tahoma"/>
            <family val="2"/>
          </rPr>
          <t>INFANCIA (6 a 11 años)</t>
        </r>
        <r>
          <rPr>
            <sz val="8"/>
            <color indexed="81"/>
            <rFont val="Tahoma"/>
            <family val="2"/>
          </rPr>
          <t xml:space="preserve">
</t>
        </r>
      </text>
    </comment>
    <comment ref="AN121" authorId="2" shapeId="0" xr:uid="{00000000-0006-0000-0000-00008A010000}">
      <text>
        <r>
          <rPr>
            <b/>
            <sz val="8"/>
            <color indexed="81"/>
            <rFont val="Tahoma"/>
            <family val="2"/>
          </rPr>
          <t>ADOLESCENCIA (12 A 17 años)</t>
        </r>
      </text>
    </comment>
    <comment ref="AO121" authorId="2" shapeId="0" xr:uid="{00000000-0006-0000-0000-00008B010000}">
      <text>
        <r>
          <rPr>
            <b/>
            <sz val="8"/>
            <color indexed="81"/>
            <rFont val="Tahoma"/>
            <family val="2"/>
          </rPr>
          <t>JUVENTUD (18 a 28 años)</t>
        </r>
        <r>
          <rPr>
            <sz val="8"/>
            <color indexed="81"/>
            <rFont val="Tahoma"/>
            <family val="2"/>
          </rPr>
          <t xml:space="preserve">
</t>
        </r>
      </text>
    </comment>
    <comment ref="AP121" authorId="2" shapeId="0" xr:uid="{00000000-0006-0000-0000-00008C010000}">
      <text>
        <r>
          <rPr>
            <b/>
            <sz val="8"/>
            <color indexed="81"/>
            <rFont val="Tahoma"/>
            <family val="2"/>
          </rPr>
          <t xml:space="preserve"> ADULTO (29 a 60 años)</t>
        </r>
        <r>
          <rPr>
            <sz val="8"/>
            <color indexed="81"/>
            <rFont val="Tahoma"/>
            <family val="2"/>
          </rPr>
          <t xml:space="preserve">
</t>
        </r>
      </text>
    </comment>
    <comment ref="AQ121" authorId="2" shapeId="0" xr:uid="{00000000-0006-0000-0000-00008D010000}">
      <text>
        <r>
          <rPr>
            <b/>
            <sz val="8"/>
            <color indexed="81"/>
            <rFont val="Tahoma"/>
            <family val="2"/>
          </rPr>
          <t>ADULTO MAYOR  (61 años en adelante)</t>
        </r>
        <r>
          <rPr>
            <sz val="8"/>
            <color indexed="81"/>
            <rFont val="Tahoma"/>
            <family val="2"/>
          </rPr>
          <t xml:space="preserve">
</t>
        </r>
      </text>
    </comment>
    <comment ref="AS121" authorId="2" shapeId="0" xr:uid="{00000000-0006-0000-0000-00008E010000}">
      <text>
        <r>
          <rPr>
            <b/>
            <sz val="8"/>
            <color indexed="81"/>
            <rFont val="Tahoma"/>
            <family val="2"/>
          </rPr>
          <t>MUJERES</t>
        </r>
        <r>
          <rPr>
            <sz val="8"/>
            <color indexed="81"/>
            <rFont val="Tahoma"/>
            <family val="2"/>
          </rPr>
          <t xml:space="preserve">
</t>
        </r>
      </text>
    </comment>
    <comment ref="AT121" authorId="2" shapeId="0" xr:uid="{00000000-0006-0000-0000-00008F010000}">
      <text>
        <r>
          <rPr>
            <b/>
            <sz val="8"/>
            <color indexed="81"/>
            <rFont val="Tahoma"/>
            <family val="2"/>
          </rPr>
          <t>HOMBRES</t>
        </r>
      </text>
    </comment>
    <comment ref="AV121" authorId="2" shapeId="0" xr:uid="{00000000-0006-0000-0000-000090010000}">
      <text>
        <r>
          <rPr>
            <b/>
            <sz val="8"/>
            <color indexed="81"/>
            <rFont val="Tahoma"/>
            <family val="2"/>
          </rPr>
          <t>VÍCTIMAS CONFLICTO ARMADO</t>
        </r>
        <r>
          <rPr>
            <sz val="8"/>
            <color indexed="81"/>
            <rFont val="Tahoma"/>
            <family val="2"/>
          </rPr>
          <t xml:space="preserve">
</t>
        </r>
      </text>
    </comment>
    <comment ref="AX121" authorId="2" shapeId="0" xr:uid="{00000000-0006-0000-0000-000091010000}">
      <text>
        <r>
          <rPr>
            <b/>
            <sz val="8"/>
            <color indexed="81"/>
            <rFont val="Tahoma"/>
            <family val="2"/>
          </rPr>
          <t>DISCAPACITADOS</t>
        </r>
        <r>
          <rPr>
            <sz val="8"/>
            <color indexed="81"/>
            <rFont val="Tahoma"/>
            <family val="2"/>
          </rPr>
          <t xml:space="preserve">
</t>
        </r>
      </text>
    </comment>
    <comment ref="AY121" authorId="2" shapeId="0" xr:uid="{00000000-0006-0000-0000-000092010000}">
      <text>
        <r>
          <rPr>
            <b/>
            <sz val="8"/>
            <color indexed="81"/>
            <rFont val="Tahoma"/>
            <family val="2"/>
          </rPr>
          <t>AFROCOLOMBIANO O RAIZAL</t>
        </r>
      </text>
    </comment>
    <comment ref="AZ121" authorId="2" shapeId="0" xr:uid="{00000000-0006-0000-0000-000093010000}">
      <text>
        <r>
          <rPr>
            <b/>
            <sz val="8"/>
            <color indexed="81"/>
            <rFont val="Tahoma"/>
            <family val="2"/>
          </rPr>
          <t>INDÍGENAS</t>
        </r>
        <r>
          <rPr>
            <sz val="8"/>
            <color indexed="81"/>
            <rFont val="Tahoma"/>
            <family val="2"/>
          </rPr>
          <t xml:space="preserve">
</t>
        </r>
      </text>
    </comment>
    <comment ref="BA121" authorId="1" shapeId="0" xr:uid="{00000000-0006-0000-0000-000094010000}">
      <text>
        <r>
          <rPr>
            <b/>
            <sz val="9"/>
            <color indexed="81"/>
            <rFont val="Tahoma"/>
            <family val="2"/>
          </rPr>
          <t>MEDIO DE EVIDENCIA. INFORME, RESGISTRO FOTOGRAFICO, PLANILLA, ETC</t>
        </r>
      </text>
    </comment>
    <comment ref="AL130" authorId="2" shapeId="0" xr:uid="{00000000-0006-0000-0000-000095010000}">
      <text>
        <r>
          <rPr>
            <b/>
            <sz val="8"/>
            <color indexed="81"/>
            <rFont val="Tahoma"/>
            <family val="2"/>
          </rPr>
          <t>PRIMERA INFANCIA (0 a 5 años)</t>
        </r>
        <r>
          <rPr>
            <sz val="8"/>
            <color indexed="81"/>
            <rFont val="Tahoma"/>
            <family val="2"/>
          </rPr>
          <t xml:space="preserve">
</t>
        </r>
      </text>
    </comment>
    <comment ref="AM130" authorId="2" shapeId="0" xr:uid="{00000000-0006-0000-0000-000096010000}">
      <text>
        <r>
          <rPr>
            <b/>
            <sz val="8"/>
            <color indexed="81"/>
            <rFont val="Tahoma"/>
            <family val="2"/>
          </rPr>
          <t>INFANCIA (6 a 11 años)</t>
        </r>
        <r>
          <rPr>
            <sz val="8"/>
            <color indexed="81"/>
            <rFont val="Tahoma"/>
            <family val="2"/>
          </rPr>
          <t xml:space="preserve">
</t>
        </r>
      </text>
    </comment>
    <comment ref="AN130" authorId="2" shapeId="0" xr:uid="{00000000-0006-0000-0000-000097010000}">
      <text>
        <r>
          <rPr>
            <b/>
            <sz val="8"/>
            <color indexed="81"/>
            <rFont val="Tahoma"/>
            <family val="2"/>
          </rPr>
          <t>ADOLESCENCIA (12 A 17 años)</t>
        </r>
      </text>
    </comment>
    <comment ref="AO130" authorId="2" shapeId="0" xr:uid="{00000000-0006-0000-0000-000098010000}">
      <text>
        <r>
          <rPr>
            <b/>
            <sz val="8"/>
            <color indexed="81"/>
            <rFont val="Tahoma"/>
            <family val="2"/>
          </rPr>
          <t>JUVENTUD (18 a 28 años)</t>
        </r>
        <r>
          <rPr>
            <sz val="8"/>
            <color indexed="81"/>
            <rFont val="Tahoma"/>
            <family val="2"/>
          </rPr>
          <t xml:space="preserve">
</t>
        </r>
      </text>
    </comment>
    <comment ref="AP130" authorId="2" shapeId="0" xr:uid="{00000000-0006-0000-0000-000099010000}">
      <text>
        <r>
          <rPr>
            <b/>
            <sz val="8"/>
            <color indexed="81"/>
            <rFont val="Tahoma"/>
            <family val="2"/>
          </rPr>
          <t xml:space="preserve"> ADULTO (29 a 60 años)</t>
        </r>
        <r>
          <rPr>
            <sz val="8"/>
            <color indexed="81"/>
            <rFont val="Tahoma"/>
            <family val="2"/>
          </rPr>
          <t xml:space="preserve">
</t>
        </r>
      </text>
    </comment>
    <comment ref="AQ130" authorId="2" shapeId="0" xr:uid="{00000000-0006-0000-0000-00009A010000}">
      <text>
        <r>
          <rPr>
            <b/>
            <sz val="8"/>
            <color indexed="81"/>
            <rFont val="Tahoma"/>
            <family val="2"/>
          </rPr>
          <t>ADULTO MAYOR  (61 años en adelante)</t>
        </r>
        <r>
          <rPr>
            <sz val="8"/>
            <color indexed="81"/>
            <rFont val="Tahoma"/>
            <family val="2"/>
          </rPr>
          <t xml:space="preserve">
</t>
        </r>
      </text>
    </comment>
    <comment ref="AS130" authorId="2" shapeId="0" xr:uid="{00000000-0006-0000-0000-00009B010000}">
      <text>
        <r>
          <rPr>
            <b/>
            <sz val="8"/>
            <color indexed="81"/>
            <rFont val="Tahoma"/>
            <family val="2"/>
          </rPr>
          <t>MUJERES</t>
        </r>
        <r>
          <rPr>
            <sz val="8"/>
            <color indexed="81"/>
            <rFont val="Tahoma"/>
            <family val="2"/>
          </rPr>
          <t xml:space="preserve">
</t>
        </r>
      </text>
    </comment>
    <comment ref="AT130" authorId="2" shapeId="0" xr:uid="{00000000-0006-0000-0000-00009C010000}">
      <text>
        <r>
          <rPr>
            <b/>
            <sz val="8"/>
            <color indexed="81"/>
            <rFont val="Tahoma"/>
            <family val="2"/>
          </rPr>
          <t>HOMBRES</t>
        </r>
      </text>
    </comment>
    <comment ref="AV130" authorId="2" shapeId="0" xr:uid="{00000000-0006-0000-0000-00009D010000}">
      <text>
        <r>
          <rPr>
            <b/>
            <sz val="8"/>
            <color indexed="81"/>
            <rFont val="Tahoma"/>
            <family val="2"/>
          </rPr>
          <t>VÍCTIMAS CONFLICTO ARMADO</t>
        </r>
        <r>
          <rPr>
            <sz val="8"/>
            <color indexed="81"/>
            <rFont val="Tahoma"/>
            <family val="2"/>
          </rPr>
          <t xml:space="preserve">
</t>
        </r>
      </text>
    </comment>
    <comment ref="AX130" authorId="2" shapeId="0" xr:uid="{00000000-0006-0000-0000-00009E010000}">
      <text>
        <r>
          <rPr>
            <b/>
            <sz val="8"/>
            <color indexed="81"/>
            <rFont val="Tahoma"/>
            <family val="2"/>
          </rPr>
          <t>DISCAPACITADOS</t>
        </r>
        <r>
          <rPr>
            <sz val="8"/>
            <color indexed="81"/>
            <rFont val="Tahoma"/>
            <family val="2"/>
          </rPr>
          <t xml:space="preserve">
</t>
        </r>
      </text>
    </comment>
    <comment ref="AY130" authorId="2" shapeId="0" xr:uid="{00000000-0006-0000-0000-00009F010000}">
      <text>
        <r>
          <rPr>
            <b/>
            <sz val="8"/>
            <color indexed="81"/>
            <rFont val="Tahoma"/>
            <family val="2"/>
          </rPr>
          <t>AFROCOLOMBIANO O RAIZAL</t>
        </r>
      </text>
    </comment>
    <comment ref="AZ130" authorId="2" shapeId="0" xr:uid="{00000000-0006-0000-0000-0000A0010000}">
      <text>
        <r>
          <rPr>
            <b/>
            <sz val="8"/>
            <color indexed="81"/>
            <rFont val="Tahoma"/>
            <family val="2"/>
          </rPr>
          <t>INDÍGENAS</t>
        </r>
        <r>
          <rPr>
            <sz val="8"/>
            <color indexed="81"/>
            <rFont val="Tahoma"/>
            <family val="2"/>
          </rPr>
          <t xml:space="preserve">
</t>
        </r>
      </text>
    </comment>
    <comment ref="BA130" authorId="1" shapeId="0" xr:uid="{00000000-0006-0000-0000-0000A1010000}">
      <text>
        <r>
          <rPr>
            <b/>
            <sz val="9"/>
            <color indexed="81"/>
            <rFont val="Tahoma"/>
            <family val="2"/>
          </rPr>
          <t>MEDIO DE EVIDENCIA. INFORME, RESGISTRO FOTOGRAFICO, PLANILLA, ETC</t>
        </r>
      </text>
    </comment>
    <comment ref="AL139" authorId="2" shapeId="0" xr:uid="{00000000-0006-0000-0000-0000A2010000}">
      <text>
        <r>
          <rPr>
            <b/>
            <sz val="8"/>
            <color indexed="81"/>
            <rFont val="Tahoma"/>
            <family val="2"/>
          </rPr>
          <t>PRIMERA INFANCIA (0 a 5 años)</t>
        </r>
        <r>
          <rPr>
            <sz val="8"/>
            <color indexed="81"/>
            <rFont val="Tahoma"/>
            <family val="2"/>
          </rPr>
          <t xml:space="preserve">
</t>
        </r>
      </text>
    </comment>
    <comment ref="AM139" authorId="2" shapeId="0" xr:uid="{00000000-0006-0000-0000-0000A3010000}">
      <text>
        <r>
          <rPr>
            <b/>
            <sz val="8"/>
            <color indexed="81"/>
            <rFont val="Tahoma"/>
            <family val="2"/>
          </rPr>
          <t>INFANCIA (6 a 11 años)</t>
        </r>
        <r>
          <rPr>
            <sz val="8"/>
            <color indexed="81"/>
            <rFont val="Tahoma"/>
            <family val="2"/>
          </rPr>
          <t xml:space="preserve">
</t>
        </r>
      </text>
    </comment>
    <comment ref="AN139" authorId="2" shapeId="0" xr:uid="{00000000-0006-0000-0000-0000A4010000}">
      <text>
        <r>
          <rPr>
            <b/>
            <sz val="8"/>
            <color indexed="81"/>
            <rFont val="Tahoma"/>
            <family val="2"/>
          </rPr>
          <t>ADOLESCENCIA (12 A 17 años)</t>
        </r>
      </text>
    </comment>
    <comment ref="AO139" authorId="2" shapeId="0" xr:uid="{00000000-0006-0000-0000-0000A5010000}">
      <text>
        <r>
          <rPr>
            <b/>
            <sz val="8"/>
            <color indexed="81"/>
            <rFont val="Tahoma"/>
            <family val="2"/>
          </rPr>
          <t>JUVENTUD (18 a 28 años)</t>
        </r>
        <r>
          <rPr>
            <sz val="8"/>
            <color indexed="81"/>
            <rFont val="Tahoma"/>
            <family val="2"/>
          </rPr>
          <t xml:space="preserve">
</t>
        </r>
      </text>
    </comment>
    <comment ref="AP139" authorId="2" shapeId="0" xr:uid="{00000000-0006-0000-0000-0000A6010000}">
      <text>
        <r>
          <rPr>
            <b/>
            <sz val="8"/>
            <color indexed="81"/>
            <rFont val="Tahoma"/>
            <family val="2"/>
          </rPr>
          <t xml:space="preserve"> ADULTO (29 a 60 años)</t>
        </r>
        <r>
          <rPr>
            <sz val="8"/>
            <color indexed="81"/>
            <rFont val="Tahoma"/>
            <family val="2"/>
          </rPr>
          <t xml:space="preserve">
</t>
        </r>
      </text>
    </comment>
    <comment ref="AQ139" authorId="2" shapeId="0" xr:uid="{00000000-0006-0000-0000-0000A7010000}">
      <text>
        <r>
          <rPr>
            <b/>
            <sz val="8"/>
            <color indexed="81"/>
            <rFont val="Tahoma"/>
            <family val="2"/>
          </rPr>
          <t>ADULTO MAYOR  (61 años en adelante)</t>
        </r>
        <r>
          <rPr>
            <sz val="8"/>
            <color indexed="81"/>
            <rFont val="Tahoma"/>
            <family val="2"/>
          </rPr>
          <t xml:space="preserve">
</t>
        </r>
      </text>
    </comment>
    <comment ref="AS139" authorId="2" shapeId="0" xr:uid="{00000000-0006-0000-0000-0000A8010000}">
      <text>
        <r>
          <rPr>
            <b/>
            <sz val="8"/>
            <color indexed="81"/>
            <rFont val="Tahoma"/>
            <family val="2"/>
          </rPr>
          <t>MUJERES</t>
        </r>
        <r>
          <rPr>
            <sz val="8"/>
            <color indexed="81"/>
            <rFont val="Tahoma"/>
            <family val="2"/>
          </rPr>
          <t xml:space="preserve">
</t>
        </r>
      </text>
    </comment>
    <comment ref="AT139" authorId="2" shapeId="0" xr:uid="{00000000-0006-0000-0000-0000A9010000}">
      <text>
        <r>
          <rPr>
            <b/>
            <sz val="8"/>
            <color indexed="81"/>
            <rFont val="Tahoma"/>
            <family val="2"/>
          </rPr>
          <t>HOMBRES</t>
        </r>
      </text>
    </comment>
    <comment ref="AV139" authorId="2" shapeId="0" xr:uid="{00000000-0006-0000-0000-0000AA010000}">
      <text>
        <r>
          <rPr>
            <b/>
            <sz val="8"/>
            <color indexed="81"/>
            <rFont val="Tahoma"/>
            <family val="2"/>
          </rPr>
          <t>VÍCTIMAS CONFLICTO ARMADO</t>
        </r>
        <r>
          <rPr>
            <sz val="8"/>
            <color indexed="81"/>
            <rFont val="Tahoma"/>
            <family val="2"/>
          </rPr>
          <t xml:space="preserve">
</t>
        </r>
      </text>
    </comment>
    <comment ref="AX139" authorId="2" shapeId="0" xr:uid="{00000000-0006-0000-0000-0000AB010000}">
      <text>
        <r>
          <rPr>
            <b/>
            <sz val="8"/>
            <color indexed="81"/>
            <rFont val="Tahoma"/>
            <family val="2"/>
          </rPr>
          <t>DISCAPACITADOS</t>
        </r>
        <r>
          <rPr>
            <sz val="8"/>
            <color indexed="81"/>
            <rFont val="Tahoma"/>
            <family val="2"/>
          </rPr>
          <t xml:space="preserve">
</t>
        </r>
      </text>
    </comment>
    <comment ref="AY139" authorId="2" shapeId="0" xr:uid="{00000000-0006-0000-0000-0000AC010000}">
      <text>
        <r>
          <rPr>
            <b/>
            <sz val="8"/>
            <color indexed="81"/>
            <rFont val="Tahoma"/>
            <family val="2"/>
          </rPr>
          <t>AFROCOLOMBIANO O RAIZAL</t>
        </r>
      </text>
    </comment>
    <comment ref="AZ139" authorId="2" shapeId="0" xr:uid="{00000000-0006-0000-0000-0000AD010000}">
      <text>
        <r>
          <rPr>
            <b/>
            <sz val="8"/>
            <color indexed="81"/>
            <rFont val="Tahoma"/>
            <family val="2"/>
          </rPr>
          <t>INDÍGENAS</t>
        </r>
        <r>
          <rPr>
            <sz val="8"/>
            <color indexed="81"/>
            <rFont val="Tahoma"/>
            <family val="2"/>
          </rPr>
          <t xml:space="preserve">
</t>
        </r>
      </text>
    </comment>
    <comment ref="BA139" authorId="1" shapeId="0" xr:uid="{00000000-0006-0000-0000-0000AE010000}">
      <text>
        <r>
          <rPr>
            <b/>
            <sz val="9"/>
            <color indexed="81"/>
            <rFont val="Tahoma"/>
            <family val="2"/>
          </rPr>
          <t>MEDIO DE EVIDENCIA. INFORME, RESGISTRO FOTOGRAFICO, PLANILLA, ETC</t>
        </r>
      </text>
    </comment>
    <comment ref="AL148" authorId="2" shapeId="0" xr:uid="{00000000-0006-0000-0000-0000AF010000}">
      <text>
        <r>
          <rPr>
            <b/>
            <sz val="8"/>
            <color indexed="81"/>
            <rFont val="Tahoma"/>
            <family val="2"/>
          </rPr>
          <t>PRIMERA INFANCIA (0 a 5 años)</t>
        </r>
        <r>
          <rPr>
            <sz val="8"/>
            <color indexed="81"/>
            <rFont val="Tahoma"/>
            <family val="2"/>
          </rPr>
          <t xml:space="preserve">
</t>
        </r>
      </text>
    </comment>
    <comment ref="AM148" authorId="2" shapeId="0" xr:uid="{00000000-0006-0000-0000-0000B0010000}">
      <text>
        <r>
          <rPr>
            <b/>
            <sz val="8"/>
            <color indexed="81"/>
            <rFont val="Tahoma"/>
            <family val="2"/>
          </rPr>
          <t>INFANCIA (6 a 11 años)</t>
        </r>
        <r>
          <rPr>
            <sz val="8"/>
            <color indexed="81"/>
            <rFont val="Tahoma"/>
            <family val="2"/>
          </rPr>
          <t xml:space="preserve">
</t>
        </r>
      </text>
    </comment>
    <comment ref="AN148" authorId="2" shapeId="0" xr:uid="{00000000-0006-0000-0000-0000B1010000}">
      <text>
        <r>
          <rPr>
            <b/>
            <sz val="8"/>
            <color indexed="81"/>
            <rFont val="Tahoma"/>
            <family val="2"/>
          </rPr>
          <t>ADOLESCENCIA (12 A 17 años)</t>
        </r>
      </text>
    </comment>
    <comment ref="AO148" authorId="2" shapeId="0" xr:uid="{00000000-0006-0000-0000-0000B2010000}">
      <text>
        <r>
          <rPr>
            <b/>
            <sz val="8"/>
            <color indexed="81"/>
            <rFont val="Tahoma"/>
            <family val="2"/>
          </rPr>
          <t>JUVENTUD (18 a 28 años)</t>
        </r>
        <r>
          <rPr>
            <sz val="8"/>
            <color indexed="81"/>
            <rFont val="Tahoma"/>
            <family val="2"/>
          </rPr>
          <t xml:space="preserve">
</t>
        </r>
      </text>
    </comment>
    <comment ref="AP148" authorId="2" shapeId="0" xr:uid="{00000000-0006-0000-0000-0000B3010000}">
      <text>
        <r>
          <rPr>
            <b/>
            <sz val="8"/>
            <color indexed="81"/>
            <rFont val="Tahoma"/>
            <family val="2"/>
          </rPr>
          <t xml:space="preserve"> ADULTO (29 a 60 años)</t>
        </r>
        <r>
          <rPr>
            <sz val="8"/>
            <color indexed="81"/>
            <rFont val="Tahoma"/>
            <family val="2"/>
          </rPr>
          <t xml:space="preserve">
</t>
        </r>
      </text>
    </comment>
    <comment ref="AQ148" authorId="2" shapeId="0" xr:uid="{00000000-0006-0000-0000-0000B4010000}">
      <text>
        <r>
          <rPr>
            <b/>
            <sz val="8"/>
            <color indexed="81"/>
            <rFont val="Tahoma"/>
            <family val="2"/>
          </rPr>
          <t>ADULTO MAYOR  (61 años en adelante)</t>
        </r>
        <r>
          <rPr>
            <sz val="8"/>
            <color indexed="81"/>
            <rFont val="Tahoma"/>
            <family val="2"/>
          </rPr>
          <t xml:space="preserve">
</t>
        </r>
      </text>
    </comment>
    <comment ref="AS148" authorId="2" shapeId="0" xr:uid="{00000000-0006-0000-0000-0000B5010000}">
      <text>
        <r>
          <rPr>
            <b/>
            <sz val="8"/>
            <color indexed="81"/>
            <rFont val="Tahoma"/>
            <family val="2"/>
          </rPr>
          <t>MUJERES</t>
        </r>
        <r>
          <rPr>
            <sz val="8"/>
            <color indexed="81"/>
            <rFont val="Tahoma"/>
            <family val="2"/>
          </rPr>
          <t xml:space="preserve">
</t>
        </r>
      </text>
    </comment>
    <comment ref="AT148" authorId="2" shapeId="0" xr:uid="{00000000-0006-0000-0000-0000B6010000}">
      <text>
        <r>
          <rPr>
            <b/>
            <sz val="8"/>
            <color indexed="81"/>
            <rFont val="Tahoma"/>
            <family val="2"/>
          </rPr>
          <t>HOMBRES</t>
        </r>
      </text>
    </comment>
    <comment ref="AV148" authorId="2" shapeId="0" xr:uid="{00000000-0006-0000-0000-0000B7010000}">
      <text>
        <r>
          <rPr>
            <b/>
            <sz val="8"/>
            <color indexed="81"/>
            <rFont val="Tahoma"/>
            <family val="2"/>
          </rPr>
          <t>VÍCTIMAS CONFLICTO ARMADO</t>
        </r>
        <r>
          <rPr>
            <sz val="8"/>
            <color indexed="81"/>
            <rFont val="Tahoma"/>
            <family val="2"/>
          </rPr>
          <t xml:space="preserve">
</t>
        </r>
      </text>
    </comment>
    <comment ref="AX148" authorId="2" shapeId="0" xr:uid="{00000000-0006-0000-0000-0000B8010000}">
      <text>
        <r>
          <rPr>
            <b/>
            <sz val="8"/>
            <color indexed="81"/>
            <rFont val="Tahoma"/>
            <family val="2"/>
          </rPr>
          <t>DISCAPACITADOS</t>
        </r>
        <r>
          <rPr>
            <sz val="8"/>
            <color indexed="81"/>
            <rFont val="Tahoma"/>
            <family val="2"/>
          </rPr>
          <t xml:space="preserve">
</t>
        </r>
      </text>
    </comment>
    <comment ref="AY148" authorId="2" shapeId="0" xr:uid="{00000000-0006-0000-0000-0000B9010000}">
      <text>
        <r>
          <rPr>
            <b/>
            <sz val="8"/>
            <color indexed="81"/>
            <rFont val="Tahoma"/>
            <family val="2"/>
          </rPr>
          <t>AFROCOLOMBIANO O RAIZAL</t>
        </r>
      </text>
    </comment>
    <comment ref="AZ148" authorId="2" shapeId="0" xr:uid="{00000000-0006-0000-0000-0000BA010000}">
      <text>
        <r>
          <rPr>
            <b/>
            <sz val="8"/>
            <color indexed="81"/>
            <rFont val="Tahoma"/>
            <family val="2"/>
          </rPr>
          <t>INDÍGENAS</t>
        </r>
        <r>
          <rPr>
            <sz val="8"/>
            <color indexed="81"/>
            <rFont val="Tahoma"/>
            <family val="2"/>
          </rPr>
          <t xml:space="preserve">
</t>
        </r>
      </text>
    </comment>
    <comment ref="BA148" authorId="1" shapeId="0" xr:uid="{00000000-0006-0000-0000-0000BB010000}">
      <text>
        <r>
          <rPr>
            <b/>
            <sz val="9"/>
            <color indexed="81"/>
            <rFont val="Tahoma"/>
            <family val="2"/>
          </rPr>
          <t>MEDIO DE EVIDENCIA. INFORME, RESGISTRO FOTOGRAFICO, PLANILLA, ETC</t>
        </r>
      </text>
    </comment>
    <comment ref="AL157" authorId="2" shapeId="0" xr:uid="{00000000-0006-0000-0000-0000BC010000}">
      <text>
        <r>
          <rPr>
            <b/>
            <sz val="8"/>
            <color indexed="81"/>
            <rFont val="Tahoma"/>
            <family val="2"/>
          </rPr>
          <t>PRIMERA INFANCIA (0 a 5 años)</t>
        </r>
        <r>
          <rPr>
            <sz val="8"/>
            <color indexed="81"/>
            <rFont val="Tahoma"/>
            <family val="2"/>
          </rPr>
          <t xml:space="preserve">
</t>
        </r>
      </text>
    </comment>
    <comment ref="AM157" authorId="2" shapeId="0" xr:uid="{00000000-0006-0000-0000-0000BD010000}">
      <text>
        <r>
          <rPr>
            <b/>
            <sz val="8"/>
            <color indexed="81"/>
            <rFont val="Tahoma"/>
            <family val="2"/>
          </rPr>
          <t>INFANCIA (6 a 11 años)</t>
        </r>
        <r>
          <rPr>
            <sz val="8"/>
            <color indexed="81"/>
            <rFont val="Tahoma"/>
            <family val="2"/>
          </rPr>
          <t xml:space="preserve">
</t>
        </r>
      </text>
    </comment>
    <comment ref="AN157" authorId="2" shapeId="0" xr:uid="{00000000-0006-0000-0000-0000BE010000}">
      <text>
        <r>
          <rPr>
            <b/>
            <sz val="8"/>
            <color indexed="81"/>
            <rFont val="Tahoma"/>
            <family val="2"/>
          </rPr>
          <t>ADOLESCENCIA (12 A 17 años)</t>
        </r>
      </text>
    </comment>
    <comment ref="AO157" authorId="2" shapeId="0" xr:uid="{00000000-0006-0000-0000-0000BF010000}">
      <text>
        <r>
          <rPr>
            <b/>
            <sz val="8"/>
            <color indexed="81"/>
            <rFont val="Tahoma"/>
            <family val="2"/>
          </rPr>
          <t>JUVENTUD (18 a 28 años)</t>
        </r>
        <r>
          <rPr>
            <sz val="8"/>
            <color indexed="81"/>
            <rFont val="Tahoma"/>
            <family val="2"/>
          </rPr>
          <t xml:space="preserve">
</t>
        </r>
      </text>
    </comment>
    <comment ref="AP157" authorId="2" shapeId="0" xr:uid="{00000000-0006-0000-0000-0000C0010000}">
      <text>
        <r>
          <rPr>
            <b/>
            <sz val="8"/>
            <color indexed="81"/>
            <rFont val="Tahoma"/>
            <family val="2"/>
          </rPr>
          <t xml:space="preserve"> ADULTO (29 a 60 años)</t>
        </r>
        <r>
          <rPr>
            <sz val="8"/>
            <color indexed="81"/>
            <rFont val="Tahoma"/>
            <family val="2"/>
          </rPr>
          <t xml:space="preserve">
</t>
        </r>
      </text>
    </comment>
    <comment ref="AQ157" authorId="2" shapeId="0" xr:uid="{00000000-0006-0000-0000-0000C1010000}">
      <text>
        <r>
          <rPr>
            <b/>
            <sz val="8"/>
            <color indexed="81"/>
            <rFont val="Tahoma"/>
            <family val="2"/>
          </rPr>
          <t>ADULTO MAYOR  (61 años en adelante)</t>
        </r>
        <r>
          <rPr>
            <sz val="8"/>
            <color indexed="81"/>
            <rFont val="Tahoma"/>
            <family val="2"/>
          </rPr>
          <t xml:space="preserve">
</t>
        </r>
      </text>
    </comment>
    <comment ref="AS157" authorId="2" shapeId="0" xr:uid="{00000000-0006-0000-0000-0000C2010000}">
      <text>
        <r>
          <rPr>
            <b/>
            <sz val="8"/>
            <color indexed="81"/>
            <rFont val="Tahoma"/>
            <family val="2"/>
          </rPr>
          <t>MUJERES</t>
        </r>
        <r>
          <rPr>
            <sz val="8"/>
            <color indexed="81"/>
            <rFont val="Tahoma"/>
            <family val="2"/>
          </rPr>
          <t xml:space="preserve">
</t>
        </r>
      </text>
    </comment>
    <comment ref="AT157" authorId="2" shapeId="0" xr:uid="{00000000-0006-0000-0000-0000C3010000}">
      <text>
        <r>
          <rPr>
            <b/>
            <sz val="8"/>
            <color indexed="81"/>
            <rFont val="Tahoma"/>
            <family val="2"/>
          </rPr>
          <t>HOMBRES</t>
        </r>
      </text>
    </comment>
    <comment ref="AV157" authorId="2" shapeId="0" xr:uid="{00000000-0006-0000-0000-0000C4010000}">
      <text>
        <r>
          <rPr>
            <b/>
            <sz val="8"/>
            <color indexed="81"/>
            <rFont val="Tahoma"/>
            <family val="2"/>
          </rPr>
          <t>VÍCTIMAS CONFLICTO ARMADO</t>
        </r>
        <r>
          <rPr>
            <sz val="8"/>
            <color indexed="81"/>
            <rFont val="Tahoma"/>
            <family val="2"/>
          </rPr>
          <t xml:space="preserve">
</t>
        </r>
      </text>
    </comment>
    <comment ref="AX157" authorId="2" shapeId="0" xr:uid="{00000000-0006-0000-0000-0000C5010000}">
      <text>
        <r>
          <rPr>
            <b/>
            <sz val="8"/>
            <color indexed="81"/>
            <rFont val="Tahoma"/>
            <family val="2"/>
          </rPr>
          <t>DISCAPACITADOS</t>
        </r>
        <r>
          <rPr>
            <sz val="8"/>
            <color indexed="81"/>
            <rFont val="Tahoma"/>
            <family val="2"/>
          </rPr>
          <t xml:space="preserve">
</t>
        </r>
      </text>
    </comment>
    <comment ref="AY157" authorId="2" shapeId="0" xr:uid="{00000000-0006-0000-0000-0000C6010000}">
      <text>
        <r>
          <rPr>
            <b/>
            <sz val="8"/>
            <color indexed="81"/>
            <rFont val="Tahoma"/>
            <family val="2"/>
          </rPr>
          <t>AFROCOLOMBIANO O RAIZAL</t>
        </r>
      </text>
    </comment>
    <comment ref="AZ157" authorId="2" shapeId="0" xr:uid="{00000000-0006-0000-0000-0000C7010000}">
      <text>
        <r>
          <rPr>
            <b/>
            <sz val="8"/>
            <color indexed="81"/>
            <rFont val="Tahoma"/>
            <family val="2"/>
          </rPr>
          <t>INDÍGENAS</t>
        </r>
        <r>
          <rPr>
            <sz val="8"/>
            <color indexed="81"/>
            <rFont val="Tahoma"/>
            <family val="2"/>
          </rPr>
          <t xml:space="preserve">
</t>
        </r>
      </text>
    </comment>
    <comment ref="BA157" authorId="1" shapeId="0" xr:uid="{00000000-0006-0000-0000-0000C8010000}">
      <text>
        <r>
          <rPr>
            <b/>
            <sz val="9"/>
            <color indexed="81"/>
            <rFont val="Tahoma"/>
            <family val="2"/>
          </rPr>
          <t>MEDIO DE EVIDENCIA. INFORME, RESGISTRO FOTOGRAFICO, PLANILLA, ETC</t>
        </r>
      </text>
    </comment>
    <comment ref="AL166" authorId="2" shapeId="0" xr:uid="{00000000-0006-0000-0000-0000C9010000}">
      <text>
        <r>
          <rPr>
            <b/>
            <sz val="8"/>
            <color indexed="81"/>
            <rFont val="Tahoma"/>
            <family val="2"/>
          </rPr>
          <t>PRIMERA INFANCIA (0 a 5 años)</t>
        </r>
        <r>
          <rPr>
            <sz val="8"/>
            <color indexed="81"/>
            <rFont val="Tahoma"/>
            <family val="2"/>
          </rPr>
          <t xml:space="preserve">
</t>
        </r>
      </text>
    </comment>
    <comment ref="AM166" authorId="2" shapeId="0" xr:uid="{00000000-0006-0000-0000-0000CA010000}">
      <text>
        <r>
          <rPr>
            <b/>
            <sz val="8"/>
            <color indexed="81"/>
            <rFont val="Tahoma"/>
            <family val="2"/>
          </rPr>
          <t>INFANCIA (6 a 11 años)</t>
        </r>
        <r>
          <rPr>
            <sz val="8"/>
            <color indexed="81"/>
            <rFont val="Tahoma"/>
            <family val="2"/>
          </rPr>
          <t xml:space="preserve">
</t>
        </r>
      </text>
    </comment>
    <comment ref="AN166" authorId="2" shapeId="0" xr:uid="{00000000-0006-0000-0000-0000CB010000}">
      <text>
        <r>
          <rPr>
            <b/>
            <sz val="8"/>
            <color indexed="81"/>
            <rFont val="Tahoma"/>
            <family val="2"/>
          </rPr>
          <t>ADOLESCENCIA (12 A 17 años)</t>
        </r>
      </text>
    </comment>
    <comment ref="AO166" authorId="2" shapeId="0" xr:uid="{00000000-0006-0000-0000-0000CC010000}">
      <text>
        <r>
          <rPr>
            <b/>
            <sz val="8"/>
            <color indexed="81"/>
            <rFont val="Tahoma"/>
            <family val="2"/>
          </rPr>
          <t>JUVENTUD (18 a 28 años)</t>
        </r>
        <r>
          <rPr>
            <sz val="8"/>
            <color indexed="81"/>
            <rFont val="Tahoma"/>
            <family val="2"/>
          </rPr>
          <t xml:space="preserve">
</t>
        </r>
      </text>
    </comment>
    <comment ref="AP166" authorId="2" shapeId="0" xr:uid="{00000000-0006-0000-0000-0000CD010000}">
      <text>
        <r>
          <rPr>
            <b/>
            <sz val="8"/>
            <color indexed="81"/>
            <rFont val="Tahoma"/>
            <family val="2"/>
          </rPr>
          <t xml:space="preserve"> ADULTO (29 a 60 años)</t>
        </r>
        <r>
          <rPr>
            <sz val="8"/>
            <color indexed="81"/>
            <rFont val="Tahoma"/>
            <family val="2"/>
          </rPr>
          <t xml:space="preserve">
</t>
        </r>
      </text>
    </comment>
    <comment ref="AQ166" authorId="2" shapeId="0" xr:uid="{00000000-0006-0000-0000-0000CE010000}">
      <text>
        <r>
          <rPr>
            <b/>
            <sz val="8"/>
            <color indexed="81"/>
            <rFont val="Tahoma"/>
            <family val="2"/>
          </rPr>
          <t>ADULTO MAYOR  (61 años en adelante)</t>
        </r>
        <r>
          <rPr>
            <sz val="8"/>
            <color indexed="81"/>
            <rFont val="Tahoma"/>
            <family val="2"/>
          </rPr>
          <t xml:space="preserve">
</t>
        </r>
      </text>
    </comment>
    <comment ref="AS166" authorId="2" shapeId="0" xr:uid="{00000000-0006-0000-0000-0000CF010000}">
      <text>
        <r>
          <rPr>
            <b/>
            <sz val="8"/>
            <color indexed="81"/>
            <rFont val="Tahoma"/>
            <family val="2"/>
          </rPr>
          <t>MUJERES</t>
        </r>
        <r>
          <rPr>
            <sz val="8"/>
            <color indexed="81"/>
            <rFont val="Tahoma"/>
            <family val="2"/>
          </rPr>
          <t xml:space="preserve">
</t>
        </r>
      </text>
    </comment>
    <comment ref="AT166" authorId="2" shapeId="0" xr:uid="{00000000-0006-0000-0000-0000D0010000}">
      <text>
        <r>
          <rPr>
            <b/>
            <sz val="8"/>
            <color indexed="81"/>
            <rFont val="Tahoma"/>
            <family val="2"/>
          </rPr>
          <t>HOMBRES</t>
        </r>
      </text>
    </comment>
    <comment ref="AV166" authorId="2" shapeId="0" xr:uid="{00000000-0006-0000-0000-0000D1010000}">
      <text>
        <r>
          <rPr>
            <b/>
            <sz val="8"/>
            <color indexed="81"/>
            <rFont val="Tahoma"/>
            <family val="2"/>
          </rPr>
          <t>VÍCTIMAS CONFLICTO ARMADO</t>
        </r>
        <r>
          <rPr>
            <sz val="8"/>
            <color indexed="81"/>
            <rFont val="Tahoma"/>
            <family val="2"/>
          </rPr>
          <t xml:space="preserve">
</t>
        </r>
      </text>
    </comment>
    <comment ref="AX166" authorId="2" shapeId="0" xr:uid="{00000000-0006-0000-0000-0000D2010000}">
      <text>
        <r>
          <rPr>
            <b/>
            <sz val="8"/>
            <color indexed="81"/>
            <rFont val="Tahoma"/>
            <family val="2"/>
          </rPr>
          <t>DISCAPACITADOS</t>
        </r>
        <r>
          <rPr>
            <sz val="8"/>
            <color indexed="81"/>
            <rFont val="Tahoma"/>
            <family val="2"/>
          </rPr>
          <t xml:space="preserve">
</t>
        </r>
      </text>
    </comment>
    <comment ref="AY166" authorId="2" shapeId="0" xr:uid="{00000000-0006-0000-0000-0000D3010000}">
      <text>
        <r>
          <rPr>
            <b/>
            <sz val="8"/>
            <color indexed="81"/>
            <rFont val="Tahoma"/>
            <family val="2"/>
          </rPr>
          <t>AFROCOLOMBIANO O RAIZAL</t>
        </r>
      </text>
    </comment>
    <comment ref="AZ166" authorId="2" shapeId="0" xr:uid="{00000000-0006-0000-0000-0000D4010000}">
      <text>
        <r>
          <rPr>
            <b/>
            <sz val="8"/>
            <color indexed="81"/>
            <rFont val="Tahoma"/>
            <family val="2"/>
          </rPr>
          <t>INDÍGENAS</t>
        </r>
        <r>
          <rPr>
            <sz val="8"/>
            <color indexed="81"/>
            <rFont val="Tahoma"/>
            <family val="2"/>
          </rPr>
          <t xml:space="preserve">
</t>
        </r>
      </text>
    </comment>
    <comment ref="BA166" authorId="1" shapeId="0" xr:uid="{00000000-0006-0000-0000-0000D5010000}">
      <text>
        <r>
          <rPr>
            <b/>
            <sz val="9"/>
            <color indexed="81"/>
            <rFont val="Tahoma"/>
            <family val="2"/>
          </rPr>
          <t>MEDIO DE EVIDENCIA. INFORME, RESGISTRO FOTOGRAFICO, PLANILLA, ETC</t>
        </r>
      </text>
    </comment>
    <comment ref="AL175" authorId="2" shapeId="0" xr:uid="{00000000-0006-0000-0000-0000D6010000}">
      <text>
        <r>
          <rPr>
            <b/>
            <sz val="8"/>
            <color indexed="81"/>
            <rFont val="Tahoma"/>
            <family val="2"/>
          </rPr>
          <t>PRIMERA INFANCIA (0 a 5 años)</t>
        </r>
        <r>
          <rPr>
            <sz val="8"/>
            <color indexed="81"/>
            <rFont val="Tahoma"/>
            <family val="2"/>
          </rPr>
          <t xml:space="preserve">
</t>
        </r>
      </text>
    </comment>
    <comment ref="AM175" authorId="2" shapeId="0" xr:uid="{00000000-0006-0000-0000-0000D7010000}">
      <text>
        <r>
          <rPr>
            <b/>
            <sz val="8"/>
            <color indexed="81"/>
            <rFont val="Tahoma"/>
            <family val="2"/>
          </rPr>
          <t>INFANCIA (6 a 11 años)</t>
        </r>
        <r>
          <rPr>
            <sz val="8"/>
            <color indexed="81"/>
            <rFont val="Tahoma"/>
            <family val="2"/>
          </rPr>
          <t xml:space="preserve">
</t>
        </r>
      </text>
    </comment>
    <comment ref="AN175" authorId="2" shapeId="0" xr:uid="{00000000-0006-0000-0000-0000D8010000}">
      <text>
        <r>
          <rPr>
            <b/>
            <sz val="8"/>
            <color indexed="81"/>
            <rFont val="Tahoma"/>
            <family val="2"/>
          </rPr>
          <t>ADOLESCENCIA (12 A 17 años)</t>
        </r>
      </text>
    </comment>
    <comment ref="AO175" authorId="2" shapeId="0" xr:uid="{00000000-0006-0000-0000-0000D9010000}">
      <text>
        <r>
          <rPr>
            <b/>
            <sz val="8"/>
            <color indexed="81"/>
            <rFont val="Tahoma"/>
            <family val="2"/>
          </rPr>
          <t>JUVENTUD (18 a 28 años)</t>
        </r>
        <r>
          <rPr>
            <sz val="8"/>
            <color indexed="81"/>
            <rFont val="Tahoma"/>
            <family val="2"/>
          </rPr>
          <t xml:space="preserve">
</t>
        </r>
      </text>
    </comment>
    <comment ref="AP175" authorId="2" shapeId="0" xr:uid="{00000000-0006-0000-0000-0000DA010000}">
      <text>
        <r>
          <rPr>
            <b/>
            <sz val="8"/>
            <color indexed="81"/>
            <rFont val="Tahoma"/>
            <family val="2"/>
          </rPr>
          <t xml:space="preserve"> ADULTO (29 a 60 años)</t>
        </r>
        <r>
          <rPr>
            <sz val="8"/>
            <color indexed="81"/>
            <rFont val="Tahoma"/>
            <family val="2"/>
          </rPr>
          <t xml:space="preserve">
</t>
        </r>
      </text>
    </comment>
    <comment ref="AQ175" authorId="2" shapeId="0" xr:uid="{00000000-0006-0000-0000-0000DB010000}">
      <text>
        <r>
          <rPr>
            <b/>
            <sz val="8"/>
            <color indexed="81"/>
            <rFont val="Tahoma"/>
            <family val="2"/>
          </rPr>
          <t>ADULTO MAYOR  (61 años en adelante)</t>
        </r>
        <r>
          <rPr>
            <sz val="8"/>
            <color indexed="81"/>
            <rFont val="Tahoma"/>
            <family val="2"/>
          </rPr>
          <t xml:space="preserve">
</t>
        </r>
      </text>
    </comment>
    <comment ref="AS175" authorId="2" shapeId="0" xr:uid="{00000000-0006-0000-0000-0000DC010000}">
      <text>
        <r>
          <rPr>
            <b/>
            <sz val="8"/>
            <color indexed="81"/>
            <rFont val="Tahoma"/>
            <family val="2"/>
          </rPr>
          <t>MUJERES</t>
        </r>
        <r>
          <rPr>
            <sz val="8"/>
            <color indexed="81"/>
            <rFont val="Tahoma"/>
            <family val="2"/>
          </rPr>
          <t xml:space="preserve">
</t>
        </r>
      </text>
    </comment>
    <comment ref="AT175" authorId="2" shapeId="0" xr:uid="{00000000-0006-0000-0000-0000DD010000}">
      <text>
        <r>
          <rPr>
            <b/>
            <sz val="8"/>
            <color indexed="81"/>
            <rFont val="Tahoma"/>
            <family val="2"/>
          </rPr>
          <t>HOMBRES</t>
        </r>
      </text>
    </comment>
    <comment ref="AV175" authorId="2" shapeId="0" xr:uid="{00000000-0006-0000-0000-0000DE010000}">
      <text>
        <r>
          <rPr>
            <b/>
            <sz val="8"/>
            <color indexed="81"/>
            <rFont val="Tahoma"/>
            <family val="2"/>
          </rPr>
          <t>VÍCTIMAS CONFLICTO ARMADO</t>
        </r>
        <r>
          <rPr>
            <sz val="8"/>
            <color indexed="81"/>
            <rFont val="Tahoma"/>
            <family val="2"/>
          </rPr>
          <t xml:space="preserve">
</t>
        </r>
      </text>
    </comment>
    <comment ref="AX175" authorId="2" shapeId="0" xr:uid="{00000000-0006-0000-0000-0000DF010000}">
      <text>
        <r>
          <rPr>
            <b/>
            <sz val="8"/>
            <color indexed="81"/>
            <rFont val="Tahoma"/>
            <family val="2"/>
          </rPr>
          <t>DISCAPACITADOS</t>
        </r>
        <r>
          <rPr>
            <sz val="8"/>
            <color indexed="81"/>
            <rFont val="Tahoma"/>
            <family val="2"/>
          </rPr>
          <t xml:space="preserve">
</t>
        </r>
      </text>
    </comment>
    <comment ref="AY175" authorId="2" shapeId="0" xr:uid="{00000000-0006-0000-0000-0000E0010000}">
      <text>
        <r>
          <rPr>
            <b/>
            <sz val="8"/>
            <color indexed="81"/>
            <rFont val="Tahoma"/>
            <family val="2"/>
          </rPr>
          <t>AFROCOLOMBIANO O RAIZAL</t>
        </r>
      </text>
    </comment>
    <comment ref="AZ175" authorId="2" shapeId="0" xr:uid="{00000000-0006-0000-0000-0000E1010000}">
      <text>
        <r>
          <rPr>
            <b/>
            <sz val="8"/>
            <color indexed="81"/>
            <rFont val="Tahoma"/>
            <family val="2"/>
          </rPr>
          <t>INDÍGENAS</t>
        </r>
        <r>
          <rPr>
            <sz val="8"/>
            <color indexed="81"/>
            <rFont val="Tahoma"/>
            <family val="2"/>
          </rPr>
          <t xml:space="preserve">
</t>
        </r>
      </text>
    </comment>
    <comment ref="BA175" authorId="1" shapeId="0" xr:uid="{00000000-0006-0000-0000-0000E2010000}">
      <text>
        <r>
          <rPr>
            <b/>
            <sz val="9"/>
            <color indexed="81"/>
            <rFont val="Tahoma"/>
            <family val="2"/>
          </rPr>
          <t>MEDIO DE EVIDENCIA. INFORME, RESGISTRO FOTOGRAFICO, PLANILLA, ETC</t>
        </r>
      </text>
    </comment>
    <comment ref="AL184" authorId="2" shapeId="0" xr:uid="{00000000-0006-0000-0000-0000E3010000}">
      <text>
        <r>
          <rPr>
            <b/>
            <sz val="8"/>
            <color indexed="81"/>
            <rFont val="Tahoma"/>
            <family val="2"/>
          </rPr>
          <t>PRIMERA INFANCIA (0 a 5 años)</t>
        </r>
        <r>
          <rPr>
            <sz val="8"/>
            <color indexed="81"/>
            <rFont val="Tahoma"/>
            <family val="2"/>
          </rPr>
          <t xml:space="preserve">
</t>
        </r>
      </text>
    </comment>
    <comment ref="AM184" authorId="2" shapeId="0" xr:uid="{00000000-0006-0000-0000-0000E4010000}">
      <text>
        <r>
          <rPr>
            <b/>
            <sz val="8"/>
            <color indexed="81"/>
            <rFont val="Tahoma"/>
            <family val="2"/>
          </rPr>
          <t>INFANCIA (6 a 11 años)</t>
        </r>
        <r>
          <rPr>
            <sz val="8"/>
            <color indexed="81"/>
            <rFont val="Tahoma"/>
            <family val="2"/>
          </rPr>
          <t xml:space="preserve">
</t>
        </r>
      </text>
    </comment>
    <comment ref="AN184" authorId="2" shapeId="0" xr:uid="{00000000-0006-0000-0000-0000E5010000}">
      <text>
        <r>
          <rPr>
            <b/>
            <sz val="8"/>
            <color indexed="81"/>
            <rFont val="Tahoma"/>
            <family val="2"/>
          </rPr>
          <t>ADOLESCENCIA (12 A 17 años)</t>
        </r>
      </text>
    </comment>
    <comment ref="AO184" authorId="2" shapeId="0" xr:uid="{00000000-0006-0000-0000-0000E6010000}">
      <text>
        <r>
          <rPr>
            <b/>
            <sz val="8"/>
            <color indexed="81"/>
            <rFont val="Tahoma"/>
            <family val="2"/>
          </rPr>
          <t>JUVENTUD (18 a 28 años)</t>
        </r>
        <r>
          <rPr>
            <sz val="8"/>
            <color indexed="81"/>
            <rFont val="Tahoma"/>
            <family val="2"/>
          </rPr>
          <t xml:space="preserve">
</t>
        </r>
      </text>
    </comment>
    <comment ref="AP184" authorId="2" shapeId="0" xr:uid="{00000000-0006-0000-0000-0000E7010000}">
      <text>
        <r>
          <rPr>
            <b/>
            <sz val="8"/>
            <color indexed="81"/>
            <rFont val="Tahoma"/>
            <family val="2"/>
          </rPr>
          <t xml:space="preserve"> ADULTO (29 a 60 años)</t>
        </r>
        <r>
          <rPr>
            <sz val="8"/>
            <color indexed="81"/>
            <rFont val="Tahoma"/>
            <family val="2"/>
          </rPr>
          <t xml:space="preserve">
</t>
        </r>
      </text>
    </comment>
    <comment ref="AQ184" authorId="2" shapeId="0" xr:uid="{00000000-0006-0000-0000-0000E8010000}">
      <text>
        <r>
          <rPr>
            <b/>
            <sz val="8"/>
            <color indexed="81"/>
            <rFont val="Tahoma"/>
            <family val="2"/>
          </rPr>
          <t>ADULTO MAYOR  (61 años en adelante)</t>
        </r>
        <r>
          <rPr>
            <sz val="8"/>
            <color indexed="81"/>
            <rFont val="Tahoma"/>
            <family val="2"/>
          </rPr>
          <t xml:space="preserve">
</t>
        </r>
      </text>
    </comment>
    <comment ref="AS184" authorId="2" shapeId="0" xr:uid="{00000000-0006-0000-0000-0000E9010000}">
      <text>
        <r>
          <rPr>
            <b/>
            <sz val="8"/>
            <color indexed="81"/>
            <rFont val="Tahoma"/>
            <family val="2"/>
          </rPr>
          <t>MUJERES</t>
        </r>
        <r>
          <rPr>
            <sz val="8"/>
            <color indexed="81"/>
            <rFont val="Tahoma"/>
            <family val="2"/>
          </rPr>
          <t xml:space="preserve">
</t>
        </r>
      </text>
    </comment>
    <comment ref="AT184" authorId="2" shapeId="0" xr:uid="{00000000-0006-0000-0000-0000EA010000}">
      <text>
        <r>
          <rPr>
            <b/>
            <sz val="8"/>
            <color indexed="81"/>
            <rFont val="Tahoma"/>
            <family val="2"/>
          </rPr>
          <t>HOMBRES</t>
        </r>
      </text>
    </comment>
    <comment ref="AV184" authorId="2" shapeId="0" xr:uid="{00000000-0006-0000-0000-0000EB010000}">
      <text>
        <r>
          <rPr>
            <b/>
            <sz val="8"/>
            <color indexed="81"/>
            <rFont val="Tahoma"/>
            <family val="2"/>
          </rPr>
          <t>VÍCTIMAS CONFLICTO ARMADO</t>
        </r>
        <r>
          <rPr>
            <sz val="8"/>
            <color indexed="81"/>
            <rFont val="Tahoma"/>
            <family val="2"/>
          </rPr>
          <t xml:space="preserve">
</t>
        </r>
      </text>
    </comment>
    <comment ref="AX184" authorId="2" shapeId="0" xr:uid="{00000000-0006-0000-0000-0000EC010000}">
      <text>
        <r>
          <rPr>
            <b/>
            <sz val="8"/>
            <color indexed="81"/>
            <rFont val="Tahoma"/>
            <family val="2"/>
          </rPr>
          <t>DISCAPACITADOS</t>
        </r>
        <r>
          <rPr>
            <sz val="8"/>
            <color indexed="81"/>
            <rFont val="Tahoma"/>
            <family val="2"/>
          </rPr>
          <t xml:space="preserve">
</t>
        </r>
      </text>
    </comment>
    <comment ref="AY184" authorId="2" shapeId="0" xr:uid="{00000000-0006-0000-0000-0000ED010000}">
      <text>
        <r>
          <rPr>
            <b/>
            <sz val="8"/>
            <color indexed="81"/>
            <rFont val="Tahoma"/>
            <family val="2"/>
          </rPr>
          <t>AFROCOLOMBIANO O RAIZAL</t>
        </r>
      </text>
    </comment>
    <comment ref="AZ184" authorId="2" shapeId="0" xr:uid="{00000000-0006-0000-0000-0000EE010000}">
      <text>
        <r>
          <rPr>
            <b/>
            <sz val="8"/>
            <color indexed="81"/>
            <rFont val="Tahoma"/>
            <family val="2"/>
          </rPr>
          <t>INDÍGENAS</t>
        </r>
        <r>
          <rPr>
            <sz val="8"/>
            <color indexed="81"/>
            <rFont val="Tahoma"/>
            <family val="2"/>
          </rPr>
          <t xml:space="preserve">
</t>
        </r>
      </text>
    </comment>
    <comment ref="BA184" authorId="1" shapeId="0" xr:uid="{00000000-0006-0000-0000-0000E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<sst xmlns="http://schemas.openxmlformats.org/spreadsheetml/2006/main" count="10634" uniqueCount="2002">
  <si>
    <t>PLAN DE DESARROLLO MUNICIPAL "TOCANCIPÁ ALTA COMPETITIVIDAD CON DESARROLLO Y PROYECCIÓN"</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</si>
  <si>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</si>
  <si>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</si>
  <si>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</si>
  <si>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OBJETIVO DEL EJE:</t>
  </si>
  <si>
    <t>PROGRAMA:</t>
  </si>
  <si>
    <t>OBJETIVO PROGRAMA:</t>
  </si>
  <si>
    <t>RECURSOS FINANCIEROS ($)</t>
  </si>
  <si>
    <t>GERENCIA</t>
  </si>
  <si>
    <t>RESPONSABLE</t>
  </si>
  <si>
    <t>CÓD. CONS. META RESULTADO</t>
  </si>
  <si>
    <t>DESCRIPCIÓN META DE RESULTADO</t>
  </si>
  <si>
    <t xml:space="preserve">INDICADOR </t>
  </si>
  <si>
    <t xml:space="preserve">LINEA BASE </t>
  </si>
  <si>
    <t>META  
CUATRIENIO</t>
  </si>
  <si>
    <t>Valor Esperado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</si>
  <si>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</si>
  <si>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t>META 
ACUMULADA 
1-Ener_31-Dic.</t>
  </si>
  <si>
    <t>COFINANCIACIÓN DEPARTAMENTO</t>
  </si>
  <si>
    <t>COFINACIACIÓN NACIÓN</t>
  </si>
  <si>
    <t>CRÉDITO</t>
  </si>
  <si>
    <t>OTROS</t>
  </si>
  <si>
    <t>RECURSOS PROPIOS</t>
  </si>
  <si>
    <t>SGP</t>
  </si>
  <si>
    <t>REGALÍAS</t>
  </si>
  <si>
    <t>RECURSOS FUNCIONAMIENTO</t>
  </si>
  <si>
    <t>RECURSOS GESTIONADOS</t>
  </si>
  <si>
    <t>TOTALES</t>
  </si>
  <si>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</si>
  <si>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</si>
  <si>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</si>
  <si>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</si>
  <si>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COOPERANTE - RECURSOS GESTIONADOS</t>
  </si>
  <si>
    <t>RESPONSABLE DIRECTO</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</si>
  <si>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</si>
  <si>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</si>
  <si>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</si>
  <si>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</si>
  <si>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P.I</t>
  </si>
  <si>
    <t>I</t>
  </si>
  <si>
    <t>ADO</t>
  </si>
  <si>
    <t>JUV</t>
  </si>
  <si>
    <t>ADU</t>
  </si>
  <si>
    <t>AD-M</t>
  </si>
  <si>
    <t>TOT. CICLO VITAL</t>
  </si>
  <si>
    <t>M</t>
  </si>
  <si>
    <t>H</t>
  </si>
  <si>
    <t>TOT. 
GÉNERO</t>
  </si>
  <si>
    <t>VCA</t>
  </si>
  <si>
    <t>LGTBI</t>
  </si>
  <si>
    <t>DISCAP</t>
  </si>
  <si>
    <t>AFRO</t>
  </si>
  <si>
    <t>INDIG</t>
  </si>
  <si>
    <t>E2.P_A.MR1</t>
  </si>
  <si>
    <t>VER RELACIÓN DE LAS DIFERENTES METAS PRODUCTO</t>
  </si>
  <si>
    <t>SECRETARIA DE DESARROLLO ECONOMICO</t>
  </si>
  <si>
    <t>JORGE ANDRES PORRAS VARGAS - GERENTE EMPRESA DE SERVICIOS PUBLICOS</t>
  </si>
  <si>
    <t>040104-MR1b</t>
  </si>
  <si>
    <t>PROYECTO</t>
  </si>
  <si>
    <t>CODIGO REGISTRO PROYECTO</t>
  </si>
  <si>
    <t>CÓD. CONS.
META PRODUCTO</t>
  </si>
  <si>
    <t>DESCRIPCIÓN META DE PRODUCTO</t>
  </si>
  <si>
    <t>INDICADOR</t>
  </si>
  <si>
    <t>META  CUATRIENIO</t>
  </si>
  <si>
    <r>
      <t xml:space="preserve">META  ACUMULADA 
</t>
    </r>
    <r>
      <rPr>
        <sz val="8"/>
        <rFont val="Arial"/>
        <family val="2"/>
      </rPr>
      <t>1</t>
    </r>
    <r>
      <rPr>
        <u/>
        <sz val="8"/>
        <rFont val="Arial"/>
        <family val="2"/>
      </rPr>
      <t>er</t>
    </r>
    <r>
      <rPr>
        <sz val="8"/>
        <rFont val="Arial"/>
        <family val="2"/>
      </rPr>
      <t xml:space="preserve"> SEMESTRE</t>
    </r>
  </si>
  <si>
    <t xml:space="preserve">ACTIVIDADES </t>
  </si>
  <si>
    <t xml:space="preserve">UNIDAD DE MEDIDA </t>
  </si>
  <si>
    <t>CANTIDADES CUATRIENIO</t>
  </si>
  <si>
    <t>Ejecutado
1-Ener_30-Jun.</t>
  </si>
  <si>
    <t>Ejecutado
1-Ener_31-Dic.</t>
  </si>
  <si>
    <t>E2.P_A.MR1-MP01-1</t>
  </si>
  <si>
    <t>Realización de alianzas anuales con prestadores avalados para la atención.</t>
  </si>
  <si>
    <t>Número</t>
  </si>
  <si>
    <t>Servicios profesionales como apoyo a la gestión</t>
  </si>
  <si>
    <t>E2.P_A.MR1-MP02-1</t>
  </si>
  <si>
    <t>Realización de jornadas de capacitación.</t>
  </si>
  <si>
    <t>E2.P_A.MR1-MP03-1</t>
  </si>
  <si>
    <t>Proceso de renovación de la Agencia.</t>
  </si>
  <si>
    <t>Reorganización institucional de la Agencia.</t>
  </si>
  <si>
    <t>Unidad</t>
  </si>
  <si>
    <t>Depuración de sistemas de información de empleo.</t>
  </si>
  <si>
    <t>Adquisición de herramientas para mejorar la atención de oferentes y demandantes.</t>
  </si>
  <si>
    <t>Preparación y ejecución de proyectos para fortalecimiento institucional y cierre de brechas.</t>
  </si>
  <si>
    <t>Realización de espacios de orientación o capacitación para el mejoramiento de competencias blandas.</t>
  </si>
  <si>
    <t>Participación en espacios de integración provincial de los prestadores autorizados por el SPE.</t>
  </si>
  <si>
    <t>Prestaciones de servicios como apoyo a la optimización de los procesos de empleo y emprendimiento</t>
  </si>
  <si>
    <t xml:space="preserve">Servicios de transporte terrestre de personal para la inclusión a la vida laboral </t>
  </si>
  <si>
    <t>Prestación de servicios profesionales de apoyo a la gestión</t>
  </si>
  <si>
    <t>E2.P_A.MR1-MP04-1</t>
  </si>
  <si>
    <t>Realización de alianzas para mejorar la empleabilidad de mujeres.</t>
  </si>
  <si>
    <t>Participación en programas estatales para mejorar la empleabilidad de las mujeres.</t>
  </si>
  <si>
    <t>Contratación de personal profesional como apoyo a la gestión</t>
  </si>
  <si>
    <t>E2.P_A.MR1-MP05-1</t>
  </si>
  <si>
    <t>Realización de jornadas con profesionales.</t>
  </si>
  <si>
    <t>Realización de espacios con empresarios dirigidos a mejorar el empleo de los profesionales.</t>
  </si>
  <si>
    <t>Prestación de servicios de apoyo a la gestión en la ubicación laboral de la población residente del Municipio</t>
  </si>
  <si>
    <t>E2.P_A.MR1-MP06-1</t>
  </si>
  <si>
    <t>Implementación de la ruta especializada de empleo para víctimas.</t>
  </si>
  <si>
    <t>Operatividad del Subcomité de Reparación Integral a víctimas.</t>
  </si>
  <si>
    <t>Implementación de la ruta especializada de empleo para personsas con discapacidad.</t>
  </si>
  <si>
    <t>Prestación de servicios como apoyo a la gestión</t>
  </si>
  <si>
    <t>E2.P_A.MR1-MP07-1</t>
  </si>
  <si>
    <t>Identificación de proyectos de inversión municipal que requerirán mano de obra calificada y no calificada.</t>
  </si>
  <si>
    <t>Realización de procesos específicos para proveer personal a los proyectos de inversión municipal.</t>
  </si>
  <si>
    <t>E2.P_A.MR1-MP08-1</t>
  </si>
  <si>
    <t>Articulación con instituciones de formación para el trabajo (SENA, U. Sabana, etc.).</t>
  </si>
  <si>
    <t>Contratación de personal profesional</t>
  </si>
  <si>
    <t>E2.P_A.MR1-MP09-1</t>
  </si>
  <si>
    <t>Apoyo al funcionamiento de la Mesa Técnica de trabajo.</t>
  </si>
  <si>
    <t>Articulación con el Ministerio de Trabajo y/o Unidad de Asistencia Técnica.</t>
  </si>
  <si>
    <t>Prestación de servicios de apoyo a la gestión</t>
  </si>
  <si>
    <t>E2.P_A.MR1-MP10-1</t>
  </si>
  <si>
    <t>Realización de estudios específicos para la caracterización del mercado de trabajo.</t>
  </si>
  <si>
    <t>Procesos de socialización de los resultados de estudios.</t>
  </si>
  <si>
    <t xml:space="preserve">Prestación de servicios como apoyo a la optimización de sistemas de información de la secretaria </t>
  </si>
  <si>
    <r>
      <t xml:space="preserve">META ACUMULADA 
</t>
    </r>
    <r>
      <rPr>
        <sz val="8"/>
        <rFont val="Arial"/>
        <family val="2"/>
      </rPr>
      <t>2</t>
    </r>
    <r>
      <rPr>
        <u/>
        <sz val="8"/>
        <rFont val="Arial"/>
        <family val="2"/>
      </rPr>
      <t>o</t>
    </r>
    <r>
      <rPr>
        <sz val="8"/>
        <rFont val="Arial"/>
        <family val="2"/>
      </rPr>
      <t xml:space="preserve"> SEMESTRE</t>
    </r>
  </si>
  <si>
    <t xml:space="preserve">Ejecutado 1º Semestre </t>
  </si>
  <si>
    <t>Ejecutado 2º  Semestre</t>
  </si>
  <si>
    <t xml:space="preserve">COOPERANTE </t>
  </si>
  <si>
    <t>VIGENCIAS</t>
  </si>
  <si>
    <t>INDICADOR DE COLUMNA</t>
  </si>
  <si>
    <t>FORMATO BASICO PLAN DE ACCION POR DEPENDENCIA  (Segundo semestre 2016)</t>
  </si>
  <si>
    <t>MUNICIPIO DE TOCANCIPÁ</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</si>
  <si>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</si>
  <si>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</si>
  <si>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</si>
  <si>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</si>
  <si>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</si>
  <si>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</si>
  <si>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</si>
  <si>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</si>
  <si>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</si>
  <si>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</si>
  <si>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</si>
  <si>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</si>
  <si>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</si>
  <si>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</si>
  <si>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</si>
  <si>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</si>
  <si>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</si>
  <si>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</si>
  <si>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</si>
  <si>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</si>
  <si>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</si>
  <si>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</si>
  <si>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</si>
  <si>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</si>
  <si>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</si>
  <si>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</si>
  <si>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</si>
  <si>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</si>
  <si>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</si>
  <si>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</si>
  <si>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</si>
  <si>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</si>
  <si>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</si>
  <si>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</si>
  <si>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</si>
  <si>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</si>
  <si>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</si>
  <si>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</si>
  <si>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</si>
  <si>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</si>
  <si>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</si>
  <si>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</si>
  <si>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</si>
  <si>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</si>
  <si>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</si>
  <si>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</si>
  <si>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</si>
  <si>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</si>
  <si>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OBJETIVO EJE:</t>
  </si>
  <si>
    <t>SECTOR</t>
  </si>
  <si>
    <t>Valor Esperado INICIAL 2016</t>
  </si>
  <si>
    <t>Valor esperado VIGENTE 2017</t>
  </si>
  <si>
    <t>Valor esperado VIGENTE 2018</t>
  </si>
  <si>
    <t>Valor esperado VIGENTE 2019</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</si>
  <si>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</si>
  <si>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</si>
  <si>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</si>
  <si>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</si>
  <si>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</si>
  <si>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</si>
  <si>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</si>
  <si>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</si>
  <si>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</si>
  <si>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</si>
  <si>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</si>
  <si>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</si>
  <si>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</si>
  <si>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</si>
  <si>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</si>
  <si>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</si>
  <si>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</si>
  <si>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</si>
  <si>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0-0</t>
  </si>
  <si>
    <t>E1.P_A.MR1-MP01-1</t>
  </si>
  <si>
    <t>Porcentaje de construcción del Complejo Universitario Municipal (%)</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</si>
  <si>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</si>
  <si>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</si>
  <si>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</si>
  <si>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</si>
  <si>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</si>
  <si>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</si>
  <si>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</si>
  <si>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</si>
  <si>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Constituir el mecanismo de gestión y financiación contemplados en el PDM para la creación de un complejo
Universitario en el Municipio cofinanciado con el departamento, la nación y universidades públicas y privadas nacionales y/o internacionales</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</si>
  <si>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</si>
  <si>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</si>
  <si>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</si>
  <si>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</si>
  <si>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E1.P_A.MR1-MP01-2</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</si>
  <si>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</si>
  <si>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</si>
  <si>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</si>
  <si>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</si>
  <si>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</si>
  <si>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</si>
  <si>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</si>
  <si>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</si>
  <si>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</si>
  <si>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</si>
  <si>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</si>
  <si>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Mejorar los indicadores de resultado de las pruebas SABER en las Instituciones Educativas del Municipio (Restaurantes Escolares)</t>
  </si>
  <si>
    <t>E1.P_A.MR1-MP02-1</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</si>
  <si>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</si>
  <si>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</si>
  <si>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</si>
  <si>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</si>
  <si>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</si>
  <si>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</si>
  <si>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</si>
  <si>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</si>
  <si>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</si>
  <si>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</si>
  <si>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E1.P_A.MR2 - Disminuir el número de estudiantes por equipo de cómputo</t>
  </si>
  <si>
    <t>E1.P_A.MR1-MP02-1 - implementar acciones para mejorar los resultados de las Pruebas Saber 3°, 5°, 7°, 9° y 11</t>
  </si>
  <si>
    <t>No. de estudiantes por equipo de cómputo</t>
  </si>
  <si>
    <t>E1.P_A.MR1-MP03-1</t>
  </si>
  <si>
    <t>Tasa de Cobertura de Transporte Escolar según distancia legal para los estudiantes que lo requieren (%)</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</si>
  <si>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</si>
  <si>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</si>
  <si>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</si>
  <si>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</si>
  <si>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</si>
  <si>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</si>
  <si>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</si>
  <si>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E1.P_A.MR3 - Mantener las tasas de cobertura  bruta por niveles</t>
  </si>
  <si>
    <t>E1.P_A.MR1-MP03-1 - Mantener  la cobertura del servicio de transporte escolar</t>
  </si>
  <si>
    <t>Tasa de cobertura transición 
Tasa de cobertura primaria
Tasa de cobertura secundaria
Tasa de cobertura media</t>
  </si>
  <si>
    <t>104% 
108% 
126%
90,83%</t>
  </si>
  <si>
    <t>E1.P_A.MR1-MP04-1</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</si>
  <si>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</si>
  <si>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</si>
  <si>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</si>
  <si>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</si>
  <si>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</si>
  <si>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</si>
  <si>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</si>
  <si>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E1.P_A.MR4 - Mejorar el perfil ocupacional de la población</t>
  </si>
  <si>
    <t>E1.P_A.MR1-MP04-1 - Implementar semilleros de investigación en tecnología e innovación</t>
  </si>
  <si>
    <t xml:space="preserve">Índice de perfil ocupacional </t>
  </si>
  <si>
    <t>E1.P_A.MR1-MP05-1</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</si>
  <si>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</si>
  <si>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</si>
  <si>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</si>
  <si>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</si>
  <si>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</si>
  <si>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</si>
  <si>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</si>
  <si>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</si>
  <si>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</si>
  <si>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Estrategia desarrollada</t>
  </si>
  <si>
    <t>E1.P_A.MR1-MP06-1</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</si>
  <si>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</si>
  <si>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</si>
  <si>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</si>
  <si>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</si>
  <si>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</si>
  <si>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</si>
  <si>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</si>
  <si>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</si>
  <si>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</si>
  <si>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</si>
  <si>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</si>
  <si>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Salud</t>
  </si>
  <si>
    <t>Hospital Terminado, equipado y en operación</t>
  </si>
  <si>
    <t>E1.P_A.MR1-MP07-1</t>
  </si>
  <si>
    <t>2016-25817-0051
Desarrollo del programa Restaurantes Escolares en el Municipio de Tocancipá, Cundinamarca, Centro Oriente</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</si>
  <si>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</si>
  <si>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</si>
  <si>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</si>
  <si>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</si>
  <si>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</si>
  <si>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</si>
  <si>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</si>
  <si>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E1.P_B.MR2 - Mantener el programa de aseguramiento SGSSS y fortalecer la prestación de servicios de salud</t>
  </si>
  <si>
    <t>E1.P_A.MR1-MP07-1 - Realizar procesos de apoyo y acompañamiento a las Instituciones Educativas Oficiales en su operación institucional</t>
  </si>
  <si>
    <t xml:space="preserve">Programa de aseguramiento mantenido </t>
  </si>
  <si>
    <t>E1.P_A.MR1-MP08-1</t>
  </si>
  <si>
    <t>2016-25817-0026
Fortalecimiento de la enseñanza mediante ambientes digitales y cualificación docente  en el Municipio de Tocancipá, Cundinamarca, Centro Oriente</t>
  </si>
  <si>
    <t>MR2</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</si>
  <si>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</si>
  <si>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</si>
  <si>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</si>
  <si>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</si>
  <si>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</si>
  <si>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</si>
  <si>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</si>
  <si>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</si>
  <si>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Componentes implementados</t>
  </si>
  <si>
    <t>E1.P_A.MR2-MP01-1</t>
  </si>
  <si>
    <t>Implementar una estrategia de “reconocimiento labor docente”</t>
  </si>
  <si>
    <t>No. de  estrategias implementadas</t>
  </si>
  <si>
    <t>E2.P_A</t>
  </si>
  <si>
    <t>EMPLEO DIGNO</t>
  </si>
  <si>
    <t>E1.P_E.MR1</t>
  </si>
  <si>
    <t>Ampliar la cobertura a 400 adultos Mayores que se benefician con los programas del Municipio</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</si>
  <si>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</si>
  <si>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</si>
  <si>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</si>
  <si>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</si>
  <si>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Cultura</t>
  </si>
  <si>
    <t>Cobertura ampliada</t>
  </si>
  <si>
    <t>E1.P_A.MR2-MP02-1</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</si>
  <si>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</si>
  <si>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</si>
  <si>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</si>
  <si>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</si>
  <si>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</si>
  <si>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</si>
  <si>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</si>
  <si>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</si>
  <si>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</si>
  <si>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</si>
  <si>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Deporte y Recreación</t>
  </si>
  <si>
    <t>E1.P_A.MR2-MP03-1</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</si>
  <si>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</si>
  <si>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</si>
  <si>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</si>
  <si>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</si>
  <si>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</si>
  <si>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</si>
  <si>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</si>
  <si>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</si>
  <si>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</si>
  <si>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</si>
  <si>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Atención a grupos vulnerables - promoción social</t>
  </si>
  <si>
    <t>E1.P_A.MR2-MP04-1</t>
  </si>
  <si>
    <t>2016-25817-0044
Mantenimiento de las tasas de cobertura escolar Tocancipá, Cundinamarca, Centro Oriente</t>
  </si>
  <si>
    <t>MR3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</si>
  <si>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</si>
  <si>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</si>
  <si>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</si>
  <si>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</si>
  <si>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</si>
  <si>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</si>
  <si>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</si>
  <si>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</si>
  <si>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</si>
  <si>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</si>
  <si>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Infraestructura ampliada</t>
  </si>
  <si>
    <t>E1.P_A.MR3-MP01-1</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</si>
  <si>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</si>
  <si>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</si>
  <si>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</si>
  <si>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</si>
  <si>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</si>
  <si>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</si>
  <si>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</si>
  <si>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E1.P_F.MR2 - Ampliar en 600 la cobertura de las personas que se benefician  de los programas dirigidos a Primera Infancia y Juventud</t>
  </si>
  <si>
    <t>E1.P_A.MR3-MP01-1 - Implementar procesos de apoyo para la permanencia y cobertura educativa en la población desescolarizada</t>
  </si>
  <si>
    <t>E1.P_A.MR3-MP02-1</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</si>
  <si>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</si>
  <si>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</si>
  <si>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</si>
  <si>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</si>
  <si>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</si>
  <si>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</si>
  <si>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</si>
  <si>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</si>
  <si>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</si>
  <si>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</si>
  <si>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 xml:space="preserve">Programas ampliados </t>
  </si>
  <si>
    <t>E1.P_A.MR3-MP03-1</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</si>
  <si>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</si>
  <si>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</si>
  <si>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</si>
  <si>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</si>
  <si>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</si>
  <si>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</si>
  <si>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E1.P_G.MR2 - Ampliar los programas dirigidos a la Población LGBTI</t>
  </si>
  <si>
    <t xml:space="preserve">E1.P_A.MR3-MP03-1 - Mantener el acceso a la educación de la población en condiciones de vulnerabilidad que demande el servicio </t>
  </si>
  <si>
    <t>E1.P_A.MR3-MP04-1</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</si>
  <si>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</si>
  <si>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</si>
  <si>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</si>
  <si>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</si>
  <si>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</si>
  <si>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</si>
  <si>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</si>
  <si>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</si>
  <si>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</si>
  <si>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</si>
  <si>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Cobertura mantenida</t>
  </si>
  <si>
    <t>E1.P_A.MR3-MP05-1</t>
  </si>
  <si>
    <t>2016-25817-0019
Mejoramiento Perfil ocupacional de la comunidad educativa Tocancipá, Cundinamarca, Centro Oriente</t>
  </si>
  <si>
    <t>MR4</t>
  </si>
  <si>
    <t>Realizar acciones en para la orientación ocupacional y vocacional para los estudiantes de grado 11 de las IED</t>
  </si>
  <si>
    <t>No. de  Acciones realizadas</t>
  </si>
  <si>
    <t>E3.P_C</t>
  </si>
  <si>
    <t>ALUMBRADO PÚBLICO, ENERGÍA Y ENERGÍAS RENOVABLES, GAS, CONECTIVIDAD Y TELECOMUNICACIONES</t>
  </si>
  <si>
    <t>Reducir el índice de desempleo entre la población economicamente activa residente en el Municipio</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</si>
  <si>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</si>
  <si>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</si>
  <si>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</si>
  <si>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</si>
  <si>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Pobreza extrema superada (80%)</t>
  </si>
  <si>
    <t>E1.P_A.MR4-MP01-1</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</si>
  <si>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</si>
  <si>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</si>
  <si>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</si>
  <si>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</si>
  <si>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</si>
  <si>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</si>
  <si>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</si>
  <si>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</si>
  <si>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</si>
  <si>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</si>
  <si>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E1.P_A.MR4-MP02-1</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</si>
  <si>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</si>
  <si>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</si>
  <si>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</si>
  <si>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</si>
  <si>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</si>
  <si>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</si>
  <si>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</si>
  <si>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</si>
  <si>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</si>
  <si>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</si>
  <si>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</si>
  <si>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</si>
  <si>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</si>
  <si>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Índice de desempleo</t>
  </si>
  <si>
    <t>E1.P_A.MR4-MP03-1</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</si>
  <si>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</si>
  <si>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</si>
  <si>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</si>
  <si>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</si>
  <si>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</si>
  <si>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</si>
  <si>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</si>
  <si>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</si>
  <si>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</si>
  <si>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</si>
  <si>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No. de unidades de emprendimiento asesoradas y fortalecidas a través de asesorías</t>
  </si>
  <si>
    <t>E1.P_A.MR4-MP04-1</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</si>
  <si>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</si>
  <si>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</si>
  <si>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</si>
  <si>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</si>
  <si>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</si>
  <si>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</si>
  <si>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</si>
  <si>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</si>
  <si>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</si>
  <si>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</si>
  <si>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 de avance en la implementación de mecanismos para la competitividad</t>
  </si>
  <si>
    <t>E1.P_A.MR4-MP05-1</t>
  </si>
  <si>
    <t>2016-25817-0006
Implementación de una estrategia para el acceso y permanencia a la Educación Titulada, Complementaria, Tecnológica Tocancipá, Cundinamarca, Centro Oriente</t>
  </si>
  <si>
    <t>MR5</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</si>
  <si>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</si>
  <si>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</si>
  <si>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</si>
  <si>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</si>
  <si>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</si>
  <si>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</si>
  <si>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</si>
  <si>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</si>
  <si>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</si>
  <si>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</si>
  <si>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No. de estrategias implementadas en Ciencia, Tecnología e Innovación</t>
  </si>
  <si>
    <t>E1.P_A.MR5-MP01-1</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</si>
  <si>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</si>
  <si>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</si>
  <si>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</si>
  <si>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</si>
  <si>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</si>
  <si>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</si>
  <si>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</si>
  <si>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</si>
  <si>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</si>
  <si>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</si>
  <si>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Agropecuario</t>
  </si>
  <si>
    <t>Sistemas agropecuarios con productividad mejorada</t>
  </si>
  <si>
    <t>E1.P_A.MR5-MP02-1</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</si>
  <si>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</si>
  <si>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</si>
  <si>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</si>
  <si>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</si>
  <si>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</si>
  <si>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</si>
  <si>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</si>
  <si>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</si>
  <si>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</si>
  <si>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</si>
  <si>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 de avance logrado</t>
  </si>
  <si>
    <t>E1.P_A.MR5-MP03-1</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</si>
  <si>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</si>
  <si>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</si>
  <si>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</si>
  <si>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</si>
  <si>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</si>
  <si>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</si>
  <si>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E2.P_F.MR2 - Incrementar el número de nuevos visitantes anuales a los sitios de interés turístico</t>
  </si>
  <si>
    <t>E1.P_A.MR5-MP03-1 - Realizar acciones administrativas para promover el acceso a la educación técnica, tecnológica y profesional para egresados del Municipio</t>
  </si>
  <si>
    <t>No. de visitantes anuales a los sitios de interés turístico</t>
  </si>
  <si>
    <t>E1.P_A.MR5-MP04-1</t>
  </si>
  <si>
    <t>P_B</t>
  </si>
  <si>
    <t>2016-25817-0038
Adecuación, terminación, equipamiento y operación del Hospital Municipal Tocancipá, Cundinamarca, Centro Oriente</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</si>
  <si>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</si>
  <si>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</si>
  <si>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</si>
  <si>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</si>
  <si>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</si>
  <si>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</si>
  <si>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</si>
  <si>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</si>
  <si>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</si>
  <si>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</si>
  <si>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</si>
  <si>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</si>
  <si>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</si>
  <si>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</si>
  <si>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Infraestructuras desarrolladas</t>
  </si>
  <si>
    <t>E1.P_B.MR1-MP01-1</t>
  </si>
  <si>
    <t>Porcentaje de construcción del Hospital Municipal (%)</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</si>
  <si>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</si>
  <si>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</si>
  <si>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</si>
  <si>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</si>
  <si>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</si>
  <si>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</si>
  <si>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</si>
  <si>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</si>
  <si>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</si>
  <si>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</si>
  <si>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Transporte</t>
  </si>
  <si>
    <t>Inversión per cápita Anual en el sector (SMMLV)</t>
  </si>
  <si>
    <t>0,21 smmlv per cápita</t>
  </si>
  <si>
    <t>0,5 smmlv per cápita</t>
  </si>
  <si>
    <t>E1.P_B.MR1-MP02-1</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</si>
  <si>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</si>
  <si>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</si>
  <si>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</si>
  <si>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</si>
  <si>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</si>
  <si>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</si>
  <si>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</si>
  <si>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</si>
  <si>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</si>
  <si>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</si>
  <si>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Servicios Públicos</t>
  </si>
  <si>
    <t>% puntos lumínicos de alumbrado público municipal en funcionamiento</t>
  </si>
  <si>
    <t>E1.P_B.MR1-MP03-1</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</si>
  <si>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</si>
  <si>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</si>
  <si>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</si>
  <si>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</si>
  <si>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</si>
  <si>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</si>
  <si>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</si>
  <si>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</si>
  <si>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t>
  </si>
  <si>
    <t>E1.P_B.MR1-MP04-1</t>
  </si>
  <si>
    <t>2016-25817-0041
Fortalecimiento del programa de Aseguramiento y prestación de servicios de salud del Municipio de Tocancipá, Cundinamarca, Centro Oriente</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</si>
  <si>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</si>
  <si>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</si>
  <si>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</si>
  <si>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</si>
  <si>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</si>
  <si>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</si>
  <si>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</si>
  <si>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</si>
  <si>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</si>
  <si>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</si>
  <si>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Acciones implementadas</t>
  </si>
  <si>
    <t>E1.P_B.MR2-MP01-1</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</si>
  <si>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</si>
  <si>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</si>
  <si>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</si>
  <si>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</si>
  <si>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</si>
  <si>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</si>
  <si>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</si>
  <si>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</si>
  <si>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Fortalecimiento institucional</t>
  </si>
  <si>
    <t>E1.P_B.MR2-MP02-1</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</si>
  <si>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</si>
  <si>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</si>
  <si>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</si>
  <si>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</si>
  <si>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</si>
  <si>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</si>
  <si>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</si>
  <si>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</si>
  <si>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Vivienda</t>
  </si>
  <si>
    <t xml:space="preserve">No. de estrategias y acciones implementados </t>
  </si>
  <si>
    <t>E1.P_B.MR2-MP03-1</t>
  </si>
  <si>
    <t>2016-25817-0042
Implementación de las estrategias del Plan Decenal de Salud Pública del Municipio de Tocancipá, Cundinamarca, Centro Oriente</t>
  </si>
  <si>
    <t>Implementar los componentes priorizados  de la dimensión salud ambiental</t>
  </si>
  <si>
    <t>No de componentes implementados /número componentes priorizados</t>
  </si>
  <si>
    <t>E3.P_H.MR1</t>
  </si>
  <si>
    <t>Incrementar en hectáreas el área de conservación y restauración del municipio</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</si>
  <si>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</si>
  <si>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</si>
  <si>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</si>
  <si>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</si>
  <si>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Ambiental</t>
  </si>
  <si>
    <t>% de acciones</t>
  </si>
  <si>
    <t>E1.P_B.MR3-MP01-1</t>
  </si>
  <si>
    <t>Implementar los componentes priorizados de la dimensión vida saludable y condiciones no transmisibles</t>
  </si>
  <si>
    <t>E3.P_I.MR1</t>
  </si>
  <si>
    <t>Mejorar las condiciones de contaminación visual y auditiva en un 30%</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</si>
  <si>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</si>
  <si>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</si>
  <si>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</si>
  <si>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</si>
  <si>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 xml:space="preserve">No. de micro cuencas del municipio </t>
  </si>
  <si>
    <t>E1.P_B.MR3-MP02-1</t>
  </si>
  <si>
    <t>Implementar los componentes priorizados de la dimensión convivencia social y salud mental</t>
  </si>
  <si>
    <t>E3.P_J.MR1</t>
  </si>
  <si>
    <t>Mantener la cobertura del de las personas alcanzadas en educación ambiental</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</si>
  <si>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</si>
  <si>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</si>
  <si>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</si>
  <si>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</si>
  <si>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No. de héctareas incrementadas de conservación y restauración</t>
  </si>
  <si>
    <t>E1.P_B.MR3-MP03-1</t>
  </si>
  <si>
    <t>Implementar los componentes priorizados de la dimensión  seguridad alimentaria y nutricional</t>
  </si>
  <si>
    <t>E3.P_K.MR1</t>
  </si>
  <si>
    <t>Cumplir las obligaciones impuestas al ente territorial en el fallo de la Sentencia del Río Bogotá</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</si>
  <si>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</si>
  <si>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</si>
  <si>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</si>
  <si>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</si>
  <si>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 xml:space="preserve">No. de estrategias implementadas para mejorar las condiciones de contaminación </t>
  </si>
  <si>
    <t>E1.P_B.MR3-MP04-1</t>
  </si>
  <si>
    <t>Implementar los componentes priorizados de la dimensión  sexualidad y derechos sexuales y reproductivos</t>
  </si>
  <si>
    <t>E3.P_L.MR1</t>
  </si>
  <si>
    <t xml:space="preserve">Mantener la cobertura de acueducto del área urbana y área rural </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</si>
  <si>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</si>
  <si>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</si>
  <si>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</si>
  <si>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</si>
  <si>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Cobertura de personas</t>
  </si>
  <si>
    <t>E1.P_B.MR3-MP05-1</t>
  </si>
  <si>
    <t>Implementar los componentes priorizados de la dimensión  vida saludable y enfermedades transmisibles</t>
  </si>
  <si>
    <t>E3.P_L.MR2</t>
  </si>
  <si>
    <t>Mantener la cobertura de alcantarillado en el área urbana y el área rural</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</si>
  <si>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</si>
  <si>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</si>
  <si>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</si>
  <si>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</si>
  <si>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No. de obligaciones cumplidas</t>
  </si>
  <si>
    <t>E1.P_B.MR3-MP06-1</t>
  </si>
  <si>
    <t>Implementar los componentes priorizados de la dimensión salud pública en emergencias y desastres</t>
  </si>
  <si>
    <t>E3.P_L.MR3</t>
  </si>
  <si>
    <t xml:space="preserve">Mantener la cobertura de aseo en el área urbana y el área rural </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</si>
  <si>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</si>
  <si>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</si>
  <si>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</si>
  <si>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</si>
  <si>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 cobertura urbana
% cobertura rural</t>
  </si>
  <si>
    <t>100%   
  99%</t>
  </si>
  <si>
    <t>100%    
99%</t>
  </si>
  <si>
    <t>E1.P_B.MR3-MP07-1</t>
  </si>
  <si>
    <t>Implementar los componentes priorizados de la dimensión salud pública  salud y ámbito laboral</t>
  </si>
  <si>
    <t>E3.P_L.MR4</t>
  </si>
  <si>
    <t>Acciones de fortalecimiento institucional de la Empresa de Servicios Públicos</t>
  </si>
  <si>
    <t>E3.P_L.MR2 - Mantener la cobertura de alcantarillado en el área urbana y el área rural</t>
  </si>
  <si>
    <t>E1.P_B.MR3-MP07-1 - Implementar los componentes priorizados de la dimensión salud pública en emergencias y desastres</t>
  </si>
  <si>
    <t>100% 
75,7%</t>
  </si>
  <si>
    <t>100%     75,7%</t>
  </si>
  <si>
    <t>E1.P_B.MR3-MP08-1</t>
  </si>
  <si>
    <t>MP09-1</t>
  </si>
  <si>
    <t>Implementar los componentes priorizados de la dimensión gestión diferencial de población vulnerable</t>
  </si>
  <si>
    <t>E4.P_A.MR1</t>
  </si>
  <si>
    <t>Reducir la Tasa de Hurtos</t>
  </si>
  <si>
    <t xml:space="preserve">E3.P_L.MR3 - Mantener la cobertura de aseo en el área urbana y el área rural </t>
  </si>
  <si>
    <t>E1.P_B.MR3-MP08-1 - Implementar los componentes priorizados de la dimensión salud pública  salud y ámbito laboral</t>
  </si>
  <si>
    <t>100%               95%</t>
  </si>
  <si>
    <t>100%      
95%</t>
  </si>
  <si>
    <t>E1.P_B.MR3-MP09-1</t>
  </si>
  <si>
    <t>MP10-1</t>
  </si>
  <si>
    <t>Implementar los componentes priorizados de la dimensión fortalecimiento de la autoridad sanitaria</t>
  </si>
  <si>
    <t>E4.P_A.MR2</t>
  </si>
  <si>
    <t>Reducir la tasa de lesiones personales</t>
  </si>
  <si>
    <t>E3.P_L.MR4 - Acciones de fortalecimiento institucional de la Empresa de Servicios Públicos</t>
  </si>
  <si>
    <t>E1.P_B.MR3-MP09-1 - Implementar los componentes priorizados de la dimensión gestión diferencial de población vulnerable</t>
  </si>
  <si>
    <t>No. de acciones adelantadas</t>
  </si>
  <si>
    <t>E1.P_B.MR3-MP10-1</t>
  </si>
  <si>
    <t>P_C</t>
  </si>
  <si>
    <t>2016-25817-0017
Ampliación de los programas artíscticos y culturales Tocancipá, Cundinamarca, Centro Oriente</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</si>
  <si>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</si>
  <si>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</si>
  <si>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</si>
  <si>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</si>
  <si>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</si>
  <si>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</si>
  <si>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</si>
  <si>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</si>
  <si>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</si>
  <si>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</si>
  <si>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</si>
  <si>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</si>
  <si>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Tasa de hurtos</t>
  </si>
  <si>
    <t>E1.P_C.MR1-MP01-1</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</si>
  <si>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</si>
  <si>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</si>
  <si>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</si>
  <si>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</si>
  <si>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E4.P_A.MR2 - Reducir la tasa de lesiones personales</t>
  </si>
  <si>
    <t xml:space="preserve">E1.P_C.MR1-MP01-1 - Ampliar la participación intermunicipal en el Festival de la Colombianidad, como parte de la tradición e identidad pluricultural </t>
  </si>
  <si>
    <t>Tasa de lesiones personales</t>
  </si>
  <si>
    <t>E1.P_C.MR1-MP02-1</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</si>
  <si>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</si>
  <si>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</si>
  <si>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</si>
  <si>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</si>
  <si>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E4.P_A.MR3 - Mantener en un 5% los incidentes de desacato</t>
  </si>
  <si>
    <t xml:space="preserve">E1.P_C.MR1-MP02-1 - Ampliar la institucionalización de los eventos Culturales y Artísticos </t>
  </si>
  <si>
    <t>Porcentaje de incidentes de desacato</t>
  </si>
  <si>
    <t>E1.P_C.MR1-MP03-1</t>
  </si>
  <si>
    <t>Fortalecer los y programas  culturales y artísticos</t>
  </si>
  <si>
    <t>Procesos fortalecidos</t>
  </si>
  <si>
    <t>E4.P_C.MR1</t>
  </si>
  <si>
    <t>Ampliar en un 10% la participación de la población del municipio en los programas comunitarios</t>
  </si>
  <si>
    <t>E4.P_A.MR4 - Aumentar en un 50% el número de personas atendidas por año en el programa de la Casa de la Justicia</t>
  </si>
  <si>
    <t xml:space="preserve">E1.P_C.MR1-MP03-1 - Ampliar los Eventos Culturales y Artísticos.  </t>
  </si>
  <si>
    <t>No. de atenciones realizadas</t>
  </si>
  <si>
    <t>E1.P_C.MR1-MP04-1</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</si>
  <si>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</si>
  <si>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</si>
  <si>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</si>
  <si>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</si>
  <si>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</si>
  <si>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</si>
  <si>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</si>
  <si>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</si>
  <si>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Prevención y atención de desastres</t>
  </si>
  <si>
    <t>No. de estrategias realizadas</t>
  </si>
  <si>
    <t>E1.P_C.MR1-MP05-1</t>
  </si>
  <si>
    <t>Implementar la Certificación de Estudiantes a nivel Técnico Laboral por Competencias, a través de la Escuela de Formación Artística de Tocancipá</t>
  </si>
  <si>
    <t>Estudiantes certificados</t>
  </si>
  <si>
    <t>E4.P_D.MR2</t>
  </si>
  <si>
    <t>Implementar el Plan de Medios en el Municipio</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</si>
  <si>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</si>
  <si>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</si>
  <si>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</si>
  <si>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</si>
  <si>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Desarrollo comunitario</t>
  </si>
  <si>
    <t>Población ampliada</t>
  </si>
  <si>
    <t>E1.P_C.MR1-MP06-1</t>
  </si>
  <si>
    <t>Ampliar a 3700 el número de persona que accede anualmente a los programas de formación artística y cultural</t>
  </si>
  <si>
    <t>E4.P_D.MR3</t>
  </si>
  <si>
    <t>Mantener el Sistema Integrado de Calidad MECI</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</si>
  <si>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</si>
  <si>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</si>
  <si>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</si>
  <si>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</si>
  <si>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No. de estrategias planes y acciones implementadas</t>
  </si>
  <si>
    <t>E1.P_C.MR1-MP07-1</t>
  </si>
  <si>
    <t>Aumentar el número de disciplinas en la formación artística y cultural del municipio</t>
  </si>
  <si>
    <t>Disciplinas aumentadas</t>
  </si>
  <si>
    <t>E4.P_E.MR1</t>
  </si>
  <si>
    <t>Implementación de mecanismos de financiación Plan de Desarrollo</t>
  </si>
  <si>
    <t>E4.P_D.MR2 - Implementar el Plan de Medios en el Municipio</t>
  </si>
  <si>
    <t>E1.P_C.MR1-MP07-1 - Ampliar a 3700 el número de persona que accede anualmente a los programas de formación artística y cultural</t>
  </si>
  <si>
    <t>Plan implementado</t>
  </si>
  <si>
    <t>E1.P_C.MR1-MP08-1</t>
  </si>
  <si>
    <t>Vincular a través de Convenios a las Instituciones educativas a los  programas de Formación Artística y Cultural</t>
  </si>
  <si>
    <t xml:space="preserve">Instituciones Educativas vinculadas </t>
  </si>
  <si>
    <t>E4.P_D.MR3 - Mantener el Sistema Integrado de Calidad MECI</t>
  </si>
  <si>
    <t>E1.P_C.MR1-MP08-1 - Aumentar el número de disciplinas en la formación artística y cultural del municipio</t>
  </si>
  <si>
    <t>Sistema Integrado de Calidad Mantenido</t>
  </si>
  <si>
    <t>E1.P_C.MR1-MP09-1</t>
  </si>
  <si>
    <t>Ampliar el apoyo e incentivos de los  artistas  destacados del municipio</t>
  </si>
  <si>
    <t>Artistas destacados apoyados e incentivados</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</si>
  <si>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</si>
  <si>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</si>
  <si>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</si>
  <si>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</si>
  <si>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No. de mecanismos implementados</t>
  </si>
  <si>
    <t>E1.P_C.MR1-MP10-1</t>
  </si>
  <si>
    <t>MP11-1</t>
  </si>
  <si>
    <t xml:space="preserve">Construir un Centro Comunitario Integral en la zona de alta Esmeralda y Conativa </t>
  </si>
  <si>
    <t>No. de Centros comunitarios integrales construidos en la zona alta Esmeralda y Canavita</t>
  </si>
  <si>
    <t>E1.P_C.MR1-MP10-1 - Ampliar el apoyo e incentivos de los  artistas  destacados del municipio</t>
  </si>
  <si>
    <t>E1.P_C.MR1-MP11-1</t>
  </si>
  <si>
    <t>MP12-1</t>
  </si>
  <si>
    <t>Ampliación del complejo Ciudadela cultural</t>
  </si>
  <si>
    <t>Ciudadela ampliada</t>
  </si>
  <si>
    <t xml:space="preserve">E1.P_C.MR1-MP11-1 - Construir un Centro Comunitario Integral en la zona de alta Esmeralda y Conativa </t>
  </si>
  <si>
    <t>E1.P_C.MR1-MP12-1</t>
  </si>
  <si>
    <t>Ciudadela ampliada (%)</t>
  </si>
  <si>
    <t>MP13-1</t>
  </si>
  <si>
    <t>Ampliar el servicio de Red Bibliotecas en las instituciones educativas</t>
  </si>
  <si>
    <t>Servicio Red de Bibliotecas ampliado</t>
  </si>
  <si>
    <t>E1.P_C.MR1-MP12-1 - Ampliación del complejo Ciudadela cultural</t>
  </si>
  <si>
    <t>E1.P_C.MR1-MP13-1</t>
  </si>
  <si>
    <t>MP14-1</t>
  </si>
  <si>
    <t>Fortalecer los procesos y servicios bibliotecológicos</t>
  </si>
  <si>
    <t>Procesos y servicios fortalecidos</t>
  </si>
  <si>
    <t>E1.P_C.MR1-MP13-1 - Ampliar el servicio de Red Bibliotecas en las instituciones educativas</t>
  </si>
  <si>
    <t>E1.P_C.MR1-MP14-1</t>
  </si>
  <si>
    <t>MP15-5</t>
  </si>
  <si>
    <t>Declarar los bienes inmuebles y monumentos como patrimonio Cultural del Municipio</t>
  </si>
  <si>
    <t xml:space="preserve">Monumentos declarados </t>
  </si>
  <si>
    <t>E1.P_C.MR1-MP14-1 - Fortalecer los procesos y servicios bibliotecológicos</t>
  </si>
  <si>
    <t>E1.P_C.MR1-MP15-1</t>
  </si>
  <si>
    <t>MP16-1</t>
  </si>
  <si>
    <t>Crear el Museo Municipal</t>
  </si>
  <si>
    <t>Museo creado</t>
  </si>
  <si>
    <t>E1.P_C.MR1-MP15-5 - Declarar los bienes inmuebles y monumentos como patrimonio Cultural del Municipio</t>
  </si>
  <si>
    <t>E1.P_C.MR1-MP16-1</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</si>
  <si>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</si>
  <si>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</si>
  <si>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</si>
  <si>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</si>
  <si>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</si>
  <si>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E1.P_C.MR1-MP16-1 - Crear el Museo Municipal</t>
  </si>
  <si>
    <t>E1.P_D.MR1-MP01-1</t>
  </si>
  <si>
    <t>Aumentar la descentralización de escuelas de formación deportiva</t>
  </si>
  <si>
    <t>Escuelas Descentralizadas</t>
  </si>
  <si>
    <t>E1.P_D.MR1-MP01-1 - Crear nuevas escuelas de formación deportiva</t>
  </si>
  <si>
    <t>E1.P_D.MR1-MP02-1</t>
  </si>
  <si>
    <t>Implementar el Programa de Centros de Iniciación Deportiva en el Municipio</t>
  </si>
  <si>
    <t>Programa implementado</t>
  </si>
  <si>
    <t>E1.P_D.MR1-MP02-1 - Aumentar la descentralización de escuelas de formación deportiva</t>
  </si>
  <si>
    <t>E1.P_D.MR1-MP03-1</t>
  </si>
  <si>
    <t>Ampliar la Descentralización del programa Estimulación Temprana a las veredas y sectores del municipio</t>
  </si>
  <si>
    <t>Programas Descentralizados</t>
  </si>
  <si>
    <t>E1.P_D.MR1-MP03-1 - Implementar el Programa de Centros de Iniciación Deportiva en el Municipio</t>
  </si>
  <si>
    <t>E1.P_D.MR1-MP04-1</t>
  </si>
  <si>
    <t>Aumentar la cobertura del Programa de Lúdica Recreativa en las IED</t>
  </si>
  <si>
    <t>E1.P_D.MR1-MP04-1 - Ampliar la Descentralización del programa Estimulación Temprana a las veredas y sectores del municipio</t>
  </si>
  <si>
    <t>E1.P_D.MR1-MP05-1</t>
  </si>
  <si>
    <t>Ampliar las Actividades del programa de actividad física y hábitos saludables</t>
  </si>
  <si>
    <t>Actividades Ampliadas</t>
  </si>
  <si>
    <t>E1.P_D.MR1-MP05-1 - Aumentar la cobertura del Programa de Lúdica Recreativa en las IED</t>
  </si>
  <si>
    <t>E1.P_D.MR1-MP06-1</t>
  </si>
  <si>
    <t>Mantener el programa de Capacitación a líderes deportivos y comunales incluyendo a las juntas de acción comunal</t>
  </si>
  <si>
    <t>Programa Mantenido</t>
  </si>
  <si>
    <t>E1.P_D.MR1-MP06-1 - Ampliar las Actividades del programa de actividad física y hábitos saludables</t>
  </si>
  <si>
    <t>E1.P_D.MR1-MP07-1</t>
  </si>
  <si>
    <t>Ampliar los eventos recreodeportivos  organizados por el Municipio</t>
  </si>
  <si>
    <t>Eventos ampliados</t>
  </si>
  <si>
    <t>E1.P_D.MR1-MP07-1 - Mantener el programa de Capacitación a líderes deportivos y comunales incluyendo a las juntas de acción comunal</t>
  </si>
  <si>
    <t>E1.P_D.MR1-MP08-1</t>
  </si>
  <si>
    <t>Ampliar la Participación en eventos deportivos de nivel municipal, zonal, departamental, nacional e internacional</t>
  </si>
  <si>
    <t>Participación ampliada</t>
  </si>
  <si>
    <t>E1.P_D.MR1-MP08-1 - Ampliar los eventos recreodeportivos  organizados por el Municipio</t>
  </si>
  <si>
    <t>E1.P_D.MR1-MP09-1</t>
  </si>
  <si>
    <t>Mejorar la infraestructura  de los escenarios deportivos y recreodeportivos del Municipio (55 Escenarios)</t>
  </si>
  <si>
    <t xml:space="preserve">Infraestructura mejorada </t>
  </si>
  <si>
    <t>E1.P_D.MR1-MP09-1 - Ampliar la Participación en eventos deportivos de nivel municipal, zonal, departamental, nacional e internacional</t>
  </si>
  <si>
    <t>E1.P_D.MR1-MP10-1</t>
  </si>
  <si>
    <t>Infraestructura mejorada (%)</t>
  </si>
  <si>
    <t>Construir un Centro de Alto Rendimiento e Investigación y/o complejo deportivo en el municipio</t>
  </si>
  <si>
    <t>Centro de Alto Rendimiento e Investigación Construido</t>
  </si>
  <si>
    <t>E1.P_D.MR1-MP10-1 - Mejorar la infraestructura  de los escenarios deportivos y recreodeportivos del Municipio (55 Escenarios)</t>
  </si>
  <si>
    <t>E1.P_D.MR1-MP11-1</t>
  </si>
  <si>
    <t>Ampliar los Escenarios deportivos y recreodeportivos en el Municipio</t>
  </si>
  <si>
    <t>N° de escenarios construidos</t>
  </si>
  <si>
    <t>E1.P_D.MR1-MP11-1 - Construir un Centro de Alto Rendimiento e Investigación y/o complejo deportivo en el municipio</t>
  </si>
  <si>
    <t>E1.P_D.MR1-MP12-1</t>
  </si>
  <si>
    <t>Mantener el programa de incentivos y/o reconocimientos a deportistas destacados del municipio</t>
  </si>
  <si>
    <t>E1.P_D.MR1-MP12-1 - Ampliar los Escenarios deportivos y recreodeportivos en el Municipio</t>
  </si>
  <si>
    <t>E1.P_D.MR1-MP13-1</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</si>
  <si>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</si>
  <si>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</si>
  <si>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</si>
  <si>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</si>
  <si>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</si>
  <si>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E1.P_D.MR1-MP13-1 - Mantener el programa de incentivos y/o reconocimientos a deportistas destacados del municipio</t>
  </si>
  <si>
    <t>E1.P_E.MR1-MP01-1</t>
  </si>
  <si>
    <t>Implementar la Estampilla de carácter municipal para el bienestar del adulto mayor</t>
  </si>
  <si>
    <t>Estampilla implementada</t>
  </si>
  <si>
    <t>E1.P_E.MR1-MP01-1 - Implementar el servicio de Megacomedor a la población  "adultos mayores" en condición vulnerable</t>
  </si>
  <si>
    <t>E1.P_E.MR1-MP02-1</t>
  </si>
  <si>
    <t>Finalizar la construcción casa de los abuelos en la vereda la Fuente</t>
  </si>
  <si>
    <t>Obra construida</t>
  </si>
  <si>
    <t>E1.P_E.MR1-MP02-1 - Implementar la Estampilla de carácter municipal para el bienestar del adulto mayor</t>
  </si>
  <si>
    <t>E1.P_E.MR1-MP03-1</t>
  </si>
  <si>
    <t>Obra construida (%)</t>
  </si>
  <si>
    <t>Mantener el  funcionamiento del centro de atención a adulto mayor</t>
  </si>
  <si>
    <t>Centro de Atención Funcionando</t>
  </si>
  <si>
    <t>E1.P_E.MR1-MP03-1 - Finalizar la construcción casa de los abuelos en la vereda la Fuente</t>
  </si>
  <si>
    <t>E1.P_E.MR1-MP04-1</t>
  </si>
  <si>
    <t>Ampliar la Realización de eventos socioculturales y recreativos que beneficien al adulto mayor</t>
  </si>
  <si>
    <t xml:space="preserve">Eventos realizados </t>
  </si>
  <si>
    <t>E1.P_E.MR1-MP04-1 - Mantener el  funcionamiento del centro de atención a adulto mayor</t>
  </si>
  <si>
    <t>E1.P_E.MR1-MP05-1</t>
  </si>
  <si>
    <t>P_F</t>
  </si>
  <si>
    <t>2016-25817-0022
Ampliación de la infraestructura para la atención de primera infancia, infancia, adolescencia y juventud en el municipio de Tocancipá, Cundinamarca, Centro Oriente</t>
  </si>
  <si>
    <t>Construcción de Mega jardines sociales para la atención  integral de primera infancia</t>
  </si>
  <si>
    <t>Mega jardines construidos</t>
  </si>
  <si>
    <t>E1.P_E.MR1-MP05-1 - Ampliar la Realización de eventos socioculturales y recreativos que beneficien al adulto mayor</t>
  </si>
  <si>
    <t>E1.P_F.MR1-MP01-1</t>
  </si>
  <si>
    <t xml:space="preserve">Dotación de la Infraestructura de Primera Infancia </t>
  </si>
  <si>
    <t>Espacios dotados</t>
  </si>
  <si>
    <t>E1.P_F.MR1-MP01-1 - Construcción de Mega jardines sociales para la atención  integral de primera infancia</t>
  </si>
  <si>
    <t>E1.P_F.MR1-MP02-1</t>
  </si>
  <si>
    <t xml:space="preserve">Terminación de la Mega ludoteca </t>
  </si>
  <si>
    <t>Mega ludoteca construida</t>
  </si>
  <si>
    <t xml:space="preserve">E1.P_F.MR1-MP02-1 - Dotación de la Infraestructura de Primera Infancia </t>
  </si>
  <si>
    <t>E1.P_F.MR1-MP03-1</t>
  </si>
  <si>
    <t>Mega ludoteca construida (%)</t>
  </si>
  <si>
    <t>Terminación del  Mega hogar comunitario de la primera Infancia.</t>
  </si>
  <si>
    <t>Mega Hogar terminado</t>
  </si>
  <si>
    <t xml:space="preserve">E1.P_F.MR1-MP03-1 - Terminación de la Mega ludoteca </t>
  </si>
  <si>
    <t>E1.P_F.MR1-MP04-1</t>
  </si>
  <si>
    <t>Mega Hogar terminado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</si>
  <si>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</si>
  <si>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</si>
  <si>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</si>
  <si>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E1.P_F.MR1-MP04-1 - Terminación del  Mega hogar comunitario de la primera Infancia.</t>
  </si>
  <si>
    <t>E1.P_F.MR2-MP01-1</t>
  </si>
  <si>
    <t>Mantener los programas de complementación nutricional y de protección, en cofinanciación con el ICBF y otros entes gubernamentales. (Estrategia de Cero a Siempre)</t>
  </si>
  <si>
    <t>E1.P_F.MR2-MP01-1 - Mantener el programa dirigido Jóvenes de Tocancipá</t>
  </si>
  <si>
    <t>E1.P_F.MR2-MP02-1</t>
  </si>
  <si>
    <t>Mantener el Programa Clubes de Orientación de Tareas</t>
  </si>
  <si>
    <t>Programa mantenido</t>
  </si>
  <si>
    <t>E1.P_F.MR2-MP02-1 - Mantener los programas de complementación nutricional y de protección, en cofinanciación con el ICBF y otros entes gubernamentales. (Estrategia de Cero a Siempre)</t>
  </si>
  <si>
    <t>E1.P_F.MR2-MP03-1</t>
  </si>
  <si>
    <t>Ampliar la cobertura del Programa de Hogares Comunitarios  y operación de mega jardines para la Primera Infancia</t>
  </si>
  <si>
    <t>E1.P_F.MR2-MP03-1 - Mantener el Programa Clubes de Orientación de Tareas</t>
  </si>
  <si>
    <t>E1.P_F.MR2-MP04-1</t>
  </si>
  <si>
    <t>P_G</t>
  </si>
  <si>
    <t>2016-25817-0031
Ampliación de programas para atención a la mujer en el Municipio de Tocancipá, Cundinamarca, Centro Oriente</t>
  </si>
  <si>
    <t>Formular e implementar de la Política Pública de Mujer y Género</t>
  </si>
  <si>
    <t>Política Implementada</t>
  </si>
  <si>
    <t>E1.P_F.MR2-MP04-1 - Ampliar la cobertura del Programa de Hogares Comunitarios  y operación de mega jardines para la Primera Infancia</t>
  </si>
  <si>
    <t>E1.P_G.MR1-MP01-1</t>
  </si>
  <si>
    <t>Poner en funcionamiento la Secretaría para la mujer y la familia</t>
  </si>
  <si>
    <t>Oficina funcionando</t>
  </si>
  <si>
    <t>E1.P_G.MR1-MP01-1 - Formular e implementar de la Política Pública de Mujer y Género</t>
  </si>
  <si>
    <t>E1.P_G.MR1-MP02-1</t>
  </si>
  <si>
    <t>Mantener el número de eventos sicosociales y culturales dirigidos a la mujer Tocancipeña</t>
  </si>
  <si>
    <t>Número de eventos mantenidos</t>
  </si>
  <si>
    <t>E1.P_G.MR1-MP02-1 - Poner en funcionamiento la Secretaría para la mujer y la familia</t>
  </si>
  <si>
    <t>E1.P_G.MR1-MP03-1</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</si>
  <si>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</si>
  <si>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</si>
  <si>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</si>
  <si>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E1.P_G.MR1-MP03-1 - Mantener el número de eventos sicosociales y culturales dirigidos a la mujer Tocancipeña</t>
  </si>
  <si>
    <t>E1.P_G.MR2-MP01-1</t>
  </si>
  <si>
    <t>P_H</t>
  </si>
  <si>
    <t>2016-25817-0016
Asistencia, atención y reparación integral a las víctimas del conflicto armado residentes en  Tocancipá, Cundinamarca, Centro Oriente</t>
  </si>
  <si>
    <t>Formular el Plan de Acción Territorial para las Víctimas del Conflicto Armado -PAT- (Transversal con todas la Secretarías)</t>
  </si>
  <si>
    <t>Plan Formulado</t>
  </si>
  <si>
    <t>E1.P_G.MR2-MP01-1 - Formular el Programa de inclusión y empoderamiento de la población LGBTI en el desarrollo social, económico, cultural y político del Municipio</t>
  </si>
  <si>
    <t>E1.P_H.MR1-MP01-1</t>
  </si>
  <si>
    <t>Realizar un Convenio para la entrega de ayudas humanitarias y auxilios fúnebres</t>
  </si>
  <si>
    <t>Convenio realizado</t>
  </si>
  <si>
    <t>E1.P_H.MR1-MP01-1 - Formular el Plan de Acción Territorial para las Víctimas del Conflicto Armado -PAT- (Transversal con todas la Secretarías)</t>
  </si>
  <si>
    <t>E1.P_H.MR1-MP02-1</t>
  </si>
  <si>
    <t>Subsidiar los procesos de retorno y reubicaciones avalados por la Unidad de Atención y Reparación  a las Victimas -UARIV-</t>
  </si>
  <si>
    <t>Víctimas Subsidiadas</t>
  </si>
  <si>
    <t>E1.P_H.MR1-MP02-1 - Realizar un Convenio para la entrega de ayudas humanitarias y auxilios fúnebres</t>
  </si>
  <si>
    <t>E1.P_H.MR1-MP03-1</t>
  </si>
  <si>
    <t>Mantener el Plan de Trabajo de la Mesa Municipal de Victimas.</t>
  </si>
  <si>
    <t>Plan Mantenido</t>
  </si>
  <si>
    <t>E1.P_H.MR1-MP03-1 - Subsidiar los procesos de retorno y reubicaciones avalados por la Unidad de Atención y Reparación  a las Victimas -UARIV-</t>
  </si>
  <si>
    <t>E1.P_H.MR1-MP04-1</t>
  </si>
  <si>
    <t>Mantener la realización de actos y/o eventos simbólicos para la reparación simbólica a las victimas</t>
  </si>
  <si>
    <t>Actos y/o eventos realizados</t>
  </si>
  <si>
    <t>E1.P_H.MR1-MP04-1 - Mantener el Plan de Trabajo de la Mesa Municipal de Victimas.</t>
  </si>
  <si>
    <t>E1.P_H.MR1-MP05-1</t>
  </si>
  <si>
    <t>Atender oportunamente las órdenes Judiciales emitidas por los Jueces y Magistrados especializados de Restitución de Tierras y Territorios</t>
  </si>
  <si>
    <t>Ordenes atendidas</t>
  </si>
  <si>
    <t>E1.P_H.MR1-MP05-1 - Mantener la realización de actos y/o eventos simbólicos para la reparación simbólica a las victimas</t>
  </si>
  <si>
    <t>E1.P_H.MR1-MP06-1</t>
  </si>
  <si>
    <t>Implementar un programa para la Atención de la población del postconflicto y Reinsertados.</t>
  </si>
  <si>
    <t>E1.P_H.MR1-MP06-1 - Atender oportunamente las órdenes Judiciales emitidas por los Jueces y Magistrados especializados de Restitución de Tierras y Territorios</t>
  </si>
  <si>
    <t>E1.P_H.MR1-MP07-1</t>
  </si>
  <si>
    <t>P_I</t>
  </si>
  <si>
    <t>2016-24817-0046
Protección para las familias identificadas en pobreza extrema residentes en el Municipio de Tocancipá, Cundinamarca,
Centro Oriente</t>
  </si>
  <si>
    <t>Atender a las familias  en Pobreza Extrema, identificadas en Red Unidos</t>
  </si>
  <si>
    <t>Familias atendidas</t>
  </si>
  <si>
    <t>Reducción</t>
  </si>
  <si>
    <t>E1.P_H.MR1-MP07-1 - Implementar un programa para la Atención de la población del postconflicto y Reinsertados.</t>
  </si>
  <si>
    <t>E1.P_I.MR1-MP01-1</t>
  </si>
  <si>
    <t>Mantener del programa de Banco de alimentos</t>
  </si>
  <si>
    <t>Banco de Alimentos mantenido</t>
  </si>
  <si>
    <t>E1.P_I.MR1-MP01-1 - Atender a las familias  en Pobreza Extrema, identificadas en Red Unidos</t>
  </si>
  <si>
    <t>E1.P_I.MR1-MP02-1</t>
  </si>
  <si>
    <t>Mantener el programa Más familias en Acción, en cofinanciación con el Departamento para la Prosperidad Social DPS</t>
  </si>
  <si>
    <t>Programa Ejecutado</t>
  </si>
  <si>
    <t>E1.P_I.MR1-MP02-1 - Mantener del programa de Banco de alimentos</t>
  </si>
  <si>
    <t>E1.P_I.MR1-MP03-1</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</si>
  <si>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</si>
  <si>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</si>
  <si>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</si>
  <si>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E1.P_I.MR1-MP03-1 - Mantener el programa Más familias en Acción, en cofinanciación con el Departamento para la Prosperidad Social DPS</t>
  </si>
  <si>
    <t>E1.P_J.MR1-MP01-1</t>
  </si>
  <si>
    <t>Mantener la ejecución del programa "Amigos sin fronteras"</t>
  </si>
  <si>
    <t>E1.P_J.MR1-MP01-1 - Implementar el Programa Centro Competitivo de Desarrollo Social para la Población en condición de Discapacidad y/o necesidades educativas especiales</t>
  </si>
  <si>
    <t>E1.P_J.MR1-MP02-1</t>
  </si>
  <si>
    <t>2016-25817-0030
Mejoramiento del índice de desempleo entre la población economicamente activa residente en el Municipio de Tocancipá, Cundinamarca, Centro Oriente</t>
  </si>
  <si>
    <t>Realizar apoyos de proyección laboral en cumplimiento de la ley del primer empleo</t>
  </si>
  <si>
    <t>No. de estrategias diseñadas para realizar apoyos de proyección laboral con Ley de Primer Empleo</t>
  </si>
  <si>
    <t>Secretaria Desarrollo Económico y Agropecuario</t>
  </si>
  <si>
    <t>E1.P_J.MR1-MP02-1 - Mantener la ejecución del programa "Amigos sin fronteras"</t>
  </si>
  <si>
    <t>Capacitar en “teletrabajo" por medio de establecimientos educativos u otros aliados</t>
  </si>
  <si>
    <t>No. de capacitaciones anuales en teletrabajo</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</si>
  <si>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</si>
  <si>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</si>
  <si>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</si>
  <si>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E2.P_A.MR1-MP02-1 - Capacitar en “teletrabajo" por medio de establecimientos educativos u otros aliados</t>
  </si>
  <si>
    <t>Tasa de Colocación de la población económicamente activa en busca de empleo (Total colocados PEA en busca de empleo / Total inscritos activos) (%)</t>
  </si>
  <si>
    <t>Mejorar la colocación de las mujeres dentro de los procesos de selección</t>
  </si>
  <si>
    <t>Tasa de mujeres colocadas (Total mujeres colocadas / Total colocados)</t>
  </si>
  <si>
    <t>E2.P_A.MR1-MP03-1 - Aumentar la tasa de colocación de población económicamente activa en busca de empleo</t>
  </si>
  <si>
    <t>Tasa de mujeres colocadas (Total mujeres colocadas / Total colocados) (%)</t>
  </si>
  <si>
    <t>Incrementar la colocación de los profesionales residentes en el Municipio dentro los procesos de selección</t>
  </si>
  <si>
    <t>Tasa de profesionales colocados (Total profesionales y/o administrativos colocados / Total inscritos).</t>
  </si>
  <si>
    <t>E2.P_A.MR1-MP04-1 - Mejorar la colocación de las mujeres dentro de los procesos de selección</t>
  </si>
  <si>
    <t>Tasa de profesionales colocados (Total profesionales y/o administrativos colocados / Total inscritos) (%).</t>
  </si>
  <si>
    <t>Realizar atención diferencial con rutas de empleo específicas para aquella población que así lo disponga el ordenamiento jurídico (víctimas del conflicto, y demás).</t>
  </si>
  <si>
    <t>Rutas de empleo específicas disponibles</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</si>
  <si>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</si>
  <si>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</si>
  <si>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</si>
  <si>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E2.P_A.MR1-MP06-1 - Realizar atención diferencial con rutas de empleo específicas para aquella población que así lo disponga el ordenamiento jurídico (víctimas del conflicto, y demás).</t>
  </si>
  <si>
    <t>Tasa de colocación en proyectos de inversión Municipal (Total oferentes residentes en el Municipio colocados / Total vacantes de los proyectos de Inversión) (%).</t>
  </si>
  <si>
    <t>Implementar programas de formación para el trabajo</t>
  </si>
  <si>
    <t>Número de programas implementados</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</si>
  <si>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</si>
  <si>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</si>
  <si>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</si>
  <si>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E2.P_A.MR1-MP08-1 - Implementar programas de formación para el trabajo</t>
  </si>
  <si>
    <t>Realizar estudios socio-económicos, de perfiles ocupacionales, y de caracterización del mercado de trabajo en el Municipio</t>
  </si>
  <si>
    <t>% de avance en la realización de estudios</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</si>
  <si>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</si>
  <si>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</si>
  <si>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Desarrollar estrategias para brindar apoyo a organizaciones asociativas y cooperativismo</t>
  </si>
  <si>
    <t>No. de estrategias desarrolladas</t>
  </si>
  <si>
    <t>E2.P_A.MR1-MP10-1 - Realizar estudios socio-económicos, de perfiles ocupacionales, y de caracterización del mercado de trabajo en el Municipio</t>
  </si>
  <si>
    <t>E2.P_B.MR1-MP01-1</t>
  </si>
  <si>
    <t>Fortalecer el programa Banco de oportunidades para incentivar la creación y fomento de empresa</t>
  </si>
  <si>
    <t>No. de unidades de negocio apoyadas.</t>
  </si>
  <si>
    <t>E2.P_B.MR1-MP01-1 - Desarrollar estrategias para brindar apoyo a organizaciones asociativas y cooperativismo</t>
  </si>
  <si>
    <t>E2.P_B.MR1-MP02-1</t>
  </si>
  <si>
    <t>Crear un Centro de Desarrollo empresarial</t>
  </si>
  <si>
    <t>N° de centros creados</t>
  </si>
  <si>
    <t>E2.P_B.MR1-MP02-1 - Fortalecer el programa Banco de oportunidades para incentivar la creación y fomento de empresa</t>
  </si>
  <si>
    <t>E2.P_B.MR1-MP03-1</t>
  </si>
  <si>
    <t>Desarrollar estrategias para promover  los actores locales en materia de emprendimiento</t>
  </si>
  <si>
    <t>No. de a estrategias desarrolladas</t>
  </si>
  <si>
    <t>E2.P_B.MR1-MP03-1 - Crear un Centro de Desarrollo empresarial</t>
  </si>
  <si>
    <t>E2.P_B.MR1-MP04-1</t>
  </si>
  <si>
    <t>2016-25817-0012
Implementación de mecanismos que favorezcan la competitividad en Tocancipá, Cundinamarca, Centro Oriente</t>
  </si>
  <si>
    <t>Constituir el mecanismo de gestión y financiación contempladas en el PDM para la implementación de estudios, diseños, construcción, dotación y operación del Parque Temático</t>
  </si>
  <si>
    <t>% de avance en la implementación</t>
  </si>
  <si>
    <t>E2.P_B.MR1-MP04-1 - Desarrollar estrategias para promover  los actores locales en materia de emprendimiento</t>
  </si>
  <si>
    <t>E2.P_C.MR1-MP01-1</t>
  </si>
  <si>
    <t>Crear el Comité Municipal de Competitividad</t>
  </si>
  <si>
    <t>N° de Comités Municipales de competitividad creados</t>
  </si>
  <si>
    <t>E2.P_C.MR1-MP01-1 - Constituir el mecanismo de gestión y financiación contempladas en el PDM para la implementación de estudios, diseños, construcción, dotación y operación del Parque Temático</t>
  </si>
  <si>
    <t>E2.P_C.MR1-MP02-1</t>
  </si>
  <si>
    <t>Realizar eventos y ferias de negocios y emprendimiento</t>
  </si>
  <si>
    <t>No. de eventos y ferias realizadas</t>
  </si>
  <si>
    <t>E2.P_C.MR1-MP02-1 - Crear el Comité Municipal de Competitividad</t>
  </si>
  <si>
    <t>E2.P_C.MR1-MP03-1</t>
  </si>
  <si>
    <t>2016-25817-0014
Desarrollo de estrategias en ciencia, tecnología e innvación Tocancipá, Cundinamarca, Centro Oriente</t>
  </si>
  <si>
    <t>Estructurar proyectos integrales en Ciencia, Tecnología e innovación para la promoción del desarrollo</t>
  </si>
  <si>
    <t>No. de proyectos estructurados</t>
  </si>
  <si>
    <t>E2.P_C.MR1-MP03-1 - Realizar eventos y ferias de negocios y emprendimiento</t>
  </si>
  <si>
    <t>E2.P_D.MR1-MP01-1</t>
  </si>
  <si>
    <t>Realizar un programa de Alfabetización TIC</t>
  </si>
  <si>
    <t>No. de usuarios beneficiados</t>
  </si>
  <si>
    <t>E2.P_D.MR1-MP01-1 - Estructurar proyectos integrales en Ciencia, Tecnología e innovación para la promoción del desarrollo</t>
  </si>
  <si>
    <t>E2.P_D.MR1-MP02-1</t>
  </si>
  <si>
    <t>Crear Parques educativos e interactivos con dotación de internet</t>
  </si>
  <si>
    <t>No. de Parques creados</t>
  </si>
  <si>
    <t>E2.P_D.MR1-MP02-1 - Realizar un programa de Alfabetización TIC</t>
  </si>
  <si>
    <t>E2.P_D.MR1-MP03-1</t>
  </si>
  <si>
    <t>Realizar acciones para la ampliación de la red de servicios TIC en el municipio</t>
  </si>
  <si>
    <t>N° de acciones realizados</t>
  </si>
  <si>
    <t>E2.P_D.MR1-MP03-1 - Crear Parques educativos e interactivos con dotación de internet</t>
  </si>
  <si>
    <t>E2.P_D.MR1-MP04-1</t>
  </si>
  <si>
    <t>Implementar programas de emprendimiento juvenil asociado a aplicaciones de ciencia y tecnología</t>
  </si>
  <si>
    <t>N° de programas implementados</t>
  </si>
  <si>
    <t>E2.P_D.MR1-MP04-1 - Realizar acciones para la ampliación de la red de servicios TIC en el municipio</t>
  </si>
  <si>
    <t>E2.P_D.MR1-MP05-1</t>
  </si>
  <si>
    <t>2016-25817-0002
Incremento de la productividad de las unidades productivas agropecuarias Tocancipá, Cundinamarca, Centro Oriente</t>
  </si>
  <si>
    <t>Crear escuelas de campo</t>
  </si>
  <si>
    <t>No. escuelas de campo creadas</t>
  </si>
  <si>
    <t>E2.P_D.MR1-MP05-1 - Implementar programas de emprendimiento juvenil asociado a aplicaciones de ciencia y tecnología</t>
  </si>
  <si>
    <t>E2.P_E.MR1-MP01-1</t>
  </si>
  <si>
    <t>Fortalecer a los productores agropecuarios a través de  asistencia técnica con innovación y tecnología</t>
  </si>
  <si>
    <t>N° de productores agropecuarios fortalecidos</t>
  </si>
  <si>
    <t>E2.P_E.MR1-MP01-1 - Crear escuelas de campo</t>
  </si>
  <si>
    <t>E2.P_E.MR1-MP02-1</t>
  </si>
  <si>
    <t>Establecer una granja modelo agroindustrial integral auto sostenible</t>
  </si>
  <si>
    <t>N° de granjas establecidas</t>
  </si>
  <si>
    <t>E2.P_E.MR1-MP02-1 - Fortalecer a los productores agropecuarios a través de  asistencia técnica con innovación y tecnología</t>
  </si>
  <si>
    <t>E2.P_E.MR1-MP03-1</t>
  </si>
  <si>
    <t>Realizar eventos agropecuarios</t>
  </si>
  <si>
    <t>N° de eventos realizados</t>
  </si>
  <si>
    <t>E2.P_E.MR1-MP03-1 - Establecer una granja modelo agroindustrial integral auto sostenible</t>
  </si>
  <si>
    <t>E2.P_E.MR1-MP04-1</t>
  </si>
  <si>
    <t>Acompañar técnicamente a  usuarios agropecuarios para la consecución de recursos financieros</t>
  </si>
  <si>
    <t>N° de usuarios objeto de asesoría para el acceso a crédito agropecuario</t>
  </si>
  <si>
    <t>E2.P_E.MR1-MP04-1 - Realizar eventos agropecuarios</t>
  </si>
  <si>
    <t>E2.P_E.MR1-MP05-1</t>
  </si>
  <si>
    <t>Implementar un programa de protección animal conforme a la normatividad vigente</t>
  </si>
  <si>
    <t>No. de programas implementados</t>
  </si>
  <si>
    <t>E2.P_E.MR1-MP05-1 - Acompañar técnicamente a  usuarios agropecuarios para la consecución de recursos financieros</t>
  </si>
  <si>
    <t>E2.P_E.MR1-MP06-1</t>
  </si>
  <si>
    <t>2016-25817-0035
Implementación del Plan Sectorial de Turismo, Tocancipá, Cundinamarca, Centro Oriente</t>
  </si>
  <si>
    <t>Implementar alternativas de transporte turístico hacia los sitios de interés turístico</t>
  </si>
  <si>
    <t>N° de alternativas de transporte implementadas</t>
  </si>
  <si>
    <t>E2.P_E.MR1-MP06-1 - Implementar un programa de protección animal conforme a la normatividad vigente</t>
  </si>
  <si>
    <t>E2.P_F.MR1-MP01-1</t>
  </si>
  <si>
    <t>Desarrollar mecanismos para apoyar emprendimientos de turismo</t>
  </si>
  <si>
    <t>No. de mecanismos desarrollados</t>
  </si>
  <si>
    <t>E2.P_F.MR1-MP01-1 - Implementar alternativas de transporte turístico hacia los sitios de interés turístico</t>
  </si>
  <si>
    <t>E2.P_F.MR1-MP02-1</t>
  </si>
  <si>
    <t>Participar en proyectos turísticos como estrategia de integración y desarrollo</t>
  </si>
  <si>
    <t>N° de participaciones</t>
  </si>
  <si>
    <t>E2.P_F.MR1-MP02-1 - Desarrollar mecanismos para apoyar emprendimientos de turismo</t>
  </si>
  <si>
    <t>E2.P_F.MR1-MP03-1</t>
  </si>
  <si>
    <t>Generar capacitaciones que fortalezcan el turismo local</t>
  </si>
  <si>
    <t>No. de capacitaciones realizadas</t>
  </si>
  <si>
    <t>E2.P_F.MR1-MP03-1 - Participar en proyectos turísticos como estrategia de integración y desarrollo</t>
  </si>
  <si>
    <t>E2.P_F.MR1-MP04-1</t>
  </si>
  <si>
    <t>Mejorar la señalización turística municipal</t>
  </si>
  <si>
    <t>% de señales turísticas mejoradas</t>
  </si>
  <si>
    <t>E2.P_F.MR1-MP04-1 - Generar capacitaciones que fortalezcan el turismo local</t>
  </si>
  <si>
    <t>E2.P_F.MR1-MP05-1</t>
  </si>
  <si>
    <t>2016-25817-0037
Incremento del número de visitantes anuales a los sitios de interés turístico Tocancipá, Cundinamarca, Centro Oriente</t>
  </si>
  <si>
    <t>Diseñar el producto turístico especializado del municipio. «Marca Tocancipá»</t>
  </si>
  <si>
    <t>No. de Productos Turísticos diseñados</t>
  </si>
  <si>
    <t>E2.P_F.MR1-MP05-1 - Mejorar la señalización turística municipal</t>
  </si>
  <si>
    <t>E2.P_F.MR2-MP01-1</t>
  </si>
  <si>
    <t>Participar en eventos, ferias y vitrinas turísticas a nivel local, regional, nacional  e internacional</t>
  </si>
  <si>
    <t>No. de participaciones realizadas.</t>
  </si>
  <si>
    <t>E2.P_F.MR2-MP01-1 - Diseñar el producto turístico especializado del municipio. «Marca Tocancipá»</t>
  </si>
  <si>
    <t>E2.P_F.MR2-MP02-1</t>
  </si>
  <si>
    <t>Implementar campañas de promoción turística</t>
  </si>
  <si>
    <t>N° de campañas implementadas</t>
  </si>
  <si>
    <t>E2.P_F.MR2-MP02-1 - Participar en eventos, ferias y vitrinas turísticas a nivel local, regional, nacional  e internacional</t>
  </si>
  <si>
    <t>E2.P_F.MR2-MP03-1</t>
  </si>
  <si>
    <t>Habilitar senderos ecológicos y/o caminos reales indígenas, para la actividad turística</t>
  </si>
  <si>
    <t>N°  senderos ecológicos y/o caminos reales indígenas habilitados</t>
  </si>
  <si>
    <t>E2.P_F.MR2-MP03-1 - Implementar campañas de promoción turística</t>
  </si>
  <si>
    <t>E2.P_F.MR2-MP04-1</t>
  </si>
  <si>
    <t>2016-25817-0036
Construcción y mantenimiento de infraestructura municipal Tocancipá, Cundinamarca, Centro Oriente</t>
  </si>
  <si>
    <t>Instalación  de bioparques en diferentes sectores del municipio</t>
  </si>
  <si>
    <t>No. de bioparques instalados</t>
  </si>
  <si>
    <t>Secretaria de Infraestructura</t>
  </si>
  <si>
    <t>E2.P_F.MR2-MP04-1 - Habilitar senderos ecológicos y/o caminos reales indígenas, para la actividad turística</t>
  </si>
  <si>
    <t>E3.P_A.MR1-MP01-1</t>
  </si>
  <si>
    <t>Realizar la  ampliación, adecuación y/o remodelación de infraestructura educativa</t>
  </si>
  <si>
    <t>No. de edificaciones públicas ampliadas adecuadas y/o remodeladas</t>
  </si>
  <si>
    <t>E3.P_A.MR1-MP01-1 - Instalación  de bioparques en diferentes sectores del municipio</t>
  </si>
  <si>
    <t>E3.P_A.MR1-MP02-1</t>
  </si>
  <si>
    <t>Realizar el mantenimiento de infraestructura educativa</t>
  </si>
  <si>
    <t>No. de edificaciones públicas mantenidas</t>
  </si>
  <si>
    <t>E3.P_A.MR1-MP02-1 - Realizar la  ampliación, adecuación y/o remodelación de infraestructura educativa</t>
  </si>
  <si>
    <t>E3.P_A.MR1-MP03-1</t>
  </si>
  <si>
    <t>Realizar la construcción y ampliación de infraestructura deportiva</t>
  </si>
  <si>
    <t>infraestructuras construidas o ampliadas</t>
  </si>
  <si>
    <t>E3.P_A.MR1-MP03-1 - Realizar el mantenimiento de infraestructura educativa</t>
  </si>
  <si>
    <t>E3.P_A.MR1-MP04-1</t>
  </si>
  <si>
    <t>Adecuar la infraestructura educativa a los efectos del cambio climático conjuntamente con la Gobernación</t>
  </si>
  <si>
    <t>No. de Adecuaciones realizadas</t>
  </si>
  <si>
    <t>E3.P_A.MR1-MP04-1 - Realizar la construcción y ampliación de infraestructura deportiva</t>
  </si>
  <si>
    <t>E3.P_A.MR1-MP05-1</t>
  </si>
  <si>
    <t>Realizar el mantenimiento de infraestructura deportiva</t>
  </si>
  <si>
    <t>infraestructuras mantenidas</t>
  </si>
  <si>
    <t>E3.P_A.MR1-MP05-1 - Adecuar la infraestructura educativa a los efectos del cambio climático conjuntamente con la Gobernación</t>
  </si>
  <si>
    <t>E3.P_A.MR1-MP06-1</t>
  </si>
  <si>
    <t>Realizar la construcción y ampliación del hospital municipal</t>
  </si>
  <si>
    <t>E3.P_A.MR1-MP06-1 - Realizar el mantenimiento de infraestructura deportiva</t>
  </si>
  <si>
    <t>E3.P_A.MR1-MP07-1</t>
  </si>
  <si>
    <t>Realizar el mantenimiento de infraestructura hospitalaria</t>
  </si>
  <si>
    <t>E3.P_A.MR1-MP07-1 - Realizar la construcción y ampliación del hospital municipal</t>
  </si>
  <si>
    <t>E3.P_A.MR1-MP08-1</t>
  </si>
  <si>
    <t>Realizar la construcción y ampliación de infraestructuras culturales</t>
  </si>
  <si>
    <t>E3.P_A.MR1-MP08-1 - Realizar el mantenimiento de infraestructura hospitalaria</t>
  </si>
  <si>
    <t>E3.P_A.MR1-MP09-1</t>
  </si>
  <si>
    <t>Realizar el mantenimiento de infraestructuras culturales</t>
  </si>
  <si>
    <t>E3.P_A.MR1-MP09-1 - Realizar la construcción y ampliación de infraestructuras culturales</t>
  </si>
  <si>
    <t>E3.P_A.MR1-MP10-1</t>
  </si>
  <si>
    <t>Realizar la construcción y ampliación de infraestructuras para la población Vulnerable</t>
  </si>
  <si>
    <t>E3.P_A.MR1-MP10-1 - Realizar el mantenimiento de infraestructuras culturales</t>
  </si>
  <si>
    <t>E3.P_A.MR1-MP11-1</t>
  </si>
  <si>
    <t>Realizar el mantenimiento de infraestructura para la población Vulnerable</t>
  </si>
  <si>
    <t>E3.P_A.MR1-MP11-1 - Realizar la construcción y ampliación de infraestructuras para la población Vulnerable</t>
  </si>
  <si>
    <t>E3.P_A.MR1-MP12-1</t>
  </si>
  <si>
    <t>Realizar la construcción y ampliación de infraestructura para la prevención y atención de desastres</t>
  </si>
  <si>
    <t>E3.P_A.MR1-MP12-1 - Realizar el mantenimiento de infraestructura para la población Vulnerable</t>
  </si>
  <si>
    <t>E3.P_A.MR1-MP13-1</t>
  </si>
  <si>
    <t>Realizar el mantenimiento de infraestructura para la prevención y atención de desastres</t>
  </si>
  <si>
    <t>E3.P_A.MR1-MP13-1 - Realizar la construcción y ampliación de infraestructura para la prevención y atención de desastres</t>
  </si>
  <si>
    <t>E3.P_A.MR1-MP14-1</t>
  </si>
  <si>
    <t>MP15-1</t>
  </si>
  <si>
    <t>Realizar la construcción y ampliación de infraestructura de equipamiento municipal</t>
  </si>
  <si>
    <t>E3.P_A.MR1-MP14-1 - Realizar el mantenimiento de infraestructura para la prevención y atención de desastres</t>
  </si>
  <si>
    <t>E3.P_A.MR1-MP15-1</t>
  </si>
  <si>
    <t>Realizar el mantenimiento de infraestructura de equipamiento municipal</t>
  </si>
  <si>
    <t>E3.P_A.MR1-MP15-1 - Realizar la construcción y ampliación de infraestructura de equipamiento municipal</t>
  </si>
  <si>
    <t>E3.P_A.MR1-MP16-1</t>
  </si>
  <si>
    <t>MP17-1</t>
  </si>
  <si>
    <t>Constituir el mecanismo de gestión y financiación contemplados en el PDM para la estudios, diseños, construcción de un complejo deportivo nuevo</t>
  </si>
  <si>
    <t>N° mecanismos adoptados</t>
  </si>
  <si>
    <t>E3.P_A.MR1-MP16-1 - Realizar el mantenimiento de infraestructura de equipamiento municipal</t>
  </si>
  <si>
    <t>E3.P_A.MR1-MP17-1</t>
  </si>
  <si>
    <t>MP18-1</t>
  </si>
  <si>
    <t>E3.P_A.MR1-MP17-1 - Constituir el mecanismo de gestión y financiación contemplados en el PDM para la estudios, diseños, construcción de un complejo deportivo nuevo</t>
  </si>
  <si>
    <t>E3.P_A.MR1-MP18-1</t>
  </si>
  <si>
    <t>MP19-1</t>
  </si>
  <si>
    <t>Constituir el mecanismo de gestión y financiación contemplados en el PDM  para la implementación de estudios, diseños, construcción, dotación y operación del Centro Multiferial y de Negocios</t>
  </si>
  <si>
    <t>E3.P_A.MR1-MP18-1 - Constituir el mecanismo de gestión y financiación contemplados en el PDM para la creación de un complejo Universitario en el Municipio cofinanciado con el departamento, la nación</t>
  </si>
  <si>
    <t>E3.P_A.MR1-MP19-1</t>
  </si>
  <si>
    <t>MP20-1</t>
  </si>
  <si>
    <t>Constituir el mecanismo de gestión y financiación contemplados en el PDM para la construcción del metro cable zona alta del municipio</t>
  </si>
  <si>
    <t>E3.P_A.MR1-MP19-1 - Constituir el mecanismo de gestión y financiación contemplados en el PDM  para la implementación de estudios, diseños, construcción, dotación y operación del Centro Multiferial y de Negocios</t>
  </si>
  <si>
    <t>E3.P_A.MR1-MP20-1</t>
  </si>
  <si>
    <t>MP21-1</t>
  </si>
  <si>
    <t>Constituir el mecanismo de gestión y financiación contemplados en el PDM para la construcción Zona de integración social del Municipio</t>
  </si>
  <si>
    <t>E3.P_A.MR1-MP20-1 - Constituir el mecanismo de gestión y financiación contemplados en el PDM para la construcción del metro cable zona alta del municipio</t>
  </si>
  <si>
    <t>E3.P_A.MR1-MP21-1</t>
  </si>
  <si>
    <t>2016-25817-0028
Mejoramiento de las condiciones de movilidad del Municipio a través de una inversión per cápita en el sector. Tocancipá,
Cundinamarca, Centro Oriente</t>
  </si>
  <si>
    <t>Elaborar el plan vial municipal</t>
  </si>
  <si>
    <t>N° de Plan Vial elaborado</t>
  </si>
  <si>
    <t>E3.P_A.MR1-MP21-1 - Constituir el mecanismo de gestión y financiación contemplados en el PDM para la construcción Zona de integración social del Municipio</t>
  </si>
  <si>
    <t>E3.P_B.MR1-MP01-1</t>
  </si>
  <si>
    <t>Adquirir maquinaria para el mantenimiento vial</t>
  </si>
  <si>
    <t>N° de máquinas adquiridas</t>
  </si>
  <si>
    <t>E3.P_B.MR1-MP01-1 - Elaborar el plan vial municipal</t>
  </si>
  <si>
    <t>E3.P_B.MR1-MP02-1</t>
  </si>
  <si>
    <t>Realizar la señalización vial del municipio</t>
  </si>
  <si>
    <t>Km. de vía señalizados</t>
  </si>
  <si>
    <t>E3.P_B.MR1-MP02-1 - Adquirir maquinaria para el mantenimiento vial</t>
  </si>
  <si>
    <t>E3.P_B.MR1-MP03-1</t>
  </si>
  <si>
    <t>Mantener la malla vial municipal, Tanto pavimentada como no pavimentada</t>
  </si>
  <si>
    <t>Km.  mantenidos</t>
  </si>
  <si>
    <t>E3.P_B.MR1-MP03-1 - Realizar la señalización vial del municipio</t>
  </si>
  <si>
    <t>E3.P_B.MR1-MP04-1</t>
  </si>
  <si>
    <t>Ampliar y mantener la red de ciclo rutas</t>
  </si>
  <si>
    <t>Km. de ciclo ruta ampliados y mantenidas</t>
  </si>
  <si>
    <t>E3.P_B.MR1-MP04-1 - Mantener la malla vial municipal, Tanto pavimentada como no pavimentada</t>
  </si>
  <si>
    <t>E3.P_B.MR1-MP05-1</t>
  </si>
  <si>
    <t>Realizar Estudios y diseños para obras de infraestructura vial</t>
  </si>
  <si>
    <t>N° de estudios y diseños realizados</t>
  </si>
  <si>
    <t>E3.P_B.MR1-MP05-1 - Ampliar y mantener la red de ciclo rutas</t>
  </si>
  <si>
    <t>E3.P_B.MR1-MP06-1</t>
  </si>
  <si>
    <t>Estructurar proyectos para construcción de infraestructura vial</t>
  </si>
  <si>
    <t>N° de proyectos estructurados</t>
  </si>
  <si>
    <t>E3.P_B.MR1-MP06-1 - Realizar Estudios y diseños para obras de infraestructura vial</t>
  </si>
  <si>
    <t>E3.P_B.MR1-MP07-1</t>
  </si>
  <si>
    <t>Construir  vías y alamedas</t>
  </si>
  <si>
    <t>N° de km. de vías y alamedas construidas</t>
  </si>
  <si>
    <t>E3.P_B.MR1-MP07-1 - Estructurar proyectos para construcción de infraestructura vial</t>
  </si>
  <si>
    <t>E3.P_B.MR1-MP08-1</t>
  </si>
  <si>
    <t>Rehabilitar la  malla vial municipal, tanto pavimentada como no pavimentada</t>
  </si>
  <si>
    <t>N° de km. de vías rehabilitadas</t>
  </si>
  <si>
    <t>E3.P_B.MR1-MP08-1 - Construir  vías y alamedas</t>
  </si>
  <si>
    <t>E3.P_B.MR1-MP09-1</t>
  </si>
  <si>
    <t>Estructurar proyectos para la construcción de Puentes Vehiculares</t>
  </si>
  <si>
    <t>No de proyectos estructurados</t>
  </si>
  <si>
    <t>E3.P_B.MR1-MP09-1 - Rehabilitar la  malla vial municipal, tanto pavimentada como no pavimentada</t>
  </si>
  <si>
    <t>E3.P_B.MR1-MP10-1</t>
  </si>
  <si>
    <t>Construir Puentes Peatonales</t>
  </si>
  <si>
    <t>No de puentes construidos</t>
  </si>
  <si>
    <t>E3.P_B.MR1-MP10-1 - Estructurar proyectos para la construcción de Puentes Vehiculares</t>
  </si>
  <si>
    <t>E3.P_B.MR1-MP11-1</t>
  </si>
  <si>
    <t>Estructurar proyectos para construcción del aeropuerto municipal</t>
  </si>
  <si>
    <t>E3.P_B.MR1-MP11-1 - Construir Puentes Peatonales</t>
  </si>
  <si>
    <t>E3.P_B.MR1-MP12-1</t>
  </si>
  <si>
    <t>Construir Terminales de transporte aéreas y terrestres</t>
  </si>
  <si>
    <t>No. de terminales  construidos</t>
  </si>
  <si>
    <t>E3.P_B.MR1-MP12-1 - Estructurar proyectos para construcción del aeropuerto municipal</t>
  </si>
  <si>
    <t>E3.P_B.MR1-MP13-1</t>
  </si>
  <si>
    <t>2016-25817-0043
Mantenimiento de los puntos lumínicos de alumbrado público municipal Tocancipá, Cundinamarca, Centro Oriente</t>
  </si>
  <si>
    <t>Aumentar el número de luminarias de propiedad del municipio para el fortalecimiento de la infraestructura municipal de alumbrado público</t>
  </si>
  <si>
    <t>No. de luminarias propias</t>
  </si>
  <si>
    <t>E3.P_B.MR1-MP13-1 - Construir Terminales de transporte aéreas y terrestres</t>
  </si>
  <si>
    <t>E3.P_C.MR1-MP01-1</t>
  </si>
  <si>
    <t>Seleccionar un operador que garantice el cumplimiento de las condiciones técnicas, jurídicas  y económicas actuales mediante mecanismos que permitan mejorar el servicio</t>
  </si>
  <si>
    <t>No. de Operadores seleccionados</t>
  </si>
  <si>
    <t>E3.P_C.MR1-MP01-1 - Aumentar el número de luminarias de propiedad del municipio para el fortalecimiento de la infraestructura municipal de alumbrado público</t>
  </si>
  <si>
    <t>E3.P_C.MR1-MP02-1</t>
  </si>
  <si>
    <t>Mantener por lo menos el número de luminarias existentes en el municipio propiedad del operador de red para  el fortalecimiento de la infraestructura municipal de alumbrado público</t>
  </si>
  <si>
    <t>No. de luminarias mantenidas</t>
  </si>
  <si>
    <t>E3.P_C.MR1-MP02-1 - Seleccionar un operador que garantice el cumplimiento de las condiciones técnicas, jurídicas  y económicas actuales mediante mecanismos que permitan mejorar el servicio</t>
  </si>
  <si>
    <t>E3.P_C.MR1-MP03-1</t>
  </si>
  <si>
    <t>2016-25817-0049
Implementación de estrategias para la ampliación, cobertura, adecuación y mantenimiento de las redes de energía, gas, telefonia, conectividad del Municipio de Tocancipá, Cundinamarca, Centro Oriente.</t>
  </si>
  <si>
    <t>Implementar una estrategia para  la ampliación de cobertura, adecuación y mantenimiento de redes (energía, gas, telefonía, conectividad, telecomunicaciones... etc)</t>
  </si>
  <si>
    <t>E3.P_C.MR1-MP03-1 - Mantener por lo menos el número de luminarias existentes en el municipio propiedad del operador de red para  el fortalecimiento de la infraestructura municipal de alumbrado público</t>
  </si>
  <si>
    <t>E3.P_C.MR2-MP01-1</t>
  </si>
  <si>
    <t>2016-25817-0053
Implementación de las acciones para mejorar las condiciones del Ordenamiento Territorial del Municipio de Tocancipá, Cundinamarca, Centro Oriente</t>
  </si>
  <si>
    <t>Elaborar la revisión general ordinaria del Plan de Ordenamiento Territorial. (POT)</t>
  </si>
  <si>
    <t>No. POT revisados</t>
  </si>
  <si>
    <t>Secretaria de Planeación</t>
  </si>
  <si>
    <t>E3.P_C.MR2-MP01-1 - Implementar una estrategia para  la ampliación de cobertura, adecuación y mantenimiento de redes (energía, gas, telefonía, conectividad, telecomunicaciones... etc)</t>
  </si>
  <si>
    <t>E3.P_D.MR1-MP01-1</t>
  </si>
  <si>
    <t>Aprobar el 100% de los instrumentos de gestión que se presenten para el desarrollo del POT</t>
  </si>
  <si>
    <t>% de instrumentos aprobados</t>
  </si>
  <si>
    <t>E3.P_D.MR1-MP01-1 - Elaborar la revisión general ordinaria del Plan de Ordenamiento Territorial. (POT)</t>
  </si>
  <si>
    <t>E3.P_D.MR1-MP02-1</t>
  </si>
  <si>
    <t>Implementar el sistema  de información geográfico municipal SIG</t>
  </si>
  <si>
    <t>No. de sistemas de información operando</t>
  </si>
  <si>
    <t>E3.P_D.MR1-MP02-1 - Aprobar el 100% de los instrumentos de gestión que se presenten para el desarrollo del POT</t>
  </si>
  <si>
    <t>E3.P_D.MR1-MP03-1</t>
  </si>
  <si>
    <t>Actualizar la nomenclatura y la estratificación socioeconómica del municipio</t>
  </si>
  <si>
    <t>No. de procesos actualizados</t>
  </si>
  <si>
    <t>E3.P_D.MR1-MP03-1 - Implementar el sistema  de información geográfico municipal SIG</t>
  </si>
  <si>
    <t>E3.P_D.MR1-MP04-1</t>
  </si>
  <si>
    <t>Suscribir un convenio de cooperación con el IGAC para la actualización y conservación catastral</t>
  </si>
  <si>
    <t>No. de convenios suscritos</t>
  </si>
  <si>
    <t>E3.P_D.MR1-MP04-1 - Actualizar la nomenclatura y la estratificación socioeconómica del municipio</t>
  </si>
  <si>
    <t>E3.P_D.MR1-MP05-1</t>
  </si>
  <si>
    <t>Legalización de predios de propiedad del municipio</t>
  </si>
  <si>
    <t>No. de predios legalizados</t>
  </si>
  <si>
    <t>E3.P_D.MR1-MP05-1 - Suscribir un convenio de cooperación con el IGAC para la actualización y conservación catastral</t>
  </si>
  <si>
    <t>E3.P_D.MR1-MP06-1</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</si>
  <si>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</si>
  <si>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</si>
  <si>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</si>
  <si>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E3.P_D.MR1-MP06-1 - Legalización de predios de propiedad del municipio</t>
  </si>
  <si>
    <t>E3.P_D.MR2-MP01-1</t>
  </si>
  <si>
    <t>Implementar agenda de trabajo conjunto con Secretaría de Hacienda en procesos de presupuestación</t>
  </si>
  <si>
    <t>Agenda de trabajo desarrollada</t>
  </si>
  <si>
    <t>E3.P_D.MR2-MP01-1 - Implementar una estrategia para mejorar las capacidades institucionales en la formulación de programas y proyectos</t>
  </si>
  <si>
    <t>E3.P_D.MR2-MP02-1</t>
  </si>
  <si>
    <t>Proponer instrumentos de intervención financiera para el desarrollo Municipal (contribución en valorización, participación en plusvalía)</t>
  </si>
  <si>
    <t>Instrumentos propuestos</t>
  </si>
  <si>
    <t>E3.P_D.MR2-MP02-1 - Implementar agenda de trabajo conjunto con Secretaría de Hacienda en procesos de presupuestación</t>
  </si>
  <si>
    <t>E3.P_D.MR2-MP03-1</t>
  </si>
  <si>
    <t>2016-25817-0039
Mejoramiento de las condiciones de vivienda a través de estrategias y acciones para recuperar la vivienda digna en el
Municipio de Tocancipá, Cundinamarca, Centro Oriente</t>
  </si>
  <si>
    <t>Construir  vivienda digna de interés prioritario</t>
  </si>
  <si>
    <t>No. de viviendas construidas</t>
  </si>
  <si>
    <t>E3.P_D.MR2-MP03-1 - Proponer instrumentos de intervención financiera para el desarrollo Municipal (contribución en valorización, participación en plusvalía)</t>
  </si>
  <si>
    <t>E3.P_E.MR1-MP01-1</t>
  </si>
  <si>
    <t xml:space="preserve">Mejorar las condiciones de vivienda a través de la implementación de estrategias y acciones encaminadas a recuperar </t>
  </si>
  <si>
    <t>Implementar programas de mejoramiento  de vivienda en el municipio</t>
  </si>
  <si>
    <t>No. de mejoramiento implementados</t>
  </si>
  <si>
    <t>E3.P_E.MR1-MP01-1 - Construir  vivienda digna de interés prioritario</t>
  </si>
  <si>
    <t>E3.P_E.MR1-MP02-1</t>
  </si>
  <si>
    <t>Construir vivienda rural en sitio propio</t>
  </si>
  <si>
    <t>No. de viviendas construidas en sitio propio</t>
  </si>
  <si>
    <t>E3.P_E.MR1-MP02-1 - Implementar programas de mejoramiento  de vivienda en el municipio</t>
  </si>
  <si>
    <t xml:space="preserve">E3.P_E.MR1 - Mejorar las condiciones de vivienda a través de la implementación de estrategias y acciones encaminadas a recuperar </t>
  </si>
  <si>
    <t>E3.P_E.MR1-MP03-1</t>
  </si>
  <si>
    <t>Crear el banco de materiales para el apoyo al mejoramiento y construcción en sitio propio</t>
  </si>
  <si>
    <t>banco de materiales creado</t>
  </si>
  <si>
    <t>E3.P_E.MR1-MP03-1 - Construir vivienda rural en sitio propio</t>
  </si>
  <si>
    <t>E3.P_E.MR1-MP04-1</t>
  </si>
  <si>
    <t>Fortalecer la Secretaria de Planeación mediante la compra de equipos con recursos del SGR</t>
  </si>
  <si>
    <t>Porcentaje de inversión de los recursos del SGR</t>
  </si>
  <si>
    <t>E3.P_E.MR1-MP04-1 - Crear el banco de materiales para el apoyo al mejoramiento y construcción en sitio propio</t>
  </si>
  <si>
    <t>E3.P_E.MR1-MP05-1</t>
  </si>
  <si>
    <t>Porcentaje de inversión de los recursos del SGR (%)</t>
  </si>
  <si>
    <t>Adelantar acciones de apoyo y asesoría integral en legalización de predios para población vulnerable</t>
  </si>
  <si>
    <t>No. Acciones adelantadas</t>
  </si>
  <si>
    <t>E3.P_E.MR1-MP05-1 - Fortalecer la Secretaria de Planeación mediante la compra de equipos con recursos del SGR</t>
  </si>
  <si>
    <t>E3.P_E.MR1-MP06-1</t>
  </si>
  <si>
    <t>2016-25817-0006
Formulación del plan de vulnerabilidad al cambio climatico en el municipio de Tocancipá, Cundinamarca, Centro Oriente</t>
  </si>
  <si>
    <t>Desarrollar estrategia para la promoción y prevención de riesgos ambientales</t>
  </si>
  <si>
    <t>Secretaria de Ambiente</t>
  </si>
  <si>
    <t>E3.P_E.MR1-MP06-1 - Adelantar acciones de apoyo y asesoría integral en legalización de predios para población vulnerable</t>
  </si>
  <si>
    <t>E3.P_F.MR1-MP01-1</t>
  </si>
  <si>
    <t>Mantener las estrategias de promoción a los sectores productivos que implementen Mecanismos de Producción Limpia</t>
  </si>
  <si>
    <t>No. de estrategias de promoción de los sectores productivos</t>
  </si>
  <si>
    <t>E3.P_F.MR1-MP01-1 - Desarrollar estrategia para la promoción y prevención de riesgos ambientales</t>
  </si>
  <si>
    <t>E3.P_F.MR1-MP02-1</t>
  </si>
  <si>
    <t>Formular e implementar el Plan de adaptación y mitigación al cambio climático</t>
  </si>
  <si>
    <t>No. de planes formulados y puestos en marcha</t>
  </si>
  <si>
    <t>E3.P_F.MR1-MP02-1 - Mantener las estrategias de promoción a los sectores productivos que implementen Mecanismos de Producción Limpia</t>
  </si>
  <si>
    <t>E3.P_F.MR1-MP03-1</t>
  </si>
  <si>
    <t>Realizar acciones de promoción para la medición, compensación, reducción y mitigación de impacto ambiental para empresas y su huella de carbono</t>
  </si>
  <si>
    <t>No. de empresas objeto de acciones de promoción</t>
  </si>
  <si>
    <t>E3.P_F.MR1-MP03-1 - Formular e implementar el Plan de adaptación y mitigación al cambio climático</t>
  </si>
  <si>
    <t>E3.P_F.MR1-MP04-1</t>
  </si>
  <si>
    <t>Realizar estudio de identificación de costos ambientales en el sector industrial para la determinación de pasivos ambientales</t>
  </si>
  <si>
    <t>No. de estudios realizados</t>
  </si>
  <si>
    <t>E3.P_F.MR1-MP04-1 - Realizar acciones de promoción para la medición, compensación, reducción y mitigación de impacto ambiental para empresas y su huella de carbono</t>
  </si>
  <si>
    <t>E3.P_F.MR1-MP05-1</t>
  </si>
  <si>
    <t>2016-25817-0007
Conservación de las microcuencas del municipio de Tocancipá, Cundinamarca, Centro Oriente</t>
  </si>
  <si>
    <t>Realizar Estudio hidrológico de las microcuencas del municipio</t>
  </si>
  <si>
    <t>No. de estudios hidrológicos realizados</t>
  </si>
  <si>
    <t>E3.P_F.MR1-MP05-1 - Realizar estudio de identificación de costos ambientales en el sector industrial para la determinación de pasivos ambientales</t>
  </si>
  <si>
    <t>E3.P_G.MR1-MP01-1</t>
  </si>
  <si>
    <t>Desarrollar estrategias para el monitoreo de vertimientos realizados a los cuerpos de agua superficiales del municipio</t>
  </si>
  <si>
    <t>E3.P_G.MR1-MP01-1 - Realizar Estudio hidrológico de las microcuencas del municipio</t>
  </si>
  <si>
    <t>E3.P_G.MR1-MP02-1</t>
  </si>
  <si>
    <t>Realizar mantenimiento hidráulico  en cuerpos de agua superficiales</t>
  </si>
  <si>
    <t>No. de km de cuerpos de aguas superficiales intervenidos</t>
  </si>
  <si>
    <t>E3.P_G.MR1-MP02-1 - Desarrollar estrategias para el monitoreo de vertimientos realizados a los cuerpos de agua superficiales del municipio</t>
  </si>
  <si>
    <t>E3.P_G.MR1-MP03-1</t>
  </si>
  <si>
    <t>Adquirir predios de interés para la conservación del recurso hídrico</t>
  </si>
  <si>
    <t>No. de predios adquiridos</t>
  </si>
  <si>
    <t>E3.P_G.MR1-MP03-1 - Realizar mantenimiento hidráulico  en cuerpos de agua superficiales</t>
  </si>
  <si>
    <t>E3.P_G.MR1-MP04-1</t>
  </si>
  <si>
    <t>Implementar el Plan de Manejo de las microcuencas del Municipio</t>
  </si>
  <si>
    <t xml:space="preserve">No. de planes de manejo de microcuencas Implementados </t>
  </si>
  <si>
    <t>E3.P_G.MR1-MP04-1 - Adquirir predios de interés para la conservación del recurso hídrico</t>
  </si>
  <si>
    <t>E3.P_G.MR1-MP05-1</t>
  </si>
  <si>
    <t>2016-25817-0008
Conservación de flora, fauna, suelo y seguimiento en mineria y gestion de residuos solidos en el municipio de Tocancipá,
Cundinamarca, Centro Oriente</t>
  </si>
  <si>
    <t>Desarrollar estrategia para fortalecer el Vivero municipal</t>
  </si>
  <si>
    <t>No. de estrategias para fortalecer el vivero municipal</t>
  </si>
  <si>
    <t>E3.P_G.MR1-MP05-1 - Implementar el Plan de Manejo de las microcuencas del Municipio</t>
  </si>
  <si>
    <t>E3.P_H.MR1-MP01-1</t>
  </si>
  <si>
    <t>Formular e implementar proyecto para la conservación y restauración de ecosistemas entre ellos guardabosques</t>
  </si>
  <si>
    <t>No. de proyectos formulados</t>
  </si>
  <si>
    <t>E3.P_H.MR1-MP01-1 - Desarrollar estrategia para fortalecer el Vivero municipal</t>
  </si>
  <si>
    <t>E3.P_H.MR1-MP02-1</t>
  </si>
  <si>
    <t>MP02-2</t>
  </si>
  <si>
    <t>No. de proyectos implementados</t>
  </si>
  <si>
    <t>E3.P_H.MR1-MP02-1 - Formular e implementar proyecto para la conservación y restauración de ecosistemas entre ellos guardabosques</t>
  </si>
  <si>
    <t>E3.P_H.MR1-MP02-2</t>
  </si>
  <si>
    <t>Actualizar el inventario de flora y fauna municipal</t>
  </si>
  <si>
    <t>No. de inventarios actualizados de flora y fauna municipal</t>
  </si>
  <si>
    <t>E3.P_H.MR1-MP02-2 - Formular e implementar proyecto para la conservación y restauración de ecosistemas entre ellos guardabosques</t>
  </si>
  <si>
    <t>E3.P_H.MR1-MP03-1</t>
  </si>
  <si>
    <t>Implementar acciones de apoyo para el control de tráfico ilegal de flora y fauna silvestre</t>
  </si>
  <si>
    <t>No. de acciones de control de tráfico ilegal de flora y fauna silvestre realizadas en el cuatrienio</t>
  </si>
  <si>
    <t>E3.P_H.MR1-MP03-1 - Actualizar el inventario de flora y fauna municipal</t>
  </si>
  <si>
    <t>E3.P_H.MR1-MP04-1</t>
  </si>
  <si>
    <t>Implementar estrategias para realizar Mantenimiento y Revegetalización de áreas degradadas</t>
  </si>
  <si>
    <t>E3.P_H.MR1-MP04-1 - Implementar acciones de apoyo para el control de tráfico ilegal de flora y fauna silvestre</t>
  </si>
  <si>
    <t>E3.P_H.MR1-MP05-1</t>
  </si>
  <si>
    <t>Implementar el Plan de Gestión Integral de Residuos Sólidos – PGIRS</t>
  </si>
  <si>
    <t>N° de Planes implementados</t>
  </si>
  <si>
    <t>E3.P_H.MR1-MP05-1 - Implementar estrategias para realizar Mantenimiento y Revegetalización de áreas degradadas</t>
  </si>
  <si>
    <t>E3.P_H.MR1-MP06-1</t>
  </si>
  <si>
    <t>2016-25817-0009
Implementación de estrategias para mejorar las condiciones de contaminacion en el Municipio de Tocancipá, Cundinamarca, Centro Oriente</t>
  </si>
  <si>
    <t xml:space="preserve">Realizar estudio de calidad del aire </t>
  </si>
  <si>
    <t>No. de estudios de calidad del aire realizados</t>
  </si>
  <si>
    <t>E3.P_H.MR1-MP06-1 - Implementar el Plan de Gestión Integral de Residuos Sólidos – PGIRS</t>
  </si>
  <si>
    <t>E3.P_I.MR1-MP01-1</t>
  </si>
  <si>
    <t>Realizar acciones conjuntas con la CAR para el control a la calidad del aire en las veredas del municipio realizando monitoreo a las fuentes móviles</t>
  </si>
  <si>
    <t>No. de jornadas de control a fuentes móviles realizadas</t>
  </si>
  <si>
    <t xml:space="preserve">E3.P_I.MR1-MP01-1 - Realizar estudio de calidad del aire </t>
  </si>
  <si>
    <t>E3.P_I.MR1-MP02-1</t>
  </si>
  <si>
    <t>Realizar la valoración y evaluación de impacto ambiental a los establecimientos de comercio que generen contaminación auditiva y visual</t>
  </si>
  <si>
    <t>E3.P_I.MR1-MP02-1 - Realizar acciones conjuntas con la CAR para el control a la calidad del aire en las veredas del municipio realizando monitoreo a las fuentes móviles</t>
  </si>
  <si>
    <t>E3.P_I.MR1-MP03-1</t>
  </si>
  <si>
    <t>2016-25817-0010
Compromiso de antener la cobertura en los programas SIGAM,PRAES PIGA PROCEDAS en el Municipo Tocancipá, Cundinamarca, Centro Oriente</t>
  </si>
  <si>
    <t>Actualizar e implementar el Plan de Educación Ambiental Municipal integrando PRAES y PROCEDAS</t>
  </si>
  <si>
    <t>No. de planes actualizados</t>
  </si>
  <si>
    <t>E3.P_I.MR1-MP03-1 - Realizar la valoración y evaluación de impacto ambiental a los establecimientos de comercio que generen contaminación auditiva y visual</t>
  </si>
  <si>
    <t>E3.P_J.MR1-MP01-1</t>
  </si>
  <si>
    <t>No .de planes implementados</t>
  </si>
  <si>
    <t>E3.P_J.MR1-MP01-1 - Actualizar e implementar el Plan de Educación Ambiental Municipal integrando PRAES y PROCEDAS</t>
  </si>
  <si>
    <t>E3.P_J.MR1-MP01-2</t>
  </si>
  <si>
    <t>Poner en funcionamiento las aulas ambientales</t>
  </si>
  <si>
    <t>No. de aulas operando</t>
  </si>
  <si>
    <t>E3.P_J.MR1-MP01-2 - Actualizar e implementar el Plan de Educación Ambiental Municipal integrando PRAES y PROCEDAS</t>
  </si>
  <si>
    <t>E3.P_J.MR1-MP02-1</t>
  </si>
  <si>
    <t>Actualizar  e implementar el perfil ambiental del municipio y su plan de acción</t>
  </si>
  <si>
    <t xml:space="preserve">No. de perfiles actualizados </t>
  </si>
  <si>
    <t>E3.P_J.MR1-MP02-1 - Poner en funcionamiento las aulas ambientales</t>
  </si>
  <si>
    <t>E3.P_J.MR1-MP03-1</t>
  </si>
  <si>
    <t>MP03-2</t>
  </si>
  <si>
    <t>No. de planes de acción implementados</t>
  </si>
  <si>
    <t>E3.P_J.MR1-MP03-1 - Actualizar  e implementar el perfil ambiental del municipio y su plan de acción</t>
  </si>
  <si>
    <t>E3.P_J.MR1-MP03-2</t>
  </si>
  <si>
    <t>Desarrollar un Sistema de información ambiental que consolide información de los diferentes sectores productivos</t>
  </si>
  <si>
    <t>No. Sistema en funcionamiento</t>
  </si>
  <si>
    <t>E3.P_J.MR1-MP03-2 - Actualizar  e implementar el perfil ambiental del municipio y su plan de acción</t>
  </si>
  <si>
    <t>E3.P_J.MR1-MP04-1</t>
  </si>
  <si>
    <t>Poner en funcionamiento el Sistema de Información Geográfico Ambiental</t>
  </si>
  <si>
    <t>No. de sistemas de información geográfico ambiental en funcionamiento</t>
  </si>
  <si>
    <t>E3.P_J.MR1-MP04-1 - Desarrollar un Sistema de información ambiental que consolide información de los diferentes sectores productivos</t>
  </si>
  <si>
    <t>E3.P_J.MR1-MP05-1</t>
  </si>
  <si>
    <t>Ampliar la implementación del PIGA (Plan Institucional de Gestión Ambiental) a sedes de la administración municipal</t>
  </si>
  <si>
    <t>No. de sedes de la Administración Municipal con PIGA implementado</t>
  </si>
  <si>
    <t>E3.P_J.MR1-MP05-1 - Poner en funcionamiento el Sistema de Información Geográfico Ambiental</t>
  </si>
  <si>
    <t>E3.P_J.MR1-MP06-1</t>
  </si>
  <si>
    <t>P_K</t>
  </si>
  <si>
    <t>2016-25817-0011
Compromiso en el cumplimiento de las obligaciones impuestas en el fallo de la sentencia del Rio Bogota en el Municipio de Tocancipá, Cundinamarca, Centro Oriente</t>
  </si>
  <si>
    <t>Implementar las obligaciones de la Sentencia del Rio Bogotá</t>
  </si>
  <si>
    <t xml:space="preserve">No. de obligaciones cumplidas  en la sentencia del Rio Bogotá </t>
  </si>
  <si>
    <t>E3.P_J.MR1-MP06-1 - Ampliar la implementación del PIGA (Plan Institucional de Gestión Ambiental) a sedes de la administración municipal</t>
  </si>
  <si>
    <t>E3.P_K.MR1-MP01-1</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</si>
  <si>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</si>
  <si>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</si>
  <si>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</si>
  <si>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Ampliar la capacidad de tratamiento de las Plantas de Agua Potable</t>
  </si>
  <si>
    <t>No. de PTAP ampliadas</t>
  </si>
  <si>
    <t>E3.P_K.MR1-MP01-1 - Implementar las obligaciones de la Sentencia del Rio Bogotá</t>
  </si>
  <si>
    <t>E3.P_L.MR1-MP01-1</t>
  </si>
  <si>
    <t>Implementar el mínimo vital a población vulnerable</t>
  </si>
  <si>
    <t xml:space="preserve">% de beneficiarios de población vulnerable del mínimo vital </t>
  </si>
  <si>
    <t>E3.P_L.MR1-MP01-1 - Ampliar la capacidad de tratamiento de las Plantas de Agua Potable</t>
  </si>
  <si>
    <t>E3.P_L.MR1-MP02-1</t>
  </si>
  <si>
    <t xml:space="preserve">Implementar la estrategia del Programa de Ahorro y uso Eficiente del Agua </t>
  </si>
  <si>
    <t>E3.P_L.MR1-MP02-1 - Implementar el mínimo vital a población vulnerable</t>
  </si>
  <si>
    <t>E3.P_L.MR1-MP03-1</t>
  </si>
  <si>
    <t>Automatizar, Ampliar y realizar la Macro medición del Tanque Caita</t>
  </si>
  <si>
    <t>No. de Automatizaciones del Tanque Caita</t>
  </si>
  <si>
    <t xml:space="preserve">E3.P_L.MR1-MP03-1 - Implementar la estrategia del Programa de Ahorro y uso Eficiente del Agua </t>
  </si>
  <si>
    <t>E3.P_L.MR1-MP04-1</t>
  </si>
  <si>
    <t>MP04-2</t>
  </si>
  <si>
    <t>No. de Ampliaciones del Tanque Caita</t>
  </si>
  <si>
    <t>E3.P_L.MR1-MP04-1 - Automatizar, Ampliar y realizar la Macro medición del Tanque Caita</t>
  </si>
  <si>
    <t>E3.P_L.MR1-MP04-2</t>
  </si>
  <si>
    <t>MP04-3</t>
  </si>
  <si>
    <t>No. de Macro mediciones del Tanque Caita</t>
  </si>
  <si>
    <t>E3.P_L.MR1-MP04-2 - Automatizar, Ampliar y realizar la Macro medición del Tanque Caita</t>
  </si>
  <si>
    <t>E3.P_L.MR1-MP04-3</t>
  </si>
  <si>
    <t>Implementación del plan maestro de acueducto y alcantarillado</t>
  </si>
  <si>
    <t xml:space="preserve">No. de planes implementados en acueducto </t>
  </si>
  <si>
    <t>E3.P_L.MR1-MP04-3 - Automatizar, Ampliar y realizar la Macro medición del Tanque Caita</t>
  </si>
  <si>
    <t>E3.P_L.MR1-MP05-1</t>
  </si>
  <si>
    <t>Construir y dotar Laboratorios de Agua Potable</t>
  </si>
  <si>
    <t>No.  de Laboratorios construidos</t>
  </si>
  <si>
    <t>E3.P_L.MR1-MP05-1 - Implementación del plan maestro de acueducto y alcantarillado</t>
  </si>
  <si>
    <t>E3.P_L.MR1-MP06-1</t>
  </si>
  <si>
    <t>MP06-2</t>
  </si>
  <si>
    <t>No.  de Laboratorios dotados</t>
  </si>
  <si>
    <t>E3.P_L.MR1-MP06-1 - Construir y dotar Laboratorios de Agua Potable</t>
  </si>
  <si>
    <t>E3.P_L.MR1-MP06-2</t>
  </si>
  <si>
    <t>Suscribir convenios para subsidiar el servicio público de Acueducto</t>
  </si>
  <si>
    <t xml:space="preserve">No. de convenios suscritos </t>
  </si>
  <si>
    <t>E3.P_L.MR1-MP06-2 - Construir y dotar Laboratorios de Agua Potable</t>
  </si>
  <si>
    <t>E3.P_L.MR1-MP07-1</t>
  </si>
  <si>
    <t>2016-25817-0033
Mejoramiento de la Cobertura de Alcantarillado en el Área Urbana y Área Rural en el Municipio de Tocancipá, Cundinamarca, Centro Oriente</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</si>
  <si>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</si>
  <si>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</si>
  <si>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E3.P_L.MR1-MP07-1 - Suscribir convenios para subsidiar el servicio público de Acueducto</t>
  </si>
  <si>
    <t>E3.P_L.MR2-MP01-1</t>
  </si>
  <si>
    <t>Diseñar y construir Plantas de Tratamiento de Aguas Residuales</t>
  </si>
  <si>
    <t xml:space="preserve">No. de Plantas de Tratamiento de Aguas Residuales diseñadas </t>
  </si>
  <si>
    <t>E3.P_L.MR2-MP01-1 - Cumplir con los requisitos legales de vertimientos a través de la estabilización y optimización de las Plantas de Tratamiento de  Aguas Residuales - PTAR´s</t>
  </si>
  <si>
    <t>E3.P_L.MR2-MP02-1</t>
  </si>
  <si>
    <t>No. de Plantas de Tratamiento de Aguas Residuales construidas</t>
  </si>
  <si>
    <t>E3.P_L.MR2-MP02-1 - Diseñar y construir Plantas de Tratamiento de Aguas Residuales</t>
  </si>
  <si>
    <t>E3.P_L.MR2-MP02-2</t>
  </si>
  <si>
    <t>Implementar del plan maestro de acueducto y alcantarillado</t>
  </si>
  <si>
    <t>No. de planes implementados en alcantarillado</t>
  </si>
  <si>
    <t>E3.P_L.MR2-MP02-2 - Diseñar y construir Plantas de Tratamiento de Aguas Residuales</t>
  </si>
  <si>
    <t>E3.P_L.MR2-MP03-1</t>
  </si>
  <si>
    <t>Construir y dotar Laboratorio de Agua Residual</t>
  </si>
  <si>
    <t>E3.P_L.MR2-MP03-1 - Implementar del plan maestro de acueducto y alcantarillado</t>
  </si>
  <si>
    <t>E3.P_L.MR2-MP04-1</t>
  </si>
  <si>
    <t>E3.P_L.MR2-MP04-1 - Construir y dotar Laboratorio de Agua Residual</t>
  </si>
  <si>
    <t>E3.P_L.MR2-MP04-2</t>
  </si>
  <si>
    <t>Terminar y poner en marcha de la PTAR Los Patos</t>
  </si>
  <si>
    <t xml:space="preserve">No. de PTAR Los Patos terminada </t>
  </si>
  <si>
    <t>E3.P_L.MR2-MP04-2 - Construir y dotar Laboratorio de Agua Residual</t>
  </si>
  <si>
    <t>E3.P_L.MR2-MP05-1</t>
  </si>
  <si>
    <t>MP05-2</t>
  </si>
  <si>
    <t>No. de PTAR Los Patos operando</t>
  </si>
  <si>
    <t>E3.P_L.MR2-MP05-1 - Terminar y poner en marcha de la PTAR Los Patos</t>
  </si>
  <si>
    <t>E3.P_L.MR2-MP05-2</t>
  </si>
  <si>
    <t>Suscribir convenios para subsidiar el servicio público de Alcantarillado</t>
  </si>
  <si>
    <t>E3.P_L.MR2-MP05-2 - Terminar y poner en marcha de la PTAR Los Patos</t>
  </si>
  <si>
    <t>E3.P_L.MR2-MP06-1</t>
  </si>
  <si>
    <t>2016-25817-0034
Mejoramiento de la Cobertura del Aseo en el Área Urbana y Área Rural del Municipio de Tocancipá, Cundinamarca, Centro Oriente</t>
  </si>
  <si>
    <t>Suscribir convenios para subsidiar los servicios público de Aseo</t>
  </si>
  <si>
    <t>E3.P_L.MR2-MP06-1 - Suscribir convenios para subsidiar el servicio público de Alcantarillado</t>
  </si>
  <si>
    <t>E3.P_L.MR3-MP01-1</t>
  </si>
  <si>
    <t>Comprar vehículos,  Maquinaria y Equipos para la Empresa De Servicios Públicos</t>
  </si>
  <si>
    <t>No. de vehículos, maquinaria y equipos  adquiridos</t>
  </si>
  <si>
    <t>E3.P_L.MR3-MP01-1 - Suscribir convenios para subsidiar los servicios público de Aseo</t>
  </si>
  <si>
    <t>E3.P_L.MR3-MP02-1</t>
  </si>
  <si>
    <t>Implementar los servicios complementarios de acuerdo a la normatividad vigente</t>
  </si>
  <si>
    <t>No. de servicios complementarios implementados</t>
  </si>
  <si>
    <t>E3.P_L.MR3-MP02-1 - Comprar vehículos,  Maquinaria y Equipos para la Empresa De Servicios Públicos</t>
  </si>
  <si>
    <t>E3.P_L.MR3-MP03-1</t>
  </si>
  <si>
    <t>2016-25817-0048
Fortalecimiento Institucional de la Empresa de Servicios Públicos del Municipio de Tocancipá, Cundinamarca, Centro Oriente</t>
  </si>
  <si>
    <t>Diseñar y construir las instalaciones de la empresa de servicios públicos</t>
  </si>
  <si>
    <t>No. Diseños</t>
  </si>
  <si>
    <t>E3.P_L.MR3-MP03-1 - Implementar los servicios complementarios de acuerdo a la normatividad vigente</t>
  </si>
  <si>
    <t>E3.P_L.MR4-MP01-1</t>
  </si>
  <si>
    <t>No. de nuevas instalaciones construidas de la ESPT</t>
  </si>
  <si>
    <t>E3.P_L.MR4-MP01-1 - Diseñar y construir las instalaciones de la empresa de servicios públicos</t>
  </si>
  <si>
    <t>E3.P_L.MR4-MP01-2</t>
  </si>
  <si>
    <t>Elaborar e implementar estudio técnico de cargas laborales para la ESPT</t>
  </si>
  <si>
    <t xml:space="preserve">No. de Estudios Técnicos elaborados </t>
  </si>
  <si>
    <t>E3.P_L.MR4-MP01-2 - Diseñar y construir las instalaciones de la empresa de servicios públicos</t>
  </si>
  <si>
    <t>E3.P_L.MR4-MP02-1</t>
  </si>
  <si>
    <t>No. de Estudios Técnicos implementados</t>
  </si>
  <si>
    <t>E3.P_L.MR4-MP02-1 - Elaborar e implementar estudio técnico de cargas laborales para la ESPT</t>
  </si>
  <si>
    <t>E3.P_L.MR4-MP02-2</t>
  </si>
  <si>
    <t>2016-25817-0020
Apoyo en la reducción de la tasa de hurtos Tocancipá, Cundinamarca, Centro Oriente</t>
  </si>
  <si>
    <t>Aumentar el número de operativos de vigilancia a establecimientos de comercio</t>
  </si>
  <si>
    <t xml:space="preserve">No. de operativos realizados </t>
  </si>
  <si>
    <t>Secretaria de Gobierno</t>
  </si>
  <si>
    <t>E3.P_L.MR4-MP02-2 - Elaborar e implementar estudio técnico de cargas laborales para la ESPT</t>
  </si>
  <si>
    <t>E4.P_A.MR1-MP01-1</t>
  </si>
  <si>
    <t>Aumentar la cobertura de puestos de policía en las veredas del municipio</t>
  </si>
  <si>
    <t>% de aumento en la cobertura</t>
  </si>
  <si>
    <t>E4.P_A.MR1-MP01-1 - Aumentar el número de operativos de vigilancia a establecimientos de comercio</t>
  </si>
  <si>
    <t>E4.P_A.MR1-MP02-1</t>
  </si>
  <si>
    <t>Construir infraestructuras para las  entidades de seguridad, justicia y convivencia en el municipio</t>
  </si>
  <si>
    <t>No. infraestructuras construidas</t>
  </si>
  <si>
    <t>E4.P_A.MR1-MP02-1 - Aumentar la cobertura de puestos de policía en las veredas del municipio</t>
  </si>
  <si>
    <t>E4.P_A.MR1-MP03-1</t>
  </si>
  <si>
    <t>Adecuar infraestructuras para las  entidades de seguridad, convivencia y justicia en el municipio</t>
  </si>
  <si>
    <t>No. de infraestructuras adecuadas</t>
  </si>
  <si>
    <t>E4.P_A.MR1-MP03-1 - Construir infraestructuras para las  entidades de seguridad, justicia y convivencia en el municipio</t>
  </si>
  <si>
    <t>E4.P_A.MR1-MP04-1</t>
  </si>
  <si>
    <t>Poner en funcionamiento la Unidad Permanente de Justicia UPJ</t>
  </si>
  <si>
    <t>No. de Unidades Permanentes  en funcionamiento</t>
  </si>
  <si>
    <t>E4.P_A.MR1-MP04-1 - Adecuar infraestructuras para las  entidades de seguridad, convivencia y justicia en el municipio</t>
  </si>
  <si>
    <t>E4.P_A.MR1-MP05-1</t>
  </si>
  <si>
    <t xml:space="preserve">Adquirir Sistemas de Información </t>
  </si>
  <si>
    <t>No. de  Sistemas de Información  adquiridos</t>
  </si>
  <si>
    <t>E4.P_A.MR1-MP05-1 - Poner en funcionamiento la Unidad Permanente de Justicia UPJ</t>
  </si>
  <si>
    <t>E4.P_A.MR1-MP06-1</t>
  </si>
  <si>
    <t>Realizar actividades para fortalecer la Seguridad y Convivencia</t>
  </si>
  <si>
    <t>No. de actividades realizadas</t>
  </si>
  <si>
    <t xml:space="preserve">E4.P_A.MR1-MP06-1 - Adquirir Sistemas de Información </t>
  </si>
  <si>
    <t>E4.P_A.MR1-MP07-1</t>
  </si>
  <si>
    <t>2016-25817-0021
Apoyo en la reducción de lesiones personales Tocancipá, Cundinamarca, Centro Oriente</t>
  </si>
  <si>
    <t>Formular estrategias para la articulación del programa cuadrantes seguros con las Instituciones Educativas</t>
  </si>
  <si>
    <t>No. de estrategias formuladas</t>
  </si>
  <si>
    <t>E4.P_A.MR1-MP07-1 - Realizar actividades para fortalecer la Seguridad y Convivencia</t>
  </si>
  <si>
    <t>E4.P_A.MR2-MP01-1</t>
  </si>
  <si>
    <t>Implementar un programa de rehabilitación para personas con problemas de consumo de SPA Sustancias Psicoactivas licitas e ilícitas</t>
  </si>
  <si>
    <t>No. Programas implementados</t>
  </si>
  <si>
    <t>E4.P_A.MR2-MP01-1 - Formular estrategias para la articulación del programa cuadrantes seguros con las Instituciones Educativas</t>
  </si>
  <si>
    <t>E4.P_A.MR2-MP02-1</t>
  </si>
  <si>
    <t>Implementar la Política Pública Municipal de Seguridad Ciudadana y Convivencia Ciudadana</t>
  </si>
  <si>
    <t>No. Políticas implementadas</t>
  </si>
  <si>
    <t>E4.P_A.MR2-MP02-1 - Implementar un programa de rehabilitación para personas con problemas de consumo de SPA Sustancias Psicoactivas licitas e ilícitas</t>
  </si>
  <si>
    <t>E4.P_A.MR2-MP03-1</t>
  </si>
  <si>
    <t>Actualizar el  Plan Integral de Seguridad y Convivencia Ciudadana</t>
  </si>
  <si>
    <t>No. de Planes actualizados</t>
  </si>
  <si>
    <t>E4.P_A.MR2-MP03-1 - Implementar la Política Pública Municipal de Seguridad Ciudadana y Convivencia Ciudadana</t>
  </si>
  <si>
    <t>E4.P_A.MR2-MP04-1</t>
  </si>
  <si>
    <t>Implementar el Plan Estratégico de Seguridad Vial</t>
  </si>
  <si>
    <t>No. de planes implementados</t>
  </si>
  <si>
    <t>E4.P_A.MR2-MP04-1 - Actualizar el  Plan Integral de Seguridad y Convivencia Ciudadana</t>
  </si>
  <si>
    <t>E4.P_A.MR2-MP05-1</t>
  </si>
  <si>
    <t>Crear la Secretaría de Transporte y Movilidad</t>
  </si>
  <si>
    <t>No. de Secretaría de Transporte y Movilidad creadas</t>
  </si>
  <si>
    <t>E4.P_A.MR2-MP05-1 - Implementar el Plan Estratégico de Seguridad Vial</t>
  </si>
  <si>
    <t>E4.P_A.MR2-MP06-1</t>
  </si>
  <si>
    <t>2016-25817-0023 
Mejoramiento de los indicadores de Incidentes de desacato en el Municipio Tocancipá, Cundinamarca, Centro Oriente</t>
  </si>
  <si>
    <t>Formular la Estrategia territorial “familia núcleo vital y seguro”</t>
  </si>
  <si>
    <t>E4.P_A.MR2-MP06-1 - Crear la Secretaría de Transporte y Movilidad</t>
  </si>
  <si>
    <t>E4.P_A.MR3-MP01-1</t>
  </si>
  <si>
    <t>Implementar nuevas  estrategias de prevención para las diferentes formas de violencia</t>
  </si>
  <si>
    <t>No. de Estrategias implementadas</t>
  </si>
  <si>
    <t>E4.P_A.MR3-MP01-1 - Formular la Estrategia territorial “familia núcleo vital y seguro”</t>
  </si>
  <si>
    <t>E4.P_A.MR3-MP02-1</t>
  </si>
  <si>
    <t>Realizar acciones de Prevención y reducción del trabajo infantil</t>
  </si>
  <si>
    <t>N° de acciones realizadas</t>
  </si>
  <si>
    <t>E4.P_A.MR3-MP02-1 - Implementar nuevas  estrategias de prevención para las diferentes formas de violencia</t>
  </si>
  <si>
    <t>E4.P_A.MR3-MP03-1</t>
  </si>
  <si>
    <t>2016-25817-0025
Incremento del número de personas atendidas por año en el programa de casas de justicia Tocancipá, Cundinamarca,
Centro Oriente</t>
  </si>
  <si>
    <t>Fortalecer la atención, desarrollo y funcionamiento del programa casas de justicia.</t>
  </si>
  <si>
    <t>No. de acciones fortalecidas</t>
  </si>
  <si>
    <t>E4.P_A.MR3-MP03-1 - Realizar acciones de Prevención y reducción del trabajo infantil</t>
  </si>
  <si>
    <t>E4.P_A.MR4-MP01-1</t>
  </si>
  <si>
    <t>Implementar acciones para promover los mecanismos de solución de conflictos</t>
  </si>
  <si>
    <t xml:space="preserve">No. de acciones implementadas </t>
  </si>
  <si>
    <t>E4.P_A.MR4-MP01-1 - Fortalecer la atención, desarrollo y funcionamiento del programa casas de justicia.</t>
  </si>
  <si>
    <t>E4.P_A.MR4-MP02-1</t>
  </si>
  <si>
    <t>Formular estrategias para promover el respeto por los derechos humanos a la comunidad</t>
  </si>
  <si>
    <t>E4.P_A.MR4-MP02-1 - Implementar acciones para promover los mecanismos de solución de conflictos</t>
  </si>
  <si>
    <t>E4.P_A.MR4-MP03-1</t>
  </si>
  <si>
    <t>2016-25817-0055
Mejoramiento de la atención integral de la Gestión del Riesgo de Desastres Tocancipá, Cundinamarca, Centro Oriente</t>
  </si>
  <si>
    <t>Realizar Estudio de Amenaza, vulnerabilidad y caracterización del riesgo de desastres en el Municipio de Tocancipá.</t>
  </si>
  <si>
    <t>Estudio de Amenaza, vulnerabilidad y categorización del riesgo de desastres realizado</t>
  </si>
  <si>
    <t>E4.P_A.MR4-MP03-1 - Formular estrategias para promover el respeto por los derechos humanos a la comunidad</t>
  </si>
  <si>
    <t>E4.P_B.MR1-MP01-1</t>
  </si>
  <si>
    <t>Actualizar  el Plan Municipal para la Gestión del Riesgo del Municipio de Tocancipá</t>
  </si>
  <si>
    <t>Plan Municipal para la Gestión del Riesgo actualizado</t>
  </si>
  <si>
    <t>E4.P_B.MR1-MP01-1 - Realizar Estudio de Amenaza, vulnerabilidad y caracterización del riesgo de desastres en el Municipio de Tocancipá.</t>
  </si>
  <si>
    <t>E4.P_B.MR1-MP02-1</t>
  </si>
  <si>
    <t>Desarrollar estrategias para la operatividad del sistema de gestión del riesgo del Municipio</t>
  </si>
  <si>
    <t>E4.P_B.MR1-MP02-1 - Actualizar  el Plan Municipal para la Gestión del Riesgo del Municipio de Tocancipá</t>
  </si>
  <si>
    <t>E4.P_B.MR1-MP03-1</t>
  </si>
  <si>
    <t>Implementar el Puesto de Mando Unificado con línea 123 de emergencias en el Municipio</t>
  </si>
  <si>
    <t>PMU con línea 123 implementado</t>
  </si>
  <si>
    <t>E4.P_B.MR1-MP03-1 - Desarrollar estrategias para la operatividad del sistema de gestión del riesgo del Municipio</t>
  </si>
  <si>
    <t>E4.P_B.MR1-MP04-1</t>
  </si>
  <si>
    <t>Reubicar familias ubicadas en zonas de alto riesgo no mitigable</t>
  </si>
  <si>
    <t>% de avance en el proceso de reubicación de las familias</t>
  </si>
  <si>
    <t>E4.P_B.MR1-MP04-1 - Implementar el Puesto de Mando Unificado con línea 123 de emergencias en el Municipio</t>
  </si>
  <si>
    <t>E4.P_B.MR1-MP05-1</t>
  </si>
  <si>
    <t>Garantizar la atención integral a las situaciones de emergencia y/o desastres</t>
  </si>
  <si>
    <t>% de situaciones atendidas</t>
  </si>
  <si>
    <t>E4.P_B.MR1-MP05-1 - Reubicar familias ubicadas en zonas de alto riesgo no mitigable</t>
  </si>
  <si>
    <t>E4.P_B.MR1-MP06-1</t>
  </si>
  <si>
    <t>2016-25817-0029
Ampliación de la participación de la población del municipio en los programas comunitarios Tocancipá, Cundinamarca,
Centro Oriente</t>
  </si>
  <si>
    <t>Mantener el programa de fortalecimiento y apoyo al 100% de las Juntas de Acción Comunal</t>
  </si>
  <si>
    <t>No. de JAC´s que son objeto de apoyo y fortalecimiento</t>
  </si>
  <si>
    <t>E4.P_B.MR1-MP06-1 - Garantizar la atención integral a las situaciones de emergencia y/o desastres</t>
  </si>
  <si>
    <t>E4.P_C.MR1-MP01-1</t>
  </si>
  <si>
    <t>Ampliar a 5 las campañas de cultura ciudadana en el municipio</t>
  </si>
  <si>
    <t>Campañas ampliadas</t>
  </si>
  <si>
    <t>E4.P_C.MR1-MP01-1 - Mantener el programa de fortalecimiento y apoyo al 100% de las Juntas de Acción Comunal</t>
  </si>
  <si>
    <t>E4.P_C.MR1-MP02-1</t>
  </si>
  <si>
    <t>2016-25817-0005
Mejoramiento De la infraestructura tecnológica y organizacional Tocancipá, Cundinamarca, Centro Oriente</t>
  </si>
  <si>
    <t xml:space="preserve">Modernizar e implementar la organización administrativa </t>
  </si>
  <si>
    <t>Modernización administrativa realizada</t>
  </si>
  <si>
    <t>Secretaria Administrativa</t>
  </si>
  <si>
    <t>E4.P_C.MR1-MP02-1 - Ampliar a 5 las campañas de cultura ciudadana en el municipio</t>
  </si>
  <si>
    <t>E4.P_D.MR1-MP01-1</t>
  </si>
  <si>
    <t>Implementar de la modernización administrativa</t>
  </si>
  <si>
    <t xml:space="preserve">E4.P_D.MR1-MP01-1 - Modernizar e implementar la organización administrativa </t>
  </si>
  <si>
    <t>E4.P_D.MR1-MP01-2</t>
  </si>
  <si>
    <t xml:space="preserve">Desarrollar acciones para fortalecer la infraestructura tecnológica y equipamiento de oficinas del Municipio </t>
  </si>
  <si>
    <t>No. Acciones implementadas</t>
  </si>
  <si>
    <t xml:space="preserve">E4.P_D.MR1-MP01-2 - Modernizar e implementar la organización administrativa </t>
  </si>
  <si>
    <t>E4.P_D.MR1-MP02-1</t>
  </si>
  <si>
    <t>No. Oficinas equipadas y/o dotadas</t>
  </si>
  <si>
    <t xml:space="preserve">E4.P_D.MR1-MP02-1 - Desarrollar acciones para fortalecer la infraestructura tecnológica y equipamiento de oficinas del Municipio </t>
  </si>
  <si>
    <t>E4.P_D.MR1-MP02-2</t>
  </si>
  <si>
    <t xml:space="preserve">Desarrollar acciones para fortalecer e implementar la gestión documental </t>
  </si>
  <si>
    <t xml:space="preserve">E4.P_D.MR1-MP02-2 - Desarrollar acciones para fortalecer la infraestructura tecnológica y equipamiento de oficinas del Municipio </t>
  </si>
  <si>
    <t>E4.P_D.MR1-MP03-1</t>
  </si>
  <si>
    <t>Elaborar e implementar el Plan de Capacitación</t>
  </si>
  <si>
    <t>Plan de capacitación elaborado</t>
  </si>
  <si>
    <t xml:space="preserve">E4.P_D.MR1-MP03-1 - Desarrollar acciones para fortalecer e implementar la gestión documental </t>
  </si>
  <si>
    <t>E4.P_D.MR1-MP04-1</t>
  </si>
  <si>
    <t>Plan de capacitación implementado</t>
  </si>
  <si>
    <t>E4.P_D.MR1-MP04-1 - Elaborar e implementar el Plan de Capacitación</t>
  </si>
  <si>
    <t>E4.P_D.MR1-MP04-2</t>
  </si>
  <si>
    <t xml:space="preserve">Elaborar e implementar el  Plan de Bienestar Social Laboral, Estímulos, e Incentivos para los Servidores Públicos </t>
  </si>
  <si>
    <t>Plan de Bienestar Social elaborado</t>
  </si>
  <si>
    <t>E4.P_D.MR1-MP04-2 - Elaborar e implementar el Plan de Capacitación</t>
  </si>
  <si>
    <t>E4.P_D.MR1-MP05-1</t>
  </si>
  <si>
    <t>Plan de Bienestar Social implementado</t>
  </si>
  <si>
    <t xml:space="preserve">E4.P_D.MR1-MP05-1 - Elaborar e implementar el  Plan de Bienestar Social Laboral, Estímulos, e Incentivos para los Servidores Públicos </t>
  </si>
  <si>
    <t>E4.P_D.MR1-MP05-2</t>
  </si>
  <si>
    <t>Elaborar e Implementar el Sistema de Gestión de Seguridad y Salud en el Trabajo</t>
  </si>
  <si>
    <t>Sistema de Gestión de Seguridad y Salud en el Trabajo elaborado</t>
  </si>
  <si>
    <t xml:space="preserve">E4.P_D.MR1-MP05-2 - Elaborar e implementar el  Plan de Bienestar Social Laboral, Estímulos, e Incentivos para los Servidores Públicos </t>
  </si>
  <si>
    <t>E4.P_D.MR1-MP06-1</t>
  </si>
  <si>
    <t>Elaborar e Implementar el sistema de gestión de seguridad y salud en el trabajo</t>
  </si>
  <si>
    <t>Sistema de Gestión de Seguridad y Salud en el Trabajo implementado</t>
  </si>
  <si>
    <t>E4.P_D.MR1-MP06-1 - Elaborar e Implementar el Sistema de Gestión de Seguridad y Salud en el Trabajo</t>
  </si>
  <si>
    <t>E4.P_D.MR1-MP06-2</t>
  </si>
  <si>
    <t>Depurar los inventarios de bienes muebles e inmuebles municipales, articulado con el proceso de saneamiento contable</t>
  </si>
  <si>
    <t>No. de inventarios depurados</t>
  </si>
  <si>
    <t>E4.P_D.MR1-MP06-2 - Elaborar e Implementar el sistema de gestión de seguridad y salud en el trabajo</t>
  </si>
  <si>
    <t>E4.P_D.MR1-MP07-1</t>
  </si>
  <si>
    <t>2016-25817-0004
Implementación del Plan de Medios en el Municipio Tocancipá, Cundinamarca, Centro Oriente</t>
  </si>
  <si>
    <t>Implementar el Plan de Medios y de estrategias de comunicación de la Administración Municipal</t>
  </si>
  <si>
    <t>Oficina de Comunicaciones</t>
  </si>
  <si>
    <t>E4.P_D.MR1-MP07-1 - Depurar los inventarios de bienes muebles e inmuebles municipales, articulado con el proceso de saneamiento contable</t>
  </si>
  <si>
    <t>E4.P_D.MR2-MP01-1</t>
  </si>
  <si>
    <t>Implementar el programa de participación en procesos comunicativos</t>
  </si>
  <si>
    <t>Programa Implementado</t>
  </si>
  <si>
    <t>E4.P_D.MR2-MP01-1 - Implementar el Plan de Medios y de estrategias de comunicación de la Administración Municipal</t>
  </si>
  <si>
    <t>E4.P_D.MR2-MP02-1</t>
  </si>
  <si>
    <t>2016-25817-0052
Mantenimiento del Sistema Integrado Calidad MECI del Municipio de Tocancipá, Cundinamarca, Centro Oriente</t>
  </si>
  <si>
    <t>Mantener la certificación de calidad NTCGP1000 e ISO 9001</t>
  </si>
  <si>
    <t>Certificación mantenida</t>
  </si>
  <si>
    <t>E4.P_D.MR2-MP02-1 - Implementar el programa de participación en procesos comunicativos</t>
  </si>
  <si>
    <t>E4.P_D.MR3-MP01-1</t>
  </si>
  <si>
    <t>Sensibilizar al 100 % de los funcionarios sobre el Sistema Integrado de Calidad</t>
  </si>
  <si>
    <t>Funcionarios Capacitados</t>
  </si>
  <si>
    <t>E4.P_D.MR3-MP01-1 - Mantener la certificación de calidad NTCGP1000 e ISO 9001</t>
  </si>
  <si>
    <t>E4.P_D.MR3-MP02-1</t>
  </si>
  <si>
    <t>ESTRATEGIAS, TRIBUTACIÓN Y FINANCIEMIENTO DEL PDM</t>
  </si>
  <si>
    <t>2016-25817-0050
Implementación de mecanismos de financiación Plan de Desarrollo Tocancipá, Cundinamarca, Centro Oriente</t>
  </si>
  <si>
    <t>Actualizar el estatuto tributario  municipal</t>
  </si>
  <si>
    <t>Estatuto Tributario actualizado</t>
  </si>
  <si>
    <t>Secretaria de Hacienda</t>
  </si>
  <si>
    <t>E4.P_D.MR3-MP02-1 - Sensibilizar al 100 % de los funcionarios sobre el Sistema Integrado de Calidad</t>
  </si>
  <si>
    <t>E4.P_E.MR1-MP01-1</t>
  </si>
  <si>
    <t>Implementar el programa de fiscalización tributaria</t>
  </si>
  <si>
    <t>Programa de fiscalización implementados</t>
  </si>
  <si>
    <t>E4.P_E.MR1-MP01-1 - Actualizar el estatuto tributario  municipal</t>
  </si>
  <si>
    <t>E4.P_E.MR1-MP02-1</t>
  </si>
  <si>
    <t xml:space="preserve">Recuperar la cartera morosa de los impuestos, tasas y contribuciones a través de un proceso administrativo coactivo efectivo </t>
  </si>
  <si>
    <t>Reducción de la cartera morosa (en millones de pesos)</t>
  </si>
  <si>
    <t>E4.P_E.MR1-MP02-1 - Implementar el programa de fiscalización tributaria</t>
  </si>
  <si>
    <t>E4.P_E.MR1-MP03-1</t>
  </si>
  <si>
    <t>Implementar estrategias para optimizar el recaudo de los impuestos, tasas y contribuciones</t>
  </si>
  <si>
    <t>No. De estrategias implementadas</t>
  </si>
  <si>
    <t xml:space="preserve">E4.P_E.MR1-MP03-1 - Recuperar la cartera morosa de los impuestos, tasas y contribuciones a través de un proceso administrativo coactivo efectivo </t>
  </si>
  <si>
    <t>E4.P_E.MR1-MP04-1</t>
  </si>
  <si>
    <t>Implementar normas contables, fiscales y financieras</t>
  </si>
  <si>
    <t>Normas Implementadas</t>
  </si>
  <si>
    <t>E4.P_E.MR1-MP04-1 - Implementar estrategias para optimizar el recaudo de los impuestos, tasas y contribuciones</t>
  </si>
  <si>
    <t>E4.P_E.MR1-MP05-1</t>
  </si>
  <si>
    <t>Realizar campañas de cultura de pago de los impuestos, tasas y contribuciones</t>
  </si>
  <si>
    <t>Campañas realizadas</t>
  </si>
  <si>
    <t>E4.P_E.MR1-MP05-1 - Implementar normas contables, fiscales y financieras</t>
  </si>
  <si>
    <t>E4.P_E.MR1-MP06-1</t>
  </si>
  <si>
    <t>E4.P_E.MR1-MP06-1 - Realizar campañas de cultura de pago de los impuestos, tasas y contribuciones</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</si>
  <si>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</si>
  <si>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</si>
  <si>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</si>
  <si>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</si>
  <si>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</si>
  <si>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</si>
  <si>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</si>
  <si>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</si>
  <si>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</si>
  <si>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</si>
  <si>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</si>
  <si>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</si>
  <si>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</si>
  <si>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</si>
  <si>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</si>
  <si>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</si>
  <si>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</si>
  <si>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</si>
  <si>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ECONÓMICO</t>
  </si>
  <si>
    <t>SECRETARIA DESARROLLO ECONÓMICO</t>
  </si>
  <si>
    <t>SECRETARÍA DE DESARROLLO E INTEGRACIÓN SOCIAL</t>
  </si>
  <si>
    <t>SECRETARIA DE DESARROLLO E INTEGRACIÓN SOCIAL</t>
  </si>
  <si>
    <t>LINETH MAGALY VÁSQUEZ ROCHA</t>
  </si>
  <si>
    <t>SECRETARÍA DEL AMBIENTE</t>
  </si>
  <si>
    <t>SECRETARIO DEL AMBIENTE</t>
  </si>
  <si>
    <t>CARLOS JULIÁN NAVAS MARTÍNEZ</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</si>
  <si>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</si>
  <si>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</si>
  <si>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</si>
  <si>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</si>
  <si>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</si>
  <si>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</si>
  <si>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</si>
  <si>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</si>
  <si>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</si>
  <si>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</si>
  <si>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</si>
  <si>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</si>
  <si>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</si>
  <si>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</si>
  <si>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</si>
  <si>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</si>
  <si>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</si>
  <si>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</si>
  <si>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</si>
  <si>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</si>
  <si>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</si>
  <si>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</si>
  <si>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</si>
  <si>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</si>
  <si>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</si>
  <si>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</si>
  <si>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</si>
  <si>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</si>
  <si>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</si>
  <si>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</si>
  <si>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</si>
  <si>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</si>
  <si>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</si>
  <si>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</si>
  <si>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</si>
  <si>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</si>
  <si>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</si>
  <si>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</si>
  <si>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</si>
  <si>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</si>
  <si>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</si>
  <si>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</si>
  <si>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</si>
  <si>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</si>
  <si>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</si>
  <si>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</si>
  <si>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</si>
  <si>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</si>
  <si>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</si>
  <si>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</si>
  <si>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</si>
  <si>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</si>
  <si>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</si>
  <si>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</si>
  <si>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</si>
  <si>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</si>
  <si>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</si>
  <si>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</si>
  <si>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</si>
  <si>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</si>
  <si>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</si>
  <si>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</si>
  <si>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</si>
  <si>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</si>
  <si>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</si>
  <si>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</si>
  <si>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</si>
  <si>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</si>
  <si>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</si>
  <si>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</si>
  <si>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</si>
  <si>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</si>
  <si>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</si>
  <si>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</si>
  <si>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</si>
  <si>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</si>
  <si>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</si>
  <si>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</si>
  <si>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</si>
  <si>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</si>
  <si>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</si>
  <si>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</si>
  <si>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</si>
  <si>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</si>
  <si>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</si>
  <si>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</si>
  <si>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</si>
  <si>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</si>
  <si>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</si>
  <si>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</si>
  <si>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</si>
  <si>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</si>
  <si>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</si>
  <si>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</si>
  <si>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</si>
  <si>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</si>
  <si>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</si>
  <si>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</si>
  <si>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</si>
  <si>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</si>
  <si>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</si>
  <si>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</si>
  <si>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</si>
  <si>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</si>
  <si>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</si>
  <si>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</si>
  <si>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</si>
  <si>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</si>
  <si>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</si>
  <si>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</si>
  <si>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</si>
  <si>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</si>
  <si>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</si>
  <si>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</si>
  <si>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</si>
  <si>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</si>
  <si>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</si>
  <si>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</si>
  <si>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</si>
  <si>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</si>
  <si>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</si>
  <si>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</si>
  <si>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</si>
  <si>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</si>
  <si>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</si>
  <si>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</si>
  <si>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</si>
  <si>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</si>
  <si>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</si>
  <si>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</si>
  <si>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</si>
  <si>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</si>
  <si>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</si>
  <si>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</si>
  <si>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</si>
  <si>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CARACTERIZACIÓN DE BENEFICIARIOS 2018</t>
  </si>
  <si>
    <t>CLASIFICACIÓN</t>
  </si>
  <si>
    <t>POBLACIÓN BENEFICIADA POR CICLO VITAL</t>
  </si>
  <si>
    <t>POBLACIÓN BENEFICIADA POR GÉNERO</t>
  </si>
  <si>
    <t>POBLACIÓN BENEFICIADA CONDICIONES ESPECIALES</t>
  </si>
  <si>
    <t>DETALLES</t>
  </si>
  <si>
    <t>PRIMERA INFANCIA (0 a 5 años)</t>
  </si>
  <si>
    <t>INFANCIA (6 a 11 años)</t>
  </si>
  <si>
    <t>ADOLESCENCIA (12 a 17 años)</t>
  </si>
  <si>
    <t>JUVENTUD (18 a 28 años)</t>
  </si>
  <si>
    <t xml:space="preserve"> ADULTO (29 a 60 años)</t>
  </si>
  <si>
    <t>ADULTO MAYOR  (61 años en adelante)</t>
  </si>
  <si>
    <t>MUJERES</t>
  </si>
  <si>
    <t>HOMBRES</t>
  </si>
  <si>
    <t>TOT. GÉNERO</t>
  </si>
  <si>
    <t>VÍCTIMAS CONFLICTO ARMADO</t>
  </si>
  <si>
    <t>LGTB</t>
  </si>
  <si>
    <t>DISCAPACITADOS</t>
  </si>
  <si>
    <t>AFROCOLOMBIANO O RAIZAL</t>
  </si>
  <si>
    <t>INDÍGENAS</t>
  </si>
  <si>
    <t>ABREVIATURA EN PLAN DE ACCIÓN</t>
  </si>
  <si>
    <t>AD</t>
  </si>
  <si>
    <t>No. BENEFICIARIOS PROYECTOS GENERALES</t>
  </si>
  <si>
    <t>FUENTE: BASE DATOS CERTIFICADA POR EL DNP MAYO 2018</t>
  </si>
  <si>
    <t>CAROLINA SANCHEZ MORA</t>
  </si>
  <si>
    <t>SISE/REPORTES/CONSULTA ESTATICA</t>
  </si>
  <si>
    <t>CONSTRUCCIÓN Y ELABORACIÓN EQUIPO DE TRABAJO AGENCIA DE EMPLEO TOCANCIPÁ - JEFE DE OFICINA Y PROFESIONAL 05 (1/10)</t>
  </si>
  <si>
    <t>Correo corporativo Agencia de Empleo, Cumplido de comision - FUNCIONARIOS 03, 05  (1/10)</t>
  </si>
  <si>
    <t>Asocentro</t>
  </si>
  <si>
    <t>MINISTERIO DE TRABAJO</t>
  </si>
  <si>
    <t>Plataforma SISE, Modulo Orientación y capacitación, Direccionamientos, Reportes Administrador Modulo de direccionamiento Administrador  - FUNCIONARIOS PROFESIONALES 02, 03 Y 05</t>
  </si>
  <si>
    <t>SENA</t>
  </si>
  <si>
    <t>Plataforma SISE, Módulo Reportes, Consultas Estáticas, Empresas, Demandantes registrados en la Agencia (01-enero-2018 al 30-06-2018) - PARTICIPACIÓN FUNCIONARIOS PROFESIONALES 02 - 03 - TECNICOS - AUXILIAR ADMINISTRATIVOS (1/10)</t>
  </si>
  <si>
    <t>Plataforma SISE, Módulo Reportes, Consultas Estáticas, Oferentes, Oferentes Colocados (01-enero-2018 al 30-06-2018) programa 40 MIL PRIMEROS EMPLEOS Y ESTADO JOVEN - PARTICIPACIÓN FUNCIONARIOS AGENCIA (1/10)</t>
  </si>
  <si>
    <t>Plataforma SISE, Módulo Reportes, Consultas Estáticas, Oferentes, Oferentes Registrados (01-enero-2018 al 30-06-2018)  -  FUNCIONARIOS TECNICOS 01 Y AUXILIAR ADMINISTRATIVO (1/5)</t>
  </si>
  <si>
    <t>LISTADOS DE ASISTENCIA/REGISTROS FOTOGRAFICOS - FUNCIONARIO ADSCRITO PARA TELEBRAJO</t>
  </si>
  <si>
    <t>AGENCIA DE EMPLEO DE LAS CAJAS DE COMPENSACIÓN COLSUBSIDIO SOPO  /COMPENSAR CAJICA</t>
  </si>
  <si>
    <t>SISE/REPORTES/CONSULTAS ESTATICAS/OFERENTES REGISTRADOS - NÓMINA FUNCIONAMIENTO FUNCIONARIO GESTIÓN EMPRESARIAL - ACTAS</t>
  </si>
  <si>
    <t>Plataforma SISE, Módulo Reportes, Convocatorias - FUNCIONARIOS PROFESIONALES 02, 03 Y 05 (1/10)</t>
  </si>
  <si>
    <t>CONTRATOS DE PRESTACIÓN DE SERVICIO</t>
  </si>
  <si>
    <t>CONTRATO DE PRESTACIÓN DE SERVICIO NÚMERO 360 $18,191,667 PLAZO 9 MESES 25 DIAS</t>
  </si>
  <si>
    <t>CONTRATO DE PRESTACIÓN DE SERVICIOS NUMERO 347 ($25,000,000 - PLAZO DE DIEZ MESES)</t>
  </si>
  <si>
    <t>CONTRATO DE PRESTACIÓN DE SERVICIOS 344 - 390 - 385 ($12,950,000 - $12,950,000 - 12,950,000) (7 MESES) RESPECTIVAMENTE.</t>
  </si>
  <si>
    <t>CLAUDIA L. ZAMBRANO TORRES - ISAIAS BLANCO</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</si>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</sst>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51">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
      <left style="dashed">
        <color indexed="64"/>
      </left>
      <right style="thin">
        <color indexed="64"/>
      </right>
      <top/>
      <bottom style="thin">
        <color indexed="64"/>
      </bottom>
      <diagonal/>
    </border>
    <border>
      <left style="dotted">
        <color indexed="64"/>
      </left>
      <right/>
      <top/>
      <bottom style="thin">
        <color indexed="64"/>
      </bottom>
      <diagonal/>
    </border>
    <border>
      <left style="dashed">
        <color indexed="64"/>
      </left>
      <right/>
      <top/>
      <bottom style="thin">
        <color indexed="64"/>
      </bottom>
      <diagonal/>
    </border>
    <border>
      <left style="dashed">
        <color indexed="64"/>
      </left>
      <right style="medium">
        <color indexed="64"/>
      </right>
      <top/>
      <bottom style="thin">
        <color indexed="64"/>
      </bottom>
      <diagonal/>
    </border>
    <border>
      <left/>
      <right style="dashed">
        <color indexed="64"/>
      </right>
      <top/>
      <bottom style="thin">
        <color indexed="64"/>
      </bottom>
      <diagonal/>
    </border>
    <border>
      <left style="dashed">
        <color indexed="64"/>
      </left>
      <right style="dashed">
        <color indexed="64"/>
      </right>
      <top/>
      <bottom style="thin">
        <color indexed="64"/>
      </bottom>
      <diagonal/>
    </border>
    <border>
      <left style="thin">
        <color indexed="64"/>
      </left>
      <right style="thick">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7">
    <xf numFmtId="0" fontId="0" fillId="0" borderId="0" xfId="0"/>
    <xf numFmtId="0" fontId="4" fillId="0" borderId="0" xfId="0" applyFont="1"/>
    <xf numFmtId="0" fontId="6" fillId="0" borderId="0" xfId="0" applyFont="1"/>
    <xf numFmtId="0" fontId="15" fillId="2" borderId="2" xfId="3" applyFont="1" applyFill="1" applyBorder="1" applyAlignment="1">
      <alignment horizontal="center" vertical="top" wrapText="1"/>
    </xf>
    <xf numFmtId="0" fontId="5" fillId="4" borderId="3" xfId="0" applyFont="1" applyFill="1" applyBorder="1" applyAlignment="1">
      <alignment horizontal="left" vertical="center"/>
    </xf>
    <xf numFmtId="0" fontId="5" fillId="0" borderId="2" xfId="0" applyFont="1" applyBorder="1" applyAlignment="1">
      <alignment horizontal="center" vertical="top"/>
    </xf>
    <xf numFmtId="0" fontId="5" fillId="4" borderId="2" xfId="0" applyFont="1" applyFill="1" applyBorder="1" applyAlignment="1">
      <alignment vertical="top"/>
    </xf>
    <xf numFmtId="0" fontId="18" fillId="2" borderId="8" xfId="3" applyFont="1" applyFill="1" applyBorder="1" applyAlignment="1">
      <alignment horizontal="center" vertical="top" wrapText="1"/>
    </xf>
    <xf numFmtId="0" fontId="5" fillId="4" borderId="9" xfId="0" applyFont="1" applyFill="1" applyBorder="1" applyAlignment="1">
      <alignment horizontal="left" vertical="center"/>
    </xf>
    <xf numFmtId="0" fontId="20" fillId="0" borderId="8" xfId="0" applyFont="1" applyBorder="1" applyAlignment="1">
      <alignment horizontal="center" vertical="top"/>
    </xf>
    <xf numFmtId="0" fontId="5" fillId="4" borderId="8" xfId="0" applyFont="1" applyFill="1" applyBorder="1" applyAlignment="1">
      <alignment vertical="top"/>
    </xf>
    <xf numFmtId="0" fontId="20" fillId="0" borderId="12" xfId="0" applyFont="1" applyBorder="1" applyAlignment="1">
      <alignment horizontal="center" vertical="top"/>
    </xf>
    <xf numFmtId="0" fontId="5" fillId="4" borderId="12" xfId="0" applyFont="1" applyFill="1" applyBorder="1" applyAlignment="1">
      <alignment vertical="top"/>
    </xf>
    <xf numFmtId="0" fontId="5" fillId="0" borderId="25" xfId="0" applyFont="1" applyBorder="1" applyAlignment="1">
      <alignment horizontal="center" vertical="top"/>
    </xf>
    <xf numFmtId="0" fontId="5" fillId="4" borderId="25" xfId="0" applyFont="1" applyFill="1" applyBorder="1" applyAlignment="1">
      <alignment vertical="top"/>
    </xf>
    <xf numFmtId="0" fontId="5" fillId="4" borderId="13" xfId="0" applyFont="1" applyFill="1" applyBorder="1" applyAlignment="1">
      <alignment horizontal="left" vertical="center"/>
    </xf>
    <xf numFmtId="0" fontId="5" fillId="4" borderId="3" xfId="0" applyFont="1" applyFill="1" applyBorder="1" applyAlignment="1">
      <alignment vertical="top"/>
    </xf>
    <xf numFmtId="0" fontId="5" fillId="4" borderId="13" xfId="0" applyFont="1" applyFill="1" applyBorder="1" applyAlignment="1">
      <alignment vertical="top"/>
    </xf>
    <xf numFmtId="0" fontId="5" fillId="4" borderId="9" xfId="0" applyFont="1" applyFill="1" applyBorder="1" applyAlignment="1">
      <alignment vertical="top"/>
    </xf>
    <xf numFmtId="0" fontId="5" fillId="0" borderId="8" xfId="0" applyFont="1" applyBorder="1" applyAlignment="1">
      <alignment horizontal="center" vertical="top"/>
    </xf>
    <xf numFmtId="0" fontId="18" fillId="2" borderId="12" xfId="3" applyFont="1" applyFill="1" applyBorder="1" applyAlignment="1">
      <alignment horizontal="center" vertical="top" wrapText="1"/>
    </xf>
    <xf numFmtId="0" fontId="15" fillId="2" borderId="3" xfId="3" applyFont="1" applyFill="1" applyBorder="1" applyAlignment="1">
      <alignment horizontal="center" vertical="top" wrapText="1"/>
    </xf>
    <xf numFmtId="0" fontId="18" fillId="2" borderId="9" xfId="3" applyFont="1" applyFill="1" applyBorder="1" applyAlignment="1">
      <alignment horizontal="center" vertical="top" wrapText="1"/>
    </xf>
    <xf numFmtId="0" fontId="18" fillId="2" borderId="13" xfId="3" applyFont="1" applyFill="1" applyBorder="1" applyAlignment="1">
      <alignment horizontal="center" vertical="top" wrapText="1"/>
    </xf>
    <xf numFmtId="0" fontId="15" fillId="2" borderId="25" xfId="3" applyFont="1" applyFill="1" applyBorder="1" applyAlignment="1">
      <alignment horizontal="center" vertical="top" wrapText="1"/>
    </xf>
    <xf numFmtId="0" fontId="15" fillId="2" borderId="8" xfId="3" applyFont="1" applyFill="1" applyBorder="1" applyAlignment="1">
      <alignment horizontal="center" vertical="top" wrapText="1"/>
    </xf>
    <xf numFmtId="3" fontId="43" fillId="16" borderId="72" xfId="0" applyNumberFormat="1" applyFont="1" applyFill="1" applyBorder="1" applyAlignment="1">
      <alignment horizontal="center" vertical="center" textRotation="90" wrapText="1"/>
    </xf>
    <xf numFmtId="3" fontId="43" fillId="17" borderId="73" xfId="0" applyNumberFormat="1" applyFont="1" applyFill="1" applyBorder="1" applyAlignment="1">
      <alignment horizontal="center" vertical="center" textRotation="90" wrapText="1"/>
    </xf>
    <xf numFmtId="3" fontId="43" fillId="18" borderId="78" xfId="0" applyNumberFormat="1" applyFont="1" applyFill="1" applyBorder="1" applyAlignment="1">
      <alignment horizontal="center" vertical="center" textRotation="90" wrapText="1"/>
    </xf>
    <xf numFmtId="3" fontId="35" fillId="18" borderId="78" xfId="0" applyNumberFormat="1" applyFont="1" applyFill="1" applyBorder="1" applyAlignment="1">
      <alignment horizontal="center" vertical="center" textRotation="90" wrapText="1"/>
    </xf>
    <xf numFmtId="3" fontId="35" fillId="17" borderId="79" xfId="0" applyNumberFormat="1" applyFont="1" applyFill="1" applyBorder="1" applyAlignment="1">
      <alignment horizontal="center" vertical="center" textRotation="90" wrapText="1"/>
    </xf>
    <xf numFmtId="3" fontId="28" fillId="19" borderId="72" xfId="0" applyNumberFormat="1" applyFont="1" applyFill="1" applyBorder="1" applyAlignment="1">
      <alignment horizontal="center" vertical="center" textRotation="90" wrapText="1"/>
    </xf>
    <xf numFmtId="3" fontId="28" fillId="19" borderId="80" xfId="0" applyNumberFormat="1" applyFont="1" applyFill="1" applyBorder="1" applyAlignment="1">
      <alignment horizontal="center" vertical="center" textRotation="90" wrapText="1"/>
    </xf>
    <xf numFmtId="3" fontId="35" fillId="19" borderId="73" xfId="0" applyNumberFormat="1" applyFont="1" applyFill="1" applyBorder="1" applyAlignment="1">
      <alignment horizontal="center" vertical="center" textRotation="90" wrapText="1"/>
    </xf>
    <xf numFmtId="3" fontId="28" fillId="19" borderId="78" xfId="0" applyNumberFormat="1" applyFont="1" applyFill="1" applyBorder="1" applyAlignment="1">
      <alignment horizontal="center" vertical="center" textRotation="90" wrapText="1"/>
    </xf>
    <xf numFmtId="3" fontId="28" fillId="19" borderId="73" xfId="0" applyNumberFormat="1" applyFont="1" applyFill="1" applyBorder="1" applyAlignment="1">
      <alignment horizontal="center" vertical="center" textRotation="90" wrapText="1"/>
    </xf>
    <xf numFmtId="3" fontId="28" fillId="6" borderId="40" xfId="0" applyNumberFormat="1" applyFont="1" applyFill="1" applyBorder="1" applyAlignment="1">
      <alignment horizontal="center" vertical="center" wrapText="1"/>
    </xf>
    <xf numFmtId="3" fontId="28" fillId="22" borderId="40" xfId="0" applyNumberFormat="1" applyFont="1" applyFill="1" applyBorder="1" applyAlignment="1">
      <alignment horizontal="center" vertical="center" wrapText="1"/>
    </xf>
    <xf numFmtId="171" fontId="28" fillId="22" borderId="40" xfId="0" applyNumberFormat="1" applyFont="1" applyFill="1" applyBorder="1" applyAlignment="1">
      <alignment horizontal="center" vertical="center" textRotation="90" wrapText="1"/>
    </xf>
    <xf numFmtId="171" fontId="28" fillId="22" borderId="40" xfId="0" applyNumberFormat="1" applyFont="1" applyFill="1" applyBorder="1" applyAlignment="1">
      <alignment horizontal="center" vertical="center" textRotation="90"/>
    </xf>
    <xf numFmtId="3" fontId="28" fillId="27" borderId="86" xfId="0" applyNumberFormat="1" applyFont="1" applyFill="1" applyBorder="1" applyAlignment="1">
      <alignment horizontal="center" vertical="center" textRotation="90" wrapText="1"/>
    </xf>
    <xf numFmtId="3" fontId="28" fillId="27" borderId="80" xfId="0" applyNumberFormat="1" applyFont="1" applyFill="1" applyBorder="1" applyAlignment="1">
      <alignment horizontal="center" vertical="center" textRotation="90" wrapText="1"/>
    </xf>
    <xf numFmtId="3" fontId="35" fillId="27" borderId="73" xfId="0" applyNumberFormat="1" applyFont="1" applyFill="1" applyBorder="1" applyAlignment="1">
      <alignment horizontal="center" vertical="center" textRotation="90" wrapText="1"/>
    </xf>
    <xf numFmtId="0" fontId="43" fillId="27" borderId="40" xfId="0" applyFont="1" applyFill="1" applyBorder="1" applyAlignment="1">
      <alignment horizontal="center" vertical="center" textRotation="90" wrapText="1"/>
    </xf>
    <xf numFmtId="0" fontId="35" fillId="27" borderId="74" xfId="0" applyFont="1" applyFill="1" applyBorder="1" applyAlignment="1">
      <alignment horizontal="center" vertical="center" textRotation="90" wrapText="1"/>
    </xf>
    <xf numFmtId="2" fontId="37" fillId="0" borderId="40" xfId="0" applyNumberFormat="1" applyFont="1" applyBorder="1" applyAlignment="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Font="1" applyFill="1" applyBorder="1" applyAlignment="1" applyProtection="1">
      <alignment horizontal="center" vertical="center" textRotation="90" wrapText="1"/>
      <protection locked="0"/>
    </xf>
    <xf numFmtId="0" fontId="28" fillId="7" borderId="74" xfId="0" applyFont="1" applyFill="1" applyBorder="1" applyAlignment="1" applyProtection="1">
      <alignment horizontal="center" vertical="center" textRotation="90" wrapText="1"/>
      <protection locked="0"/>
    </xf>
    <xf numFmtId="0" fontId="15" fillId="3" borderId="102" xfId="0" applyFont="1" applyFill="1" applyBorder="1" applyAlignment="1">
      <alignment horizontal="center" vertical="center" wrapText="1"/>
    </xf>
    <xf numFmtId="0" fontId="15" fillId="3" borderId="103" xfId="0" applyFont="1" applyFill="1" applyBorder="1" applyAlignment="1">
      <alignment horizontal="center" vertical="center" wrapText="1"/>
    </xf>
    <xf numFmtId="0" fontId="15" fillId="3" borderId="104" xfId="0" applyFont="1" applyFill="1" applyBorder="1" applyAlignment="1">
      <alignment horizontal="center" vertical="center" wrapText="1"/>
    </xf>
    <xf numFmtId="0" fontId="15" fillId="31" borderId="111" xfId="0" applyFont="1" applyFill="1" applyBorder="1" applyAlignment="1">
      <alignment horizontal="center" vertical="center" wrapText="1"/>
    </xf>
    <xf numFmtId="0" fontId="15" fillId="31" borderId="112" xfId="0" applyFont="1" applyFill="1" applyBorder="1" applyAlignment="1">
      <alignment horizontal="center" vertical="center" wrapText="1"/>
    </xf>
    <xf numFmtId="0" fontId="15" fillId="31" borderId="113" xfId="0" applyFont="1" applyFill="1" applyBorder="1" applyAlignment="1">
      <alignment horizontal="center" vertical="center" wrapText="1"/>
    </xf>
    <xf numFmtId="0" fontId="15" fillId="0" borderId="114" xfId="0" applyFont="1" applyBorder="1" applyAlignment="1">
      <alignment horizontal="left" vertical="top" wrapText="1"/>
    </xf>
    <xf numFmtId="0" fontId="16" fillId="0" borderId="115" xfId="0" applyFont="1" applyBorder="1" applyAlignment="1">
      <alignment horizontal="right" vertical="top" wrapText="1"/>
    </xf>
    <xf numFmtId="0" fontId="16" fillId="0" borderId="116" xfId="0" applyFont="1" applyBorder="1" applyAlignment="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lignment horizontal="justify" vertical="top" wrapText="1"/>
    </xf>
    <xf numFmtId="0" fontId="5" fillId="4" borderId="40" xfId="0" applyFont="1" applyFill="1" applyBorder="1" applyAlignment="1">
      <alignment horizontal="justify" vertical="top" wrapText="1"/>
    </xf>
    <xf numFmtId="0" fontId="20" fillId="0" borderId="40" xfId="0" applyFont="1" applyBorder="1" applyAlignment="1">
      <alignment horizontal="justify" vertical="top" wrapText="1"/>
    </xf>
    <xf numFmtId="0" fontId="23" fillId="4" borderId="40" xfId="0" applyFont="1" applyFill="1" applyBorder="1" applyAlignment="1">
      <alignment horizontal="justify" vertical="top" wrapText="1"/>
    </xf>
    <xf numFmtId="0" fontId="16" fillId="4" borderId="40" xfId="0" applyFont="1" applyFill="1" applyBorder="1" applyAlignment="1">
      <alignment horizontal="justify" vertical="top" wrapText="1"/>
    </xf>
    <xf numFmtId="0" fontId="20" fillId="2" borderId="40" xfId="0" applyFont="1" applyFill="1" applyBorder="1" applyAlignment="1">
      <alignment horizontal="justify" vertical="top" wrapText="1"/>
    </xf>
    <xf numFmtId="0" fontId="5" fillId="2" borderId="40" xfId="0" applyFont="1" applyFill="1" applyBorder="1" applyAlignment="1">
      <alignment horizontal="justify" vertical="top" wrapText="1"/>
    </xf>
    <xf numFmtId="0" fontId="23" fillId="0" borderId="40" xfId="0" applyFont="1" applyBorder="1" applyAlignment="1">
      <alignment horizontal="justify" vertical="top" wrapText="1"/>
    </xf>
    <xf numFmtId="0" fontId="23" fillId="4" borderId="40" xfId="0" applyFont="1" applyFill="1" applyBorder="1" applyAlignment="1">
      <alignment horizontal="center" vertical="top" wrapText="1"/>
    </xf>
    <xf numFmtId="0" fontId="16" fillId="0" borderId="40" xfId="0" applyFont="1" applyBorder="1" applyAlignment="1">
      <alignment horizontal="justify" vertical="top" wrapText="1"/>
    </xf>
    <xf numFmtId="4" fontId="28" fillId="6" borderId="40" xfId="0" applyNumberFormat="1" applyFont="1" applyFill="1" applyBorder="1" applyAlignment="1">
      <alignment horizontal="center" vertical="center" textRotation="90" wrapText="1"/>
    </xf>
    <xf numFmtId="0" fontId="15" fillId="2" borderId="40" xfId="0" applyFont="1" applyFill="1" applyBorder="1" applyAlignment="1">
      <alignment horizontal="justify" vertical="top" wrapText="1"/>
    </xf>
    <xf numFmtId="0" fontId="16" fillId="2" borderId="40" xfId="0" applyFont="1" applyFill="1" applyBorder="1" applyAlignment="1">
      <alignment horizontal="center" vertical="top" wrapText="1"/>
    </xf>
    <xf numFmtId="0" fontId="16" fillId="2" borderId="40" xfId="0" applyFont="1" applyFill="1" applyBorder="1" applyAlignment="1">
      <alignment horizontal="justify" vertical="top" wrapText="1"/>
    </xf>
    <xf numFmtId="3" fontId="28" fillId="6" borderId="39" xfId="0" applyNumberFormat="1" applyFont="1" applyFill="1" applyBorder="1" applyAlignment="1">
      <alignment vertical="center" wrapText="1"/>
    </xf>
    <xf numFmtId="4" fontId="35" fillId="0" borderId="79" xfId="0" applyNumberFormat="1" applyFont="1" applyBorder="1" applyAlignment="1">
      <alignment horizontal="right" vertical="top" wrapText="1"/>
    </xf>
    <xf numFmtId="3" fontId="28" fillId="27" borderId="78" xfId="0" applyNumberFormat="1" applyFont="1" applyFill="1" applyBorder="1" applyAlignment="1">
      <alignment horizontal="center" vertical="center" textRotation="90" wrapText="1"/>
    </xf>
    <xf numFmtId="3" fontId="28" fillId="27" borderId="73" xfId="0" applyNumberFormat="1" applyFont="1" applyFill="1" applyBorder="1" applyAlignment="1">
      <alignment horizontal="center" vertical="center" textRotation="90" wrapText="1"/>
    </xf>
    <xf numFmtId="2" fontId="37" fillId="0" borderId="57" xfId="0" applyNumberFormat="1" applyFont="1" applyBorder="1" applyAlignment="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Font="1" applyFill="1" applyBorder="1" applyAlignment="1" applyProtection="1">
      <alignment horizontal="center" vertical="center" textRotation="90" wrapText="1"/>
      <protection locked="0"/>
    </xf>
    <xf numFmtId="0" fontId="28" fillId="7" borderId="141" xfId="0" applyFont="1" applyFill="1" applyBorder="1" applyAlignment="1" applyProtection="1">
      <alignment horizontal="center" vertical="center" textRotation="90" wrapText="1"/>
      <protection locked="0"/>
    </xf>
    <xf numFmtId="2" fontId="37" fillId="33" borderId="53" xfId="0" applyNumberFormat="1" applyFont="1" applyFill="1" applyBorder="1" applyAlignment="1">
      <alignment horizontal="center" vertical="center" wrapText="1"/>
    </xf>
    <xf numFmtId="4" fontId="35" fillId="33" borderId="95" xfId="1" applyNumberFormat="1" applyFont="1" applyFill="1" applyBorder="1" applyAlignment="1">
      <alignment horizontal="right" vertical="top"/>
    </xf>
    <xf numFmtId="4" fontId="35" fillId="33" borderId="98" xfId="0" applyNumberFormat="1" applyFont="1" applyFill="1" applyBorder="1" applyAlignment="1">
      <alignment horizontal="right" vertical="top" wrapText="1"/>
    </xf>
    <xf numFmtId="3" fontId="35" fillId="33" borderId="96" xfId="0" applyNumberFormat="1" applyFont="1" applyFill="1" applyBorder="1" applyAlignment="1">
      <alignment horizontal="center" vertical="center" wrapText="1"/>
    </xf>
    <xf numFmtId="0" fontId="28" fillId="0" borderId="0" xfId="0" applyFont="1"/>
    <xf numFmtId="0" fontId="29" fillId="0" borderId="0" xfId="0" applyFont="1"/>
    <xf numFmtId="0" fontId="29" fillId="0" borderId="0" xfId="0" applyFont="1" applyAlignment="1">
      <alignment horizontal="center" vertical="center" wrapText="1"/>
    </xf>
    <xf numFmtId="0" fontId="34" fillId="8" borderId="63" xfId="0" applyFont="1" applyFill="1" applyBorder="1" applyAlignment="1">
      <alignment vertical="center"/>
    </xf>
    <xf numFmtId="0" fontId="20" fillId="8" borderId="63" xfId="0" applyFont="1" applyFill="1" applyBorder="1" applyAlignment="1">
      <alignment vertical="center"/>
    </xf>
    <xf numFmtId="0" fontId="20" fillId="8" borderId="64" xfId="0" applyFont="1" applyFill="1" applyBorder="1" applyAlignment="1">
      <alignment vertical="center"/>
    </xf>
    <xf numFmtId="0" fontId="15" fillId="0" borderId="0" xfId="0" applyFont="1" applyAlignment="1">
      <alignment horizontal="right" vertical="center"/>
    </xf>
    <xf numFmtId="0" fontId="16" fillId="0" borderId="0" xfId="0" applyFont="1" applyAlignment="1">
      <alignment horizontal="left" vertical="center"/>
    </xf>
    <xf numFmtId="0" fontId="15" fillId="0" borderId="125" xfId="0" applyFont="1" applyBorder="1" applyAlignment="1">
      <alignment horizontal="right" vertical="top" wrapText="1"/>
    </xf>
    <xf numFmtId="0" fontId="36" fillId="0" borderId="125" xfId="0" applyFont="1" applyBorder="1" applyAlignment="1">
      <alignment horizontal="right" vertical="top" wrapText="1"/>
    </xf>
    <xf numFmtId="0" fontId="4" fillId="13" borderId="0" xfId="0" applyFont="1" applyFill="1"/>
    <xf numFmtId="4" fontId="28" fillId="18" borderId="72" xfId="0" applyNumberFormat="1" applyFont="1" applyFill="1" applyBorder="1" applyAlignment="1">
      <alignment horizontal="center" vertical="center" textRotation="90"/>
    </xf>
    <xf numFmtId="4" fontId="28" fillId="20" borderId="73" xfId="0" applyNumberFormat="1" applyFont="1" applyFill="1" applyBorder="1" applyAlignment="1">
      <alignment horizontal="center" vertical="center" textRotation="90"/>
    </xf>
    <xf numFmtId="4" fontId="28" fillId="18" borderId="78" xfId="0" applyNumberFormat="1" applyFont="1" applyFill="1" applyBorder="1" applyAlignment="1">
      <alignment horizontal="center" vertical="center" textRotation="90"/>
    </xf>
    <xf numFmtId="4" fontId="35" fillId="18" borderId="78" xfId="0" applyNumberFormat="1" applyFont="1" applyFill="1" applyBorder="1" applyAlignment="1">
      <alignment horizontal="center" vertical="center" textRotation="90"/>
    </xf>
    <xf numFmtId="4" fontId="35" fillId="20" borderId="79" xfId="0" applyNumberFormat="1" applyFont="1" applyFill="1" applyBorder="1" applyAlignment="1">
      <alignment horizontal="center" vertical="center" textRotation="90"/>
    </xf>
    <xf numFmtId="3" fontId="28" fillId="21" borderId="72" xfId="0" applyNumberFormat="1" applyFont="1" applyFill="1" applyBorder="1" applyAlignment="1">
      <alignment horizontal="center" vertical="center" textRotation="90"/>
    </xf>
    <xf numFmtId="0" fontId="28" fillId="21" borderId="80" xfId="0" applyFont="1" applyFill="1" applyBorder="1" applyAlignment="1">
      <alignment horizontal="center" vertical="center" textRotation="90"/>
    </xf>
    <xf numFmtId="0" fontId="35" fillId="21" borderId="73" xfId="0" applyFont="1" applyFill="1" applyBorder="1" applyAlignment="1">
      <alignment horizontal="center" vertical="center" textRotation="90"/>
    </xf>
    <xf numFmtId="0" fontId="28" fillId="21" borderId="78" xfId="0" applyFont="1" applyFill="1" applyBorder="1" applyAlignment="1">
      <alignment horizontal="center" vertical="center" textRotation="90"/>
    </xf>
    <xf numFmtId="0" fontId="35" fillId="21" borderId="78" xfId="0" applyFont="1" applyFill="1" applyBorder="1" applyAlignment="1">
      <alignment horizontal="center" vertical="center" textRotation="90"/>
    </xf>
    <xf numFmtId="0" fontId="35" fillId="21" borderId="80" xfId="0" applyFont="1" applyFill="1" applyBorder="1" applyAlignment="1">
      <alignment horizontal="center" vertical="center" textRotation="90"/>
    </xf>
    <xf numFmtId="0" fontId="35" fillId="21" borderId="40" xfId="0" applyFont="1" applyFill="1" applyBorder="1" applyAlignment="1">
      <alignment horizontal="center" vertical="center" textRotation="90"/>
    </xf>
    <xf numFmtId="0" fontId="35" fillId="21" borderId="74" xfId="0" applyFont="1" applyFill="1" applyBorder="1" applyAlignment="1">
      <alignment horizontal="center" vertical="center" textRotation="90" wrapText="1"/>
    </xf>
    <xf numFmtId="0" fontId="44" fillId="22" borderId="75" xfId="0" applyFont="1" applyFill="1" applyBorder="1" applyAlignment="1">
      <alignment horizontal="center" vertical="center" wrapText="1"/>
    </xf>
    <xf numFmtId="3" fontId="44" fillId="22" borderId="40" xfId="0" applyNumberFormat="1" applyFont="1" applyFill="1" applyBorder="1" applyAlignment="1">
      <alignment vertical="center" wrapText="1"/>
    </xf>
    <xf numFmtId="171" fontId="28" fillId="7" borderId="33" xfId="0" applyNumberFormat="1" applyFont="1" applyFill="1" applyBorder="1" applyAlignment="1">
      <alignment horizontal="center" vertical="center" textRotation="90"/>
    </xf>
    <xf numFmtId="4" fontId="28" fillId="0" borderId="81" xfId="0" applyNumberFormat="1" applyFont="1" applyBorder="1" applyAlignment="1">
      <alignment horizontal="center" vertical="center" textRotation="90"/>
    </xf>
    <xf numFmtId="4" fontId="28" fillId="0" borderId="44" xfId="0" applyNumberFormat="1" applyFont="1" applyBorder="1" applyAlignment="1">
      <alignment horizontal="center" vertical="center" textRotation="90"/>
    </xf>
    <xf numFmtId="4" fontId="35" fillId="0" borderId="44" xfId="0" applyNumberFormat="1" applyFont="1" applyBorder="1" applyAlignment="1">
      <alignment horizontal="center" vertical="center" textRotation="90"/>
    </xf>
    <xf numFmtId="0" fontId="28" fillId="0" borderId="44" xfId="0" applyFont="1" applyBorder="1" applyAlignment="1">
      <alignment horizontal="center" vertical="center" textRotation="90"/>
    </xf>
    <xf numFmtId="0" fontId="35" fillId="0" borderId="44" xfId="0" applyFont="1" applyBorder="1" applyAlignment="1">
      <alignment horizontal="center" vertical="center" textRotation="90"/>
    </xf>
    <xf numFmtId="0" fontId="35" fillId="0" borderId="44" xfId="0" applyFont="1" applyBorder="1" applyAlignment="1">
      <alignment horizontal="center" vertical="center" textRotation="90" wrapText="1"/>
    </xf>
    <xf numFmtId="0" fontId="28" fillId="0" borderId="38" xfId="0" applyFont="1" applyBorder="1"/>
    <xf numFmtId="0" fontId="28" fillId="0" borderId="27" xfId="0" applyFont="1" applyBorder="1"/>
    <xf numFmtId="0" fontId="35" fillId="0" borderId="27" xfId="0" applyFont="1" applyBorder="1"/>
    <xf numFmtId="0" fontId="35" fillId="23" borderId="75" xfId="0" applyFont="1" applyFill="1" applyBorder="1" applyAlignment="1">
      <alignment horizontal="center" vertical="center"/>
    </xf>
    <xf numFmtId="0" fontId="35" fillId="23" borderId="40" xfId="0" applyFont="1" applyFill="1" applyBorder="1" applyAlignment="1">
      <alignment horizontal="center" vertical="center" wrapText="1"/>
    </xf>
    <xf numFmtId="170" fontId="35" fillId="23" borderId="40" xfId="0" applyNumberFormat="1" applyFont="1" applyFill="1" applyBorder="1" applyAlignment="1">
      <alignment horizontal="center" vertical="center" wrapText="1"/>
    </xf>
    <xf numFmtId="0" fontId="35" fillId="23" borderId="40" xfId="0" applyFont="1" applyFill="1" applyBorder="1" applyAlignment="1">
      <alignment horizontal="center" vertical="center" textRotation="90" wrapText="1"/>
    </xf>
    <xf numFmtId="0" fontId="35" fillId="23" borderId="66" xfId="0" applyFont="1" applyFill="1" applyBorder="1" applyAlignment="1">
      <alignment horizontal="center" vertical="center" textRotation="90" wrapText="1"/>
    </xf>
    <xf numFmtId="0" fontId="35" fillId="23" borderId="39" xfId="0" applyFont="1" applyFill="1" applyBorder="1" applyAlignment="1">
      <alignment horizontal="center" vertical="center" textRotation="90" wrapText="1"/>
    </xf>
    <xf numFmtId="3" fontId="28" fillId="24" borderId="83" xfId="0" applyNumberFormat="1" applyFont="1" applyFill="1" applyBorder="1" applyAlignment="1">
      <alignment horizontal="center" vertical="center" textRotation="90"/>
    </xf>
    <xf numFmtId="3" fontId="28" fillId="25" borderId="84" xfId="0" applyNumberFormat="1" applyFont="1" applyFill="1" applyBorder="1" applyAlignment="1">
      <alignment horizontal="center" vertical="center" textRotation="90"/>
    </xf>
    <xf numFmtId="3" fontId="28" fillId="24" borderId="78" xfId="0" applyNumberFormat="1" applyFont="1" applyFill="1" applyBorder="1" applyAlignment="1">
      <alignment horizontal="center" vertical="center" textRotation="90"/>
    </xf>
    <xf numFmtId="3" fontId="28" fillId="25" borderId="73" xfId="0" applyNumberFormat="1" applyFont="1" applyFill="1" applyBorder="1" applyAlignment="1">
      <alignment horizontal="center" vertical="center" textRotation="90"/>
    </xf>
    <xf numFmtId="3" fontId="28" fillId="25" borderId="85" xfId="0" applyNumberFormat="1" applyFont="1" applyFill="1" applyBorder="1" applyAlignment="1">
      <alignment horizontal="center" vertical="center" textRotation="90"/>
    </xf>
    <xf numFmtId="3" fontId="35" fillId="24" borderId="78" xfId="0" applyNumberFormat="1" applyFont="1" applyFill="1" applyBorder="1" applyAlignment="1">
      <alignment horizontal="center" vertical="center" textRotation="90"/>
    </xf>
    <xf numFmtId="3" fontId="35" fillId="26" borderId="79" xfId="0" applyNumberFormat="1" applyFont="1" applyFill="1" applyBorder="1" applyAlignment="1">
      <alignment horizontal="center" vertical="center" textRotation="90"/>
    </xf>
    <xf numFmtId="0" fontId="47" fillId="0" borderId="40" xfId="0" applyFont="1" applyBorder="1" applyAlignment="1">
      <alignment horizontal="left" vertical="center" wrapText="1"/>
    </xf>
    <xf numFmtId="0" fontId="47" fillId="0" borderId="40" xfId="0" applyFont="1" applyBorder="1" applyAlignment="1">
      <alignment horizontal="center" vertical="center" wrapText="1"/>
    </xf>
    <xf numFmtId="43" fontId="48" fillId="0" borderId="40" xfId="1" applyFont="1" applyBorder="1" applyAlignment="1">
      <alignment horizontal="center" vertical="center" wrapText="1"/>
    </xf>
    <xf numFmtId="0" fontId="47" fillId="0" borderId="57" xfId="0" applyFont="1" applyBorder="1" applyAlignment="1">
      <alignment horizontal="left" vertical="center" wrapText="1"/>
    </xf>
    <xf numFmtId="0" fontId="47" fillId="0" borderId="57" xfId="0" applyFont="1" applyBorder="1" applyAlignment="1">
      <alignment horizontal="center" vertical="center" wrapText="1"/>
    </xf>
    <xf numFmtId="43" fontId="48" fillId="0" borderId="57" xfId="1" applyFont="1" applyBorder="1" applyAlignment="1">
      <alignment horizontal="center" vertical="center" wrapText="1"/>
    </xf>
    <xf numFmtId="0" fontId="47" fillId="33" borderId="53" xfId="0" applyFont="1" applyFill="1" applyBorder="1" applyAlignment="1">
      <alignment horizontal="left" vertical="center" wrapText="1"/>
    </xf>
    <xf numFmtId="0" fontId="47" fillId="33" borderId="53" xfId="0" applyFont="1" applyFill="1" applyBorder="1" applyAlignment="1">
      <alignment horizontal="center" vertical="center" wrapText="1"/>
    </xf>
    <xf numFmtId="43" fontId="48" fillId="33" borderId="53" xfId="1" applyFont="1" applyFill="1" applyBorder="1" applyAlignment="1">
      <alignment horizontal="center" vertical="center" wrapText="1"/>
    </xf>
    <xf numFmtId="4" fontId="28" fillId="33" borderId="94" xfId="0" applyNumberFormat="1" applyFont="1" applyFill="1" applyBorder="1" applyAlignment="1">
      <alignment horizontal="right" vertical="top" wrapText="1"/>
    </xf>
    <xf numFmtId="4" fontId="28" fillId="33" borderId="96" xfId="0" applyNumberFormat="1" applyFont="1" applyFill="1" applyBorder="1" applyAlignment="1">
      <alignment horizontal="right" vertical="top" wrapText="1"/>
    </xf>
    <xf numFmtId="4" fontId="28" fillId="33" borderId="97" xfId="0" applyNumberFormat="1" applyFont="1" applyFill="1" applyBorder="1" applyAlignment="1">
      <alignment horizontal="right" vertical="top" wrapText="1"/>
    </xf>
    <xf numFmtId="3" fontId="28" fillId="33" borderId="99" xfId="0" applyNumberFormat="1" applyFont="1" applyFill="1" applyBorder="1" applyAlignment="1">
      <alignment horizontal="center" vertical="center" wrapText="1"/>
    </xf>
    <xf numFmtId="3" fontId="28" fillId="33" borderId="100" xfId="0" applyNumberFormat="1" applyFont="1" applyFill="1" applyBorder="1" applyAlignment="1">
      <alignment horizontal="center" vertical="center" wrapText="1"/>
    </xf>
    <xf numFmtId="3" fontId="28" fillId="33" borderId="95" xfId="0" applyNumberFormat="1" applyFont="1" applyFill="1" applyBorder="1" applyAlignment="1">
      <alignment horizontal="center" vertical="center" wrapText="1"/>
    </xf>
    <xf numFmtId="3" fontId="28" fillId="33" borderId="96" xfId="0" applyNumberFormat="1" applyFont="1" applyFill="1" applyBorder="1" applyAlignment="1">
      <alignment horizontal="center" vertical="center" wrapText="1"/>
    </xf>
    <xf numFmtId="0" fontId="28" fillId="33" borderId="53" xfId="0" applyFont="1" applyFill="1" applyBorder="1" applyAlignment="1">
      <alignment horizontal="center" vertical="center" textRotation="90" wrapText="1"/>
    </xf>
    <xf numFmtId="0" fontId="28" fillId="33" borderId="101" xfId="0" applyFont="1" applyFill="1" applyBorder="1" applyAlignment="1">
      <alignment horizontal="center" vertical="center" textRotation="90" wrapText="1"/>
    </xf>
    <xf numFmtId="0" fontId="35" fillId="0" borderId="0" xfId="0" applyFont="1"/>
    <xf numFmtId="0" fontId="50" fillId="0" borderId="0" xfId="0" applyFont="1"/>
    <xf numFmtId="0" fontId="4" fillId="0" borderId="0" xfId="0" applyFont="1" applyAlignment="1">
      <alignment horizontal="center" vertical="center" wrapText="1"/>
    </xf>
    <xf numFmtId="0" fontId="49" fillId="0" borderId="0" xfId="0" applyFont="1"/>
    <xf numFmtId="0" fontId="5" fillId="2" borderId="0" xfId="0" applyFont="1" applyFill="1"/>
    <xf numFmtId="0" fontId="2" fillId="0" borderId="0" xfId="3" applyBorder="1" applyAlignment="1">
      <alignment horizontal="center" vertical="center"/>
    </xf>
    <xf numFmtId="0" fontId="5" fillId="0" borderId="0" xfId="0" applyFont="1" applyAlignment="1">
      <alignment vertical="top"/>
    </xf>
    <xf numFmtId="0" fontId="7" fillId="2" borderId="0" xfId="0" applyFont="1" applyFill="1" applyAlignment="1">
      <alignment vertical="center"/>
    </xf>
    <xf numFmtId="0" fontId="7" fillId="2" borderId="0" xfId="0" applyFont="1" applyFill="1" applyAlignment="1">
      <alignment horizontal="justify" vertical="center"/>
    </xf>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9" fillId="2" borderId="0" xfId="0" applyFont="1" applyFill="1" applyAlignment="1">
      <alignment vertical="center"/>
    </xf>
    <xf numFmtId="0" fontId="9" fillId="2" borderId="0" xfId="0" applyFont="1" applyFill="1" applyAlignment="1">
      <alignment horizontal="justify" vertical="center"/>
    </xf>
    <xf numFmtId="0" fontId="5" fillId="0" borderId="0" xfId="0" applyFont="1" applyAlignment="1">
      <alignment vertical="center"/>
    </xf>
    <xf numFmtId="0" fontId="9" fillId="32" borderId="0" xfId="0" applyFont="1" applyFill="1" applyAlignment="1">
      <alignment vertical="center"/>
    </xf>
    <xf numFmtId="0" fontId="0" fillId="0" borderId="0" xfId="0" applyAlignment="1">
      <alignment horizontal="center"/>
    </xf>
    <xf numFmtId="0" fontId="0" fillId="0" borderId="0" xfId="0" applyAlignment="1">
      <alignment wrapText="1"/>
    </xf>
    <xf numFmtId="0" fontId="13" fillId="0" borderId="16"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2"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19" xfId="0" applyFont="1" applyBorder="1" applyAlignment="1">
      <alignment horizontal="center" vertical="center" wrapText="1"/>
    </xf>
    <xf numFmtId="0" fontId="14" fillId="0" borderId="0" xfId="0" applyFont="1"/>
    <xf numFmtId="0" fontId="0" fillId="0" borderId="21" xfId="0" applyBorder="1" applyAlignment="1">
      <alignment horizontal="center" vertical="top"/>
    </xf>
    <xf numFmtId="0" fontId="0" fillId="0" borderId="22" xfId="0" applyBorder="1" applyAlignment="1">
      <alignment horizontal="center" vertical="top"/>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4" xfId="0" applyFont="1" applyBorder="1" applyAlignment="1">
      <alignment horizontal="center" vertical="center" wrapText="1"/>
    </xf>
    <xf numFmtId="0" fontId="8" fillId="0" borderId="2" xfId="0" applyFont="1" applyBorder="1" applyAlignment="1">
      <alignment horizontal="center" vertical="center"/>
    </xf>
    <xf numFmtId="0" fontId="8" fillId="0" borderId="25" xfId="0" applyFont="1" applyBorder="1" applyAlignment="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40" xfId="0" applyFont="1" applyBorder="1" applyAlignment="1">
      <alignment horizontal="center" vertical="center" wrapText="1"/>
    </xf>
    <xf numFmtId="0" fontId="8" fillId="0" borderId="40"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36" fillId="0" borderId="40" xfId="3" applyFont="1" applyBorder="1" applyAlignment="1">
      <alignment horizontal="center" vertical="center" wrapText="1"/>
    </xf>
    <xf numFmtId="0" fontId="14" fillId="0" borderId="40" xfId="0" applyFont="1" applyBorder="1" applyAlignment="1">
      <alignment horizontal="center" vertical="center" wrapText="1"/>
    </xf>
    <xf numFmtId="0" fontId="8" fillId="2" borderId="2" xfId="0" applyFont="1" applyFill="1" applyBorder="1" applyAlignment="1">
      <alignment horizontal="center" vertical="top"/>
    </xf>
    <xf numFmtId="0" fontId="15" fillId="2" borderId="0" xfId="3" applyFont="1" applyFill="1" applyBorder="1" applyAlignment="1">
      <alignment horizontal="justify" vertical="top" wrapText="1"/>
    </xf>
    <xf numFmtId="0" fontId="16" fillId="2" borderId="8" xfId="3" applyFont="1" applyFill="1" applyBorder="1" applyAlignment="1">
      <alignment horizontal="justify" vertical="top" wrapText="1"/>
    </xf>
    <xf numFmtId="0" fontId="15" fillId="2" borderId="8" xfId="3" applyFont="1" applyFill="1" applyBorder="1" applyAlignment="1">
      <alignment horizontal="justify" vertical="top" wrapText="1"/>
    </xf>
    <xf numFmtId="0" fontId="15" fillId="2" borderId="10" xfId="3" applyFont="1" applyFill="1" applyBorder="1" applyAlignment="1">
      <alignment horizontal="center" vertical="top" wrapText="1"/>
    </xf>
    <xf numFmtId="0" fontId="16" fillId="0" borderId="10" xfId="3" applyFont="1" applyBorder="1" applyAlignment="1">
      <alignment vertical="top" wrapText="1"/>
    </xf>
    <xf numFmtId="0" fontId="16" fillId="0" borderId="10" xfId="3" applyFont="1" applyBorder="1" applyAlignment="1">
      <alignment horizontal="justify" vertical="top" wrapText="1"/>
    </xf>
    <xf numFmtId="0" fontId="10" fillId="0" borderId="2" xfId="3" applyFont="1" applyBorder="1" applyAlignment="1">
      <alignment vertical="top" wrapText="1"/>
    </xf>
    <xf numFmtId="0" fontId="15" fillId="0" borderId="8" xfId="3" applyFont="1" applyBorder="1" applyAlignment="1">
      <alignment horizontal="center" vertical="top" wrapText="1"/>
    </xf>
    <xf numFmtId="0" fontId="17" fillId="3" borderId="9" xfId="4" applyFill="1" applyBorder="1" applyAlignment="1">
      <alignment horizontal="center" vertical="top" wrapText="1"/>
    </xf>
    <xf numFmtId="0" fontId="15" fillId="0" borderId="9" xfId="3" applyFont="1" applyBorder="1" applyAlignment="1">
      <alignment horizontal="justify" vertical="top" wrapText="1"/>
    </xf>
    <xf numFmtId="0" fontId="16" fillId="0" borderId="8" xfId="3" applyFont="1" applyBorder="1" applyAlignment="1">
      <alignment horizontal="justify" vertical="top" wrapText="1"/>
    </xf>
    <xf numFmtId="0" fontId="16" fillId="0" borderId="2" xfId="3" applyFont="1" applyBorder="1" applyAlignment="1">
      <alignment horizontal="center" vertical="top" wrapText="1"/>
    </xf>
    <xf numFmtId="9" fontId="16" fillId="0" borderId="3" xfId="3" applyNumberFormat="1" applyFont="1" applyBorder="1" applyAlignment="1">
      <alignment horizontal="center" vertical="top" wrapText="1"/>
    </xf>
    <xf numFmtId="9" fontId="15" fillId="2" borderId="26" xfId="3" applyNumberFormat="1" applyFont="1" applyFill="1" applyBorder="1" applyAlignment="1">
      <alignment horizontal="center" vertical="top" wrapText="1"/>
    </xf>
    <xf numFmtId="0" fontId="16" fillId="2" borderId="10" xfId="3" applyFont="1" applyFill="1" applyBorder="1" applyAlignment="1">
      <alignment horizontal="justify" vertical="top" wrapText="1"/>
    </xf>
    <xf numFmtId="0" fontId="16" fillId="2" borderId="0" xfId="3" applyFont="1" applyFill="1" applyBorder="1" applyAlignment="1">
      <alignment horizontal="center" vertical="top" wrapText="1"/>
    </xf>
    <xf numFmtId="0" fontId="16" fillId="0" borderId="8" xfId="3" applyFont="1" applyBorder="1" applyAlignment="1">
      <alignment horizontal="center" vertical="top"/>
    </xf>
    <xf numFmtId="9" fontId="16" fillId="0" borderId="27" xfId="3" applyNumberFormat="1" applyFont="1" applyBorder="1" applyAlignment="1">
      <alignment horizontal="center" vertical="top"/>
    </xf>
    <xf numFmtId="9" fontId="16" fillId="0" borderId="26" xfId="3" applyNumberFormat="1" applyFont="1" applyBorder="1" applyAlignment="1">
      <alignment horizontal="center" vertical="top"/>
    </xf>
    <xf numFmtId="1" fontId="16" fillId="0" borderId="26" xfId="3" applyNumberFormat="1" applyFont="1" applyBorder="1" applyAlignment="1">
      <alignment horizontal="center" vertical="top"/>
    </xf>
    <xf numFmtId="164" fontId="16" fillId="0" borderId="28" xfId="3" applyNumberFormat="1" applyFont="1" applyBorder="1" applyAlignment="1">
      <alignment horizontal="center" vertical="top"/>
    </xf>
    <xf numFmtId="164" fontId="16" fillId="0" borderId="26" xfId="3" applyNumberFormat="1" applyFont="1" applyBorder="1" applyAlignment="1">
      <alignment horizontal="center" vertical="top"/>
    </xf>
    <xf numFmtId="164" fontId="16" fillId="0" borderId="29" xfId="3" applyNumberFormat="1" applyFont="1" applyBorder="1" applyAlignment="1">
      <alignment horizontal="center" vertical="top"/>
    </xf>
    <xf numFmtId="165" fontId="16" fillId="0" borderId="30" xfId="5" applyNumberFormat="1" applyFont="1" applyBorder="1" applyAlignment="1">
      <alignment horizontal="right" vertical="top"/>
    </xf>
    <xf numFmtId="165" fontId="16" fillId="0" borderId="31" xfId="5" applyNumberFormat="1" applyFont="1" applyBorder="1" applyAlignment="1">
      <alignment horizontal="right" vertical="top"/>
    </xf>
    <xf numFmtId="165" fontId="16" fillId="0" borderId="22" xfId="5" applyNumberFormat="1" applyFont="1" applyBorder="1" applyAlignment="1">
      <alignment horizontal="right" vertical="top"/>
    </xf>
    <xf numFmtId="0" fontId="5" fillId="0" borderId="29" xfId="0" applyFont="1" applyBorder="1" applyAlignment="1">
      <alignment vertical="top"/>
    </xf>
    <xf numFmtId="0" fontId="0" fillId="4" borderId="32" xfId="0" applyFill="1" applyBorder="1" applyAlignment="1">
      <alignment horizontal="center" vertical="top"/>
    </xf>
    <xf numFmtId="0" fontId="0" fillId="0" borderId="33" xfId="0" applyBorder="1" applyAlignment="1">
      <alignment vertical="top"/>
    </xf>
    <xf numFmtId="0" fontId="5" fillId="0" borderId="34" xfId="0" applyFont="1" applyBorder="1" applyAlignment="1">
      <alignment horizontal="center" vertical="top"/>
    </xf>
    <xf numFmtId="0" fontId="5" fillId="0" borderId="35" xfId="0" applyFont="1" applyBorder="1" applyAlignment="1">
      <alignment vertical="top"/>
    </xf>
    <xf numFmtId="0" fontId="5" fillId="0" borderId="2" xfId="0" applyFont="1" applyBorder="1" applyAlignment="1">
      <alignment horizontal="left" vertical="center"/>
    </xf>
    <xf numFmtId="0" fontId="5" fillId="0" borderId="4" xfId="0" applyFont="1" applyBorder="1" applyAlignment="1">
      <alignment vertical="top"/>
    </xf>
    <xf numFmtId="0" fontId="5" fillId="0" borderId="5" xfId="0" applyFont="1" applyBorder="1" applyAlignment="1">
      <alignment vertical="top"/>
    </xf>
    <xf numFmtId="0" fontId="6" fillId="0" borderId="40" xfId="0" applyFont="1" applyBorder="1"/>
    <xf numFmtId="4" fontId="6" fillId="0" borderId="40" xfId="0" applyNumberFormat="1" applyFont="1" applyBorder="1"/>
    <xf numFmtId="2" fontId="6" fillId="0" borderId="40" xfId="0" applyNumberFormat="1" applyFont="1" applyBorder="1"/>
    <xf numFmtId="0" fontId="16" fillId="2" borderId="40" xfId="3" applyFont="1" applyFill="1" applyBorder="1" applyAlignment="1">
      <alignment horizontal="center" vertical="top" wrapText="1"/>
    </xf>
    <xf numFmtId="0" fontId="16" fillId="0" borderId="40" xfId="3" applyFont="1" applyBorder="1" applyAlignment="1">
      <alignment horizontal="center" vertical="top" wrapText="1"/>
    </xf>
    <xf numFmtId="1" fontId="16" fillId="0" borderId="40" xfId="3" applyNumberFormat="1" applyFont="1" applyBorder="1" applyAlignment="1">
      <alignment horizontal="center" vertical="top" wrapText="1"/>
    </xf>
    <xf numFmtId="164" fontId="16" fillId="0" borderId="40" xfId="3" applyNumberFormat="1" applyFont="1" applyBorder="1" applyAlignment="1">
      <alignment horizontal="center" vertical="top" wrapText="1"/>
    </xf>
    <xf numFmtId="0" fontId="18" fillId="2" borderId="8" xfId="0" applyFont="1" applyFill="1" applyBorder="1" applyAlignment="1">
      <alignment horizontal="center" vertical="top"/>
    </xf>
    <xf numFmtId="0" fontId="19" fillId="2" borderId="0" xfId="3" applyFont="1" applyFill="1" applyBorder="1" applyAlignment="1">
      <alignment vertical="top" wrapText="1"/>
    </xf>
    <xf numFmtId="0" fontId="19" fillId="2" borderId="8" xfId="3" applyFont="1" applyFill="1" applyBorder="1" applyAlignment="1">
      <alignment vertical="top" wrapText="1"/>
    </xf>
    <xf numFmtId="0" fontId="19" fillId="2" borderId="8" xfId="3" applyFont="1" applyFill="1" applyBorder="1" applyAlignment="1">
      <alignment horizontal="justify" vertical="top" wrapText="1"/>
    </xf>
    <xf numFmtId="0" fontId="18" fillId="2" borderId="10" xfId="3" applyFont="1" applyFill="1" applyBorder="1" applyAlignment="1">
      <alignment horizontal="center" vertical="top" wrapText="1"/>
    </xf>
    <xf numFmtId="0" fontId="20" fillId="0" borderId="10" xfId="3" applyFont="1" applyBorder="1" applyAlignment="1">
      <alignment vertical="top" wrapText="1"/>
    </xf>
    <xf numFmtId="0" fontId="10" fillId="0" borderId="8" xfId="3" applyFont="1" applyBorder="1" applyAlignment="1">
      <alignment vertical="top" wrapText="1"/>
    </xf>
    <xf numFmtId="0" fontId="18" fillId="0" borderId="8" xfId="3" applyFont="1" applyBorder="1" applyAlignment="1">
      <alignment horizontal="center" vertical="top" wrapText="1"/>
    </xf>
    <xf numFmtId="0" fontId="18" fillId="0" borderId="9" xfId="3" applyFont="1" applyBorder="1" applyAlignment="1">
      <alignment horizontal="center" vertical="top" wrapText="1"/>
    </xf>
    <xf numFmtId="0" fontId="20" fillId="0" borderId="9" xfId="3" applyFont="1" applyBorder="1" applyAlignment="1">
      <alignment vertical="top" wrapText="1"/>
    </xf>
    <xf numFmtId="0" fontId="20" fillId="0" borderId="8" xfId="3" applyFont="1" applyBorder="1" applyAlignment="1">
      <alignment vertical="top" wrapText="1"/>
    </xf>
    <xf numFmtId="0" fontId="20" fillId="0" borderId="8" xfId="3" applyFont="1" applyBorder="1" applyAlignment="1">
      <alignment horizontal="center" vertical="top" wrapText="1"/>
    </xf>
    <xf numFmtId="9" fontId="20" fillId="0" borderId="9" xfId="3" applyNumberFormat="1" applyFont="1" applyBorder="1" applyAlignment="1">
      <alignment horizontal="center" vertical="top" wrapText="1"/>
    </xf>
    <xf numFmtId="9" fontId="15" fillId="2" borderId="36" xfId="3" applyNumberFormat="1" applyFont="1" applyFill="1" applyBorder="1" applyAlignment="1">
      <alignment horizontal="center" vertical="top" wrapText="1"/>
    </xf>
    <xf numFmtId="0" fontId="16" fillId="2" borderId="37" xfId="3" applyFont="1" applyFill="1" applyBorder="1" applyAlignment="1">
      <alignment horizontal="justify" vertical="top" wrapText="1"/>
    </xf>
    <xf numFmtId="0" fontId="16" fillId="2" borderId="38" xfId="3" applyFont="1" applyFill="1" applyBorder="1" applyAlignment="1">
      <alignment horizontal="center" vertical="top" wrapText="1"/>
    </xf>
    <xf numFmtId="0" fontId="16" fillId="0" borderId="36" xfId="3" applyFont="1" applyBorder="1" applyAlignment="1">
      <alignment horizontal="center" vertical="top"/>
    </xf>
    <xf numFmtId="0" fontId="16" fillId="0" borderId="38" xfId="3" applyFont="1" applyBorder="1" applyAlignment="1">
      <alignment horizontal="center" vertical="top"/>
    </xf>
    <xf numFmtId="1" fontId="16" fillId="0" borderId="36" xfId="3" applyNumberFormat="1" applyFont="1" applyBorder="1" applyAlignment="1">
      <alignment horizontal="center" vertical="top"/>
    </xf>
    <xf numFmtId="1" fontId="16" fillId="0" borderId="38" xfId="3" applyNumberFormat="1" applyFont="1" applyBorder="1" applyAlignment="1">
      <alignment horizontal="center" vertical="top"/>
    </xf>
    <xf numFmtId="1" fontId="16" fillId="0" borderId="37" xfId="3" applyNumberFormat="1" applyFont="1" applyBorder="1" applyAlignment="1">
      <alignment horizontal="center" vertical="top"/>
    </xf>
    <xf numFmtId="0" fontId="16" fillId="0" borderId="39" xfId="3" applyFont="1" applyBorder="1" applyAlignment="1">
      <alignment horizontal="center" vertical="top"/>
    </xf>
    <xf numFmtId="0" fontId="16" fillId="0" borderId="40" xfId="3" applyFont="1" applyBorder="1" applyAlignment="1">
      <alignment horizontal="center" vertical="top"/>
    </xf>
    <xf numFmtId="0" fontId="16" fillId="0" borderId="33" xfId="3" applyFont="1" applyBorder="1" applyAlignment="1">
      <alignment horizontal="center" vertical="top"/>
    </xf>
    <xf numFmtId="0" fontId="5" fillId="0" borderId="37" xfId="0" applyFont="1" applyBorder="1" applyAlignment="1">
      <alignment vertical="top"/>
    </xf>
    <xf numFmtId="0" fontId="5" fillId="0" borderId="9" xfId="0" applyFont="1" applyBorder="1" applyAlignment="1">
      <alignment horizontal="left" vertical="center"/>
    </xf>
    <xf numFmtId="0" fontId="5" fillId="0" borderId="0" xfId="0" applyFont="1" applyAlignment="1">
      <alignment horizontal="left" vertical="center"/>
    </xf>
    <xf numFmtId="0" fontId="5" fillId="0" borderId="8" xfId="0" applyFont="1" applyBorder="1" applyAlignment="1">
      <alignment horizontal="left" vertical="center"/>
    </xf>
    <xf numFmtId="0" fontId="20" fillId="0" borderId="0" xfId="0" applyFont="1" applyAlignment="1">
      <alignment vertical="top"/>
    </xf>
    <xf numFmtId="0" fontId="5" fillId="0" borderId="10" xfId="0" applyFont="1" applyBorder="1" applyAlignment="1">
      <alignment vertical="top"/>
    </xf>
    <xf numFmtId="0" fontId="29" fillId="0" borderId="40" xfId="4" applyFont="1" applyBorder="1" applyAlignment="1">
      <alignment horizontal="center" vertical="top"/>
    </xf>
    <xf numFmtId="0" fontId="36" fillId="0" borderId="40" xfId="3" applyFont="1" applyBorder="1" applyAlignment="1">
      <alignment horizontal="justify" vertical="top"/>
    </xf>
    <xf numFmtId="0" fontId="29" fillId="0" borderId="40" xfId="3" applyFont="1" applyBorder="1" applyAlignment="1">
      <alignment horizontal="justify" vertical="top"/>
    </xf>
    <xf numFmtId="4" fontId="29" fillId="0" borderId="40" xfId="3" applyNumberFormat="1" applyFont="1" applyBorder="1" applyAlignment="1">
      <alignment horizontal="center" vertical="top"/>
    </xf>
    <xf numFmtId="2" fontId="0" fillId="0" borderId="40" xfId="0" applyNumberFormat="1" applyBorder="1"/>
    <xf numFmtId="9" fontId="15" fillId="0" borderId="36" xfId="3" applyNumberFormat="1" applyFont="1" applyBorder="1" applyAlignment="1">
      <alignment horizontal="center" vertical="top" wrapText="1"/>
    </xf>
    <xf numFmtId="0" fontId="16" fillId="0" borderId="37" xfId="3" applyFont="1" applyBorder="1" applyAlignment="1">
      <alignment horizontal="justify" vertical="top" wrapText="1"/>
    </xf>
    <xf numFmtId="0" fontId="16" fillId="0" borderId="38" xfId="3" applyFont="1" applyBorder="1" applyAlignment="1">
      <alignment horizontal="center" vertical="top" wrapText="1"/>
    </xf>
    <xf numFmtId="164" fontId="16" fillId="0" borderId="36" xfId="3" applyNumberFormat="1" applyFont="1" applyBorder="1" applyAlignment="1">
      <alignment horizontal="center" vertical="top"/>
    </xf>
    <xf numFmtId="164" fontId="16" fillId="0" borderId="37" xfId="3" applyNumberFormat="1" applyFont="1" applyBorder="1" applyAlignment="1">
      <alignment horizontal="center" vertical="top"/>
    </xf>
    <xf numFmtId="0" fontId="29" fillId="0" borderId="40" xfId="3" applyFont="1" applyBorder="1" applyAlignment="1">
      <alignment vertical="top"/>
    </xf>
    <xf numFmtId="0" fontId="16" fillId="0" borderId="40" xfId="3" applyFont="1" applyBorder="1" applyAlignment="1">
      <alignment horizontal="justify" vertical="top" wrapText="1"/>
    </xf>
    <xf numFmtId="9" fontId="16" fillId="0" borderId="36" xfId="3" applyNumberFormat="1" applyFont="1" applyBorder="1" applyAlignment="1">
      <alignment horizontal="center" vertical="top"/>
    </xf>
    <xf numFmtId="9" fontId="16" fillId="0" borderId="38" xfId="3" applyNumberFormat="1" applyFont="1" applyBorder="1" applyAlignment="1">
      <alignment horizontal="center" vertical="top"/>
    </xf>
    <xf numFmtId="2" fontId="16" fillId="0" borderId="36" xfId="3" applyNumberFormat="1" applyFont="1" applyBorder="1" applyAlignment="1">
      <alignment horizontal="center" vertical="top"/>
    </xf>
    <xf numFmtId="2" fontId="16" fillId="0" borderId="38" xfId="3" applyNumberFormat="1" applyFont="1" applyBorder="1" applyAlignment="1">
      <alignment horizontal="center" vertical="top"/>
    </xf>
    <xf numFmtId="2" fontId="16" fillId="0" borderId="37" xfId="3" applyNumberFormat="1" applyFont="1" applyBorder="1" applyAlignment="1">
      <alignment horizontal="center" vertical="top"/>
    </xf>
    <xf numFmtId="9" fontId="16" fillId="0" borderId="39" xfId="3" applyNumberFormat="1" applyFont="1" applyBorder="1" applyAlignment="1">
      <alignment horizontal="center" vertical="top"/>
    </xf>
    <xf numFmtId="9" fontId="16" fillId="0" borderId="40" xfId="3" applyNumberFormat="1" applyFont="1" applyBorder="1" applyAlignment="1">
      <alignment horizontal="center" vertical="top"/>
    </xf>
    <xf numFmtId="9" fontId="16" fillId="0" borderId="33" xfId="3" applyNumberFormat="1" applyFont="1" applyBorder="1" applyAlignment="1">
      <alignment horizontal="center" vertical="top"/>
    </xf>
    <xf numFmtId="0" fontId="0" fillId="4" borderId="41" xfId="0" applyFill="1" applyBorder="1" applyAlignment="1">
      <alignment horizontal="center" vertical="top"/>
    </xf>
    <xf numFmtId="0" fontId="0" fillId="0" borderId="42" xfId="0" applyBorder="1" applyAlignment="1">
      <alignment vertical="top"/>
    </xf>
    <xf numFmtId="2" fontId="16" fillId="0" borderId="40" xfId="3" applyNumberFormat="1" applyFont="1" applyBorder="1" applyAlignment="1">
      <alignment horizontal="center" vertical="top" wrapText="1"/>
    </xf>
    <xf numFmtId="164" fontId="16" fillId="0" borderId="38" xfId="3" applyNumberFormat="1" applyFont="1" applyBorder="1" applyAlignment="1">
      <alignment horizontal="center" vertical="top"/>
    </xf>
    <xf numFmtId="0" fontId="20" fillId="0" borderId="14" xfId="0" applyFont="1" applyBorder="1" applyAlignment="1">
      <alignment vertical="top"/>
    </xf>
    <xf numFmtId="0" fontId="5" fillId="0" borderId="15" xfId="0" applyFont="1" applyBorder="1" applyAlignment="1">
      <alignment vertical="top"/>
    </xf>
    <xf numFmtId="2" fontId="29" fillId="0" borderId="40" xfId="3" applyNumberFormat="1" applyFont="1" applyBorder="1" applyAlignment="1">
      <alignment horizontal="center" vertical="top"/>
    </xf>
    <xf numFmtId="4" fontId="0" fillId="0" borderId="40" xfId="0" applyNumberFormat="1" applyBorder="1"/>
    <xf numFmtId="0" fontId="16" fillId="0" borderId="43" xfId="3" applyFont="1" applyBorder="1" applyAlignment="1">
      <alignment horizontal="justify" vertical="top" wrapText="1"/>
    </xf>
    <xf numFmtId="0" fontId="16" fillId="0" borderId="44" xfId="3" applyFont="1" applyBorder="1" applyAlignment="1">
      <alignment horizontal="center" vertical="top" wrapText="1"/>
    </xf>
    <xf numFmtId="0" fontId="16" fillId="0" borderId="45" xfId="3" applyFont="1" applyBorder="1" applyAlignment="1">
      <alignment horizontal="center" vertical="top"/>
    </xf>
    <xf numFmtId="0" fontId="16" fillId="0" borderId="44" xfId="3" applyFont="1" applyBorder="1" applyAlignment="1">
      <alignment horizontal="center" vertical="top"/>
    </xf>
    <xf numFmtId="0" fontId="10" fillId="0" borderId="12" xfId="3" applyFont="1" applyBorder="1" applyAlignment="1">
      <alignment horizontal="justify" vertical="top" wrapText="1"/>
    </xf>
    <xf numFmtId="0" fontId="18" fillId="0" borderId="12" xfId="3" applyFont="1" applyBorder="1" applyAlignment="1">
      <alignment horizontal="center" vertical="top" wrapText="1"/>
    </xf>
    <xf numFmtId="0" fontId="17" fillId="3" borderId="13" xfId="4" applyFill="1" applyBorder="1" applyAlignment="1">
      <alignment horizontal="center" vertical="top" wrapText="1"/>
    </xf>
    <xf numFmtId="0" fontId="16" fillId="0" borderId="13" xfId="3" applyFont="1" applyBorder="1" applyAlignment="1">
      <alignment vertical="top" wrapText="1"/>
    </xf>
    <xf numFmtId="0" fontId="16" fillId="0" borderId="12" xfId="3" applyFont="1" applyBorder="1" applyAlignment="1">
      <alignment vertical="top" wrapText="1"/>
    </xf>
    <xf numFmtId="0" fontId="16" fillId="0" borderId="12" xfId="3" applyFont="1" applyBorder="1" applyAlignment="1">
      <alignment horizontal="center" vertical="top" wrapText="1"/>
    </xf>
    <xf numFmtId="9" fontId="16" fillId="0" borderId="13" xfId="3" applyNumberFormat="1" applyFont="1" applyBorder="1" applyAlignment="1">
      <alignment horizontal="center" vertical="top" wrapText="1"/>
    </xf>
    <xf numFmtId="9" fontId="15" fillId="0" borderId="46" xfId="3" applyNumberFormat="1" applyFont="1" applyBorder="1" applyAlignment="1">
      <alignment horizontal="center" vertical="top" wrapText="1"/>
    </xf>
    <xf numFmtId="9" fontId="15" fillId="2" borderId="46" xfId="3" applyNumberFormat="1" applyFont="1" applyFill="1" applyBorder="1" applyAlignment="1">
      <alignment horizontal="center" vertical="top" wrapText="1"/>
    </xf>
    <xf numFmtId="0" fontId="16" fillId="0" borderId="47" xfId="3" applyFont="1" applyBorder="1" applyAlignment="1">
      <alignment horizontal="justify" vertical="top" wrapText="1"/>
    </xf>
    <xf numFmtId="0" fontId="16" fillId="0" borderId="48" xfId="3" applyFont="1" applyBorder="1" applyAlignment="1">
      <alignment horizontal="center" vertical="top" wrapText="1"/>
    </xf>
    <xf numFmtId="0" fontId="16" fillId="0" borderId="46" xfId="3" applyFont="1" applyBorder="1" applyAlignment="1">
      <alignment horizontal="center" vertical="top"/>
    </xf>
    <xf numFmtId="0" fontId="16" fillId="0" borderId="48" xfId="3" applyFont="1" applyBorder="1" applyAlignment="1">
      <alignment horizontal="center" vertical="top"/>
    </xf>
    <xf numFmtId="1" fontId="16" fillId="0" borderId="46" xfId="3" applyNumberFormat="1" applyFont="1" applyBorder="1" applyAlignment="1">
      <alignment horizontal="center" vertical="top"/>
    </xf>
    <xf numFmtId="1" fontId="16" fillId="0" borderId="48" xfId="3" applyNumberFormat="1" applyFont="1" applyBorder="1" applyAlignment="1">
      <alignment horizontal="center" vertical="top"/>
    </xf>
    <xf numFmtId="1" fontId="16" fillId="0" borderId="47" xfId="3" applyNumberFormat="1" applyFont="1" applyBorder="1" applyAlignment="1">
      <alignment horizontal="center" vertical="top"/>
    </xf>
    <xf numFmtId="0" fontId="5" fillId="0" borderId="6" xfId="0" applyFont="1" applyBorder="1" applyAlignment="1">
      <alignment vertical="top"/>
    </xf>
    <xf numFmtId="0" fontId="5" fillId="0" borderId="7" xfId="0" applyFont="1" applyBorder="1" applyAlignment="1">
      <alignment vertical="top"/>
    </xf>
    <xf numFmtId="0" fontId="29" fillId="0" borderId="40" xfId="3" applyFont="1" applyBorder="1" applyAlignment="1">
      <alignment horizontal="center" vertical="top"/>
    </xf>
    <xf numFmtId="0" fontId="15" fillId="0" borderId="4" xfId="3" applyFont="1" applyBorder="1" applyAlignment="1">
      <alignment horizontal="center" vertical="top" wrapText="1"/>
    </xf>
    <xf numFmtId="0" fontId="17" fillId="3" borderId="2" xfId="4" applyFill="1" applyBorder="1" applyAlignment="1">
      <alignment horizontal="center" vertical="top" wrapText="1"/>
    </xf>
    <xf numFmtId="0" fontId="15" fillId="0" borderId="3" xfId="3" applyFont="1" applyBorder="1" applyAlignment="1">
      <alignment horizontal="justify" vertical="top" wrapText="1"/>
    </xf>
    <xf numFmtId="0" fontId="16" fillId="0" borderId="2" xfId="3" applyFont="1" applyBorder="1" applyAlignment="1">
      <alignment horizontal="justify" vertical="top" wrapText="1"/>
    </xf>
    <xf numFmtId="0" fontId="16" fillId="0" borderId="2" xfId="3" applyFont="1" applyBorder="1" applyAlignment="1">
      <alignment horizontal="center" vertical="top"/>
    </xf>
    <xf numFmtId="0" fontId="16" fillId="0" borderId="3" xfId="3" applyFont="1" applyBorder="1" applyAlignment="1">
      <alignment horizontal="center" vertical="top" wrapText="1"/>
    </xf>
    <xf numFmtId="0" fontId="15" fillId="0" borderId="26" xfId="3" applyFont="1" applyBorder="1" applyAlignment="1">
      <alignment horizontal="center" vertical="top" wrapText="1"/>
    </xf>
    <xf numFmtId="0" fontId="15" fillId="2" borderId="26" xfId="3" applyFont="1" applyFill="1" applyBorder="1" applyAlignment="1">
      <alignment horizontal="center" vertical="top" wrapText="1"/>
    </xf>
    <xf numFmtId="0" fontId="16" fillId="0" borderId="29" xfId="3" applyFont="1" applyBorder="1" applyAlignment="1">
      <alignment horizontal="justify" vertical="top" wrapText="1"/>
    </xf>
    <xf numFmtId="0" fontId="16" fillId="0" borderId="28" xfId="3" applyFont="1" applyBorder="1" applyAlignment="1">
      <alignment horizontal="center" vertical="top" wrapText="1"/>
    </xf>
    <xf numFmtId="0" fontId="16" fillId="0" borderId="26" xfId="3" applyFont="1" applyBorder="1" applyAlignment="1">
      <alignment horizontal="center" vertical="top"/>
    </xf>
    <xf numFmtId="0" fontId="16" fillId="0" borderId="28" xfId="3" applyFont="1" applyBorder="1" applyAlignment="1">
      <alignment horizontal="center" vertical="top"/>
    </xf>
    <xf numFmtId="1" fontId="16" fillId="0" borderId="28" xfId="3" applyNumberFormat="1" applyFont="1" applyBorder="1" applyAlignment="1">
      <alignment horizontal="center" vertical="top"/>
    </xf>
    <xf numFmtId="1" fontId="16" fillId="0" borderId="29" xfId="3" applyNumberFormat="1" applyFont="1" applyBorder="1" applyAlignment="1">
      <alignment horizontal="center" vertical="top"/>
    </xf>
    <xf numFmtId="0" fontId="5" fillId="0" borderId="12" xfId="0" applyFont="1" applyBorder="1" applyAlignment="1">
      <alignment horizontal="left" vertical="center"/>
    </xf>
    <xf numFmtId="0" fontId="18" fillId="0" borderId="0" xfId="3" applyFont="1" applyBorder="1" applyAlignment="1">
      <alignment horizontal="center" vertical="top" wrapText="1"/>
    </xf>
    <xf numFmtId="0" fontId="20" fillId="0" borderId="8" xfId="3" applyFont="1" applyBorder="1" applyAlignment="1">
      <alignment horizontal="center" vertical="top"/>
    </xf>
    <xf numFmtId="0" fontId="20" fillId="0" borderId="9" xfId="3" applyFont="1" applyBorder="1" applyAlignment="1">
      <alignment horizontal="center" vertical="top" wrapText="1"/>
    </xf>
    <xf numFmtId="0" fontId="15" fillId="0" borderId="36" xfId="3" applyFont="1" applyBorder="1" applyAlignment="1">
      <alignment horizontal="center" vertical="top" wrapText="1"/>
    </xf>
    <xf numFmtId="0" fontId="15" fillId="2" borderId="36" xfId="3" applyFont="1" applyFill="1" applyBorder="1" applyAlignment="1">
      <alignment horizontal="center" vertical="top" wrapText="1"/>
    </xf>
    <xf numFmtId="0" fontId="5" fillId="0" borderId="32" xfId="0" applyFont="1" applyBorder="1" applyAlignment="1">
      <alignment horizontal="center" vertical="top"/>
    </xf>
    <xf numFmtId="0" fontId="5" fillId="0" borderId="40" xfId="0" applyFont="1" applyBorder="1" applyAlignment="1">
      <alignment vertical="top"/>
    </xf>
    <xf numFmtId="166" fontId="16" fillId="0" borderId="36" xfId="3" applyNumberFormat="1" applyFont="1" applyBorder="1" applyAlignment="1">
      <alignment horizontal="center" vertical="top"/>
    </xf>
    <xf numFmtId="166" fontId="16" fillId="0" borderId="38" xfId="3" applyNumberFormat="1" applyFont="1" applyBorder="1" applyAlignment="1">
      <alignment horizontal="center" vertical="top"/>
    </xf>
    <xf numFmtId="166" fontId="16" fillId="0" borderId="39" xfId="3" applyNumberFormat="1" applyFont="1" applyBorder="1" applyAlignment="1">
      <alignment horizontal="center" vertical="top"/>
    </xf>
    <xf numFmtId="166" fontId="16" fillId="0" borderId="40" xfId="3" applyNumberFormat="1" applyFont="1" applyBorder="1" applyAlignment="1">
      <alignment horizontal="center" vertical="top"/>
    </xf>
    <xf numFmtId="166" fontId="16" fillId="0" borderId="33" xfId="3" applyNumberFormat="1" applyFont="1" applyBorder="1" applyAlignment="1">
      <alignment horizontal="center" vertical="top"/>
    </xf>
    <xf numFmtId="166" fontId="16" fillId="0" borderId="40" xfId="3" applyNumberFormat="1" applyFont="1" applyBorder="1" applyAlignment="1">
      <alignment horizontal="center" vertical="top" wrapText="1"/>
    </xf>
    <xf numFmtId="0" fontId="20" fillId="0" borderId="13" xfId="3" applyFont="1" applyBorder="1" applyAlignment="1">
      <alignment vertical="top" wrapText="1"/>
    </xf>
    <xf numFmtId="0" fontId="20" fillId="0" borderId="12" xfId="3" applyFont="1" applyBorder="1" applyAlignment="1">
      <alignment vertical="top" wrapText="1"/>
    </xf>
    <xf numFmtId="0" fontId="20" fillId="0" borderId="12" xfId="3" applyFont="1" applyBorder="1" applyAlignment="1">
      <alignment horizontal="center" vertical="top"/>
    </xf>
    <xf numFmtId="0" fontId="20" fillId="0" borderId="13" xfId="3" applyFont="1" applyBorder="1" applyAlignment="1">
      <alignment horizontal="center" vertical="top" wrapText="1"/>
    </xf>
    <xf numFmtId="0" fontId="15" fillId="0" borderId="46" xfId="3" applyFont="1" applyBorder="1" applyAlignment="1">
      <alignment horizontal="center" vertical="top" wrapText="1"/>
    </xf>
    <xf numFmtId="0" fontId="15" fillId="2" borderId="46" xfId="3" applyFont="1" applyFill="1" applyBorder="1" applyAlignment="1">
      <alignment horizontal="center" vertical="top" wrapText="1"/>
    </xf>
    <xf numFmtId="166" fontId="16" fillId="0" borderId="46" xfId="3" applyNumberFormat="1" applyFont="1" applyBorder="1" applyAlignment="1">
      <alignment horizontal="center" vertical="top"/>
    </xf>
    <xf numFmtId="166" fontId="16" fillId="0" borderId="48" xfId="3" applyNumberFormat="1" applyFont="1" applyBorder="1" applyAlignment="1">
      <alignment horizontal="center" vertical="top"/>
    </xf>
    <xf numFmtId="2" fontId="16" fillId="0" borderId="46" xfId="3" applyNumberFormat="1" applyFont="1" applyBorder="1" applyAlignment="1">
      <alignment horizontal="center" vertical="top"/>
    </xf>
    <xf numFmtId="2" fontId="16" fillId="0" borderId="48" xfId="3" applyNumberFormat="1" applyFont="1" applyBorder="1" applyAlignment="1">
      <alignment horizontal="center" vertical="top"/>
    </xf>
    <xf numFmtId="2" fontId="16" fillId="0" borderId="47" xfId="3" applyNumberFormat="1" applyFont="1" applyBorder="1" applyAlignment="1">
      <alignment horizontal="center" vertical="top"/>
    </xf>
    <xf numFmtId="0" fontId="15" fillId="0" borderId="3" xfId="3" applyFont="1" applyBorder="1" applyAlignment="1">
      <alignment horizontal="center" vertical="top" wrapText="1"/>
    </xf>
    <xf numFmtId="0" fontId="17" fillId="3" borderId="3" xfId="4" applyFill="1" applyBorder="1" applyAlignment="1">
      <alignment horizontal="center" vertical="top" wrapText="1"/>
    </xf>
    <xf numFmtId="0" fontId="15" fillId="0" borderId="49" xfId="3" applyFont="1" applyBorder="1" applyAlignment="1">
      <alignment horizontal="center" vertical="top" wrapText="1"/>
    </xf>
    <xf numFmtId="0" fontId="18" fillId="0" borderId="13" xfId="3" applyFont="1" applyBorder="1" applyAlignment="1">
      <alignment horizontal="center" vertical="top" wrapText="1"/>
    </xf>
    <xf numFmtId="0" fontId="15" fillId="2" borderId="45" xfId="3" applyFont="1" applyFill="1" applyBorder="1" applyAlignment="1">
      <alignment horizontal="center" vertical="top" wrapText="1"/>
    </xf>
    <xf numFmtId="164" fontId="16" fillId="0" borderId="46" xfId="3" applyNumberFormat="1" applyFont="1" applyBorder="1" applyAlignment="1">
      <alignment horizontal="center" vertical="top"/>
    </xf>
    <xf numFmtId="164" fontId="16" fillId="0" borderId="47" xfId="3" applyNumberFormat="1" applyFont="1" applyBorder="1" applyAlignment="1">
      <alignment horizontal="center" vertical="top"/>
    </xf>
    <xf numFmtId="0" fontId="10" fillId="0" borderId="2" xfId="3" applyFont="1" applyBorder="1" applyAlignment="1">
      <alignment horizontal="justify" vertical="top" wrapText="1"/>
    </xf>
    <xf numFmtId="9" fontId="16" fillId="0" borderId="2" xfId="3" applyNumberFormat="1" applyFont="1" applyBorder="1" applyAlignment="1">
      <alignment horizontal="center" vertical="top"/>
    </xf>
    <xf numFmtId="9" fontId="16" fillId="0" borderId="2" xfId="3" applyNumberFormat="1" applyFont="1" applyBorder="1" applyAlignment="1">
      <alignment horizontal="center" vertical="top" wrapText="1"/>
    </xf>
    <xf numFmtId="9" fontId="15" fillId="0" borderId="49" xfId="3" applyNumberFormat="1" applyFont="1" applyBorder="1" applyAlignment="1">
      <alignment horizontal="center" vertical="top" wrapText="1"/>
    </xf>
    <xf numFmtId="0" fontId="21" fillId="0" borderId="8" xfId="3" applyFont="1" applyBorder="1" applyAlignment="1">
      <alignment vertical="top" wrapText="1"/>
    </xf>
    <xf numFmtId="0" fontId="20" fillId="0" borderId="9" xfId="3" applyFont="1" applyBorder="1" applyAlignment="1">
      <alignment horizontal="justify" vertical="top" wrapText="1"/>
    </xf>
    <xf numFmtId="0" fontId="20" fillId="0" borderId="8" xfId="3" applyFont="1" applyBorder="1" applyAlignment="1">
      <alignment horizontal="justify" vertical="top" wrapText="1"/>
    </xf>
    <xf numFmtId="9" fontId="20" fillId="0" borderId="8" xfId="3" applyNumberFormat="1" applyFont="1" applyBorder="1" applyAlignment="1">
      <alignment horizontal="center" vertical="top"/>
    </xf>
    <xf numFmtId="9" fontId="20" fillId="0" borderId="8" xfId="3" applyNumberFormat="1" applyFont="1" applyBorder="1" applyAlignment="1">
      <alignment horizontal="center" vertical="top" wrapText="1"/>
    </xf>
    <xf numFmtId="0" fontId="21" fillId="0" borderId="12" xfId="3" applyFont="1" applyBorder="1" applyAlignment="1">
      <alignment vertical="top" wrapText="1"/>
    </xf>
    <xf numFmtId="9" fontId="20" fillId="0" borderId="12" xfId="3" applyNumberFormat="1" applyFont="1" applyBorder="1" applyAlignment="1">
      <alignment horizontal="center" vertical="top"/>
    </xf>
    <xf numFmtId="9" fontId="20" fillId="0" borderId="12" xfId="3" applyNumberFormat="1" applyFont="1" applyBorder="1" applyAlignment="1">
      <alignment horizontal="center" vertical="top" wrapText="1"/>
    </xf>
    <xf numFmtId="0" fontId="17" fillId="3" borderId="0" xfId="4" applyFill="1" applyAlignment="1">
      <alignment horizontal="center" vertical="top"/>
    </xf>
    <xf numFmtId="0" fontId="16" fillId="0" borderId="26" xfId="3" applyFont="1" applyBorder="1" applyAlignment="1">
      <alignment horizontal="justify" vertical="top" wrapText="1"/>
    </xf>
    <xf numFmtId="0" fontId="5" fillId="0" borderId="2" xfId="0" applyFont="1" applyBorder="1" applyAlignment="1">
      <alignment vertical="top"/>
    </xf>
    <xf numFmtId="0" fontId="36" fillId="2" borderId="40" xfId="3" applyFont="1" applyFill="1" applyBorder="1" applyAlignment="1">
      <alignment horizontal="justify" vertical="top"/>
    </xf>
    <xf numFmtId="0" fontId="16" fillId="0" borderId="8" xfId="3" applyFont="1" applyBorder="1" applyAlignment="1">
      <alignment vertical="center" wrapText="1"/>
    </xf>
    <xf numFmtId="0" fontId="16" fillId="0" borderId="36" xfId="3" applyFont="1" applyBorder="1" applyAlignment="1">
      <alignment horizontal="justify" vertical="top" wrapText="1"/>
    </xf>
    <xf numFmtId="0" fontId="5" fillId="0" borderId="12" xfId="0" applyFont="1" applyBorder="1" applyAlignment="1">
      <alignment vertical="top"/>
    </xf>
    <xf numFmtId="0" fontId="20" fillId="0" borderId="15" xfId="3" applyFont="1" applyBorder="1" applyAlignment="1">
      <alignment vertical="top" wrapText="1"/>
    </xf>
    <xf numFmtId="0" fontId="16" fillId="0" borderId="12" xfId="3" applyFont="1" applyBorder="1" applyAlignment="1">
      <alignment vertical="center" wrapText="1"/>
    </xf>
    <xf numFmtId="0" fontId="20" fillId="0" borderId="13" xfId="3" applyFont="1" applyBorder="1" applyAlignment="1">
      <alignment horizontal="justify" vertical="top" wrapText="1"/>
    </xf>
    <xf numFmtId="0" fontId="20" fillId="0" borderId="12" xfId="3" applyFont="1" applyBorder="1" applyAlignment="1">
      <alignment horizontal="justify" vertical="top" wrapText="1"/>
    </xf>
    <xf numFmtId="0" fontId="20" fillId="0" borderId="12" xfId="3" applyFont="1" applyBorder="1" applyAlignment="1">
      <alignment horizontal="center" vertical="top" wrapText="1"/>
    </xf>
    <xf numFmtId="0" fontId="16" fillId="0" borderId="46" xfId="3" applyFont="1" applyBorder="1" applyAlignment="1">
      <alignment horizontal="justify" vertical="top" wrapText="1"/>
    </xf>
    <xf numFmtId="0" fontId="20" fillId="2" borderId="0" xfId="3" applyFont="1" applyFill="1" applyBorder="1" applyAlignment="1">
      <alignment horizontal="justify" vertical="top" wrapText="1"/>
    </xf>
    <xf numFmtId="0" fontId="20" fillId="2" borderId="8" xfId="3" applyFont="1" applyFill="1" applyBorder="1" applyAlignment="1">
      <alignment horizontal="justify" vertical="top" wrapText="1"/>
    </xf>
    <xf numFmtId="0" fontId="15" fillId="2" borderId="2" xfId="3" applyFont="1" applyFill="1" applyBorder="1" applyAlignment="1">
      <alignment horizontal="justify" vertical="top" wrapText="1"/>
    </xf>
    <xf numFmtId="0" fontId="15" fillId="2" borderId="5" xfId="3" applyFont="1" applyFill="1" applyBorder="1" applyAlignment="1">
      <alignment horizontal="center" vertical="top" wrapText="1"/>
    </xf>
    <xf numFmtId="0" fontId="15" fillId="0" borderId="5" xfId="3" applyFont="1" applyBorder="1" applyAlignment="1">
      <alignment horizontal="justify" vertical="top" wrapText="1"/>
    </xf>
    <xf numFmtId="0" fontId="16" fillId="0" borderId="4" xfId="3" applyFont="1" applyBorder="1" applyAlignment="1">
      <alignment horizontal="justify" vertical="top" wrapText="1"/>
    </xf>
    <xf numFmtId="0" fontId="15" fillId="0" borderId="2" xfId="3" applyFont="1" applyBorder="1" applyAlignment="1">
      <alignment horizontal="center" vertical="top" wrapText="1"/>
    </xf>
    <xf numFmtId="9" fontId="16" fillId="0" borderId="4" xfId="3" applyNumberFormat="1" applyFont="1" applyBorder="1" applyAlignment="1">
      <alignment horizontal="center" vertical="top"/>
    </xf>
    <xf numFmtId="165" fontId="22" fillId="0" borderId="39" xfId="5" applyNumberFormat="1" applyFont="1" applyBorder="1" applyAlignment="1">
      <alignment horizontal="right" vertical="center"/>
    </xf>
    <xf numFmtId="165" fontId="22" fillId="0" borderId="40" xfId="5" applyNumberFormat="1" applyFont="1" applyBorder="1" applyAlignment="1">
      <alignment horizontal="right" vertical="center"/>
    </xf>
    <xf numFmtId="165" fontId="22" fillId="0" borderId="33" xfId="5" applyNumberFormat="1" applyFont="1" applyBorder="1" applyAlignment="1">
      <alignment horizontal="right" vertical="center"/>
    </xf>
    <xf numFmtId="166" fontId="29" fillId="0" borderId="40" xfId="3" applyNumberFormat="1" applyFont="1" applyBorder="1" applyAlignment="1">
      <alignment horizontal="center" vertical="top"/>
    </xf>
    <xf numFmtId="0" fontId="19" fillId="0" borderId="10" xfId="3" applyFont="1" applyBorder="1" applyAlignment="1">
      <alignment vertical="top" wrapText="1"/>
    </xf>
    <xf numFmtId="0" fontId="19" fillId="0" borderId="0" xfId="3" applyFont="1" applyBorder="1" applyAlignment="1">
      <alignment vertical="top" wrapText="1"/>
    </xf>
    <xf numFmtId="0" fontId="10" fillId="0" borderId="8" xfId="3" applyFont="1" applyBorder="1" applyAlignment="1">
      <alignment vertical="center" wrapText="1"/>
    </xf>
    <xf numFmtId="0" fontId="19" fillId="0" borderId="9" xfId="3" applyFont="1" applyBorder="1" applyAlignment="1">
      <alignment horizontal="justify" vertical="center" wrapText="1"/>
    </xf>
    <xf numFmtId="0" fontId="19" fillId="0" borderId="8" xfId="3" applyFont="1" applyBorder="1" applyAlignment="1">
      <alignment horizontal="justify" vertical="center" wrapText="1"/>
    </xf>
    <xf numFmtId="0" fontId="5" fillId="0" borderId="8" xfId="0" applyFont="1" applyBorder="1" applyAlignment="1">
      <alignment vertical="top"/>
    </xf>
    <xf numFmtId="0" fontId="10" fillId="0" borderId="12" xfId="3" applyFont="1" applyBorder="1" applyAlignment="1">
      <alignment vertical="center" wrapText="1"/>
    </xf>
    <xf numFmtId="0" fontId="19" fillId="0" borderId="13" xfId="3" applyFont="1" applyBorder="1" applyAlignment="1">
      <alignment horizontal="justify" vertical="center" wrapText="1"/>
    </xf>
    <xf numFmtId="0" fontId="19" fillId="0" borderId="12" xfId="3" applyFont="1" applyBorder="1" applyAlignment="1">
      <alignment horizontal="justify" vertical="center" wrapText="1"/>
    </xf>
    <xf numFmtId="9" fontId="15" fillId="2" borderId="45" xfId="3" applyNumberFormat="1" applyFont="1" applyFill="1" applyBorder="1" applyAlignment="1">
      <alignment horizontal="center" vertical="top" wrapText="1"/>
    </xf>
    <xf numFmtId="0" fontId="18" fillId="2" borderId="0" xfId="3" applyFont="1" applyFill="1" applyBorder="1" applyAlignment="1">
      <alignment horizontal="justify" vertical="top" wrapText="1"/>
    </xf>
    <xf numFmtId="0" fontId="18" fillId="2" borderId="8" xfId="3" applyFont="1" applyFill="1" applyBorder="1" applyAlignment="1">
      <alignment horizontal="justify" vertical="top" wrapText="1"/>
    </xf>
    <xf numFmtId="0" fontId="20" fillId="0" borderId="10" xfId="3" applyFont="1" applyBorder="1" applyAlignment="1">
      <alignment horizontal="justify" vertical="top" wrapText="1"/>
    </xf>
    <xf numFmtId="0" fontId="10" fillId="0" borderId="5" xfId="3" applyFont="1" applyBorder="1" applyAlignment="1">
      <alignment horizontal="justify" vertical="top" wrapText="1"/>
    </xf>
    <xf numFmtId="0" fontId="15" fillId="0" borderId="5" xfId="3" applyFont="1" applyBorder="1" applyAlignment="1">
      <alignment horizontal="center" vertical="top" wrapText="1"/>
    </xf>
    <xf numFmtId="0" fontId="17" fillId="3" borderId="4" xfId="4" applyFill="1" applyBorder="1" applyAlignment="1">
      <alignment horizontal="center" vertical="top" wrapText="1"/>
    </xf>
    <xf numFmtId="0" fontId="10" fillId="0" borderId="10" xfId="3" applyFont="1" applyBorder="1" applyAlignment="1">
      <alignment vertical="center" wrapText="1"/>
    </xf>
    <xf numFmtId="0" fontId="18" fillId="0" borderId="10" xfId="3" applyFont="1" applyBorder="1" applyAlignment="1">
      <alignment horizontal="center" vertical="top" wrapText="1"/>
    </xf>
    <xf numFmtId="0" fontId="19" fillId="0" borderId="9" xfId="3" applyFont="1" applyBorder="1" applyAlignment="1">
      <alignment vertical="center" wrapText="1"/>
    </xf>
    <xf numFmtId="0" fontId="19" fillId="0" borderId="8" xfId="3" applyFont="1" applyBorder="1" applyAlignment="1">
      <alignmen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10" fillId="0" borderId="15" xfId="3" applyFont="1" applyBorder="1" applyAlignment="1">
      <alignment vertical="center" wrapText="1"/>
    </xf>
    <xf numFmtId="0" fontId="18" fillId="0" borderId="15" xfId="3" applyFont="1" applyBorder="1" applyAlignment="1">
      <alignment horizontal="center" vertical="top" wrapText="1"/>
    </xf>
    <xf numFmtId="0" fontId="18" fillId="0" borderId="14" xfId="3" applyFont="1" applyBorder="1" applyAlignment="1">
      <alignment horizontal="center" vertical="top" wrapText="1"/>
    </xf>
    <xf numFmtId="0" fontId="19" fillId="0" borderId="13" xfId="3" applyFont="1" applyBorder="1" applyAlignment="1">
      <alignment vertical="center" wrapText="1"/>
    </xf>
    <xf numFmtId="0" fontId="19" fillId="0" borderId="12" xfId="3" applyFont="1" applyBorder="1" applyAlignment="1">
      <alignment vertical="center" wrapText="1"/>
    </xf>
    <xf numFmtId="0" fontId="18" fillId="2" borderId="0" xfId="3" applyFont="1" applyFill="1" applyBorder="1" applyAlignment="1">
      <alignment vertical="top" wrapText="1"/>
    </xf>
    <xf numFmtId="0" fontId="18" fillId="2" borderId="8" xfId="3" applyFont="1" applyFill="1" applyBorder="1" applyAlignment="1">
      <alignment vertical="top" wrapText="1"/>
    </xf>
    <xf numFmtId="0" fontId="18" fillId="0" borderId="10" xfId="3" applyFont="1" applyBorder="1" applyAlignment="1">
      <alignment vertical="top" wrapText="1"/>
    </xf>
    <xf numFmtId="0" fontId="18" fillId="0" borderId="9" xfId="3" applyFont="1" applyBorder="1" applyAlignment="1">
      <alignment vertical="center" wrapText="1"/>
    </xf>
    <xf numFmtId="0" fontId="18" fillId="0" borderId="8" xfId="3" applyFont="1" applyBorder="1" applyAlignment="1">
      <alignment vertical="center" wrapText="1"/>
    </xf>
    <xf numFmtId="9" fontId="29" fillId="0" borderId="40" xfId="3" applyNumberFormat="1" applyFont="1" applyBorder="1" applyAlignment="1">
      <alignment horizontal="center" vertical="top"/>
    </xf>
    <xf numFmtId="0" fontId="18" fillId="0" borderId="15" xfId="3" applyFont="1" applyBorder="1" applyAlignment="1">
      <alignment vertical="top" wrapText="1"/>
    </xf>
    <xf numFmtId="0" fontId="16" fillId="0" borderId="45" xfId="3" applyFont="1" applyBorder="1" applyAlignment="1">
      <alignment horizontal="justify" vertical="top" wrapText="1"/>
    </xf>
    <xf numFmtId="0" fontId="15" fillId="0" borderId="5" xfId="3" applyFont="1" applyBorder="1" applyAlignment="1">
      <alignment horizontal="left" vertical="top" wrapText="1"/>
    </xf>
    <xf numFmtId="0" fontId="16" fillId="0" borderId="5" xfId="3" applyFont="1" applyBorder="1" applyAlignment="1">
      <alignment horizontal="justify" vertical="top" wrapText="1"/>
    </xf>
    <xf numFmtId="0" fontId="15" fillId="0" borderId="2" xfId="3" applyFont="1" applyBorder="1" applyAlignment="1">
      <alignment horizontal="justify" vertical="top" wrapText="1"/>
    </xf>
    <xf numFmtId="166" fontId="16" fillId="0" borderId="2" xfId="3" applyNumberFormat="1" applyFont="1" applyBorder="1" applyAlignment="1">
      <alignment horizontal="center" vertical="top" wrapText="1"/>
    </xf>
    <xf numFmtId="166" fontId="15" fillId="0" borderId="36" xfId="3" applyNumberFormat="1" applyFont="1" applyBorder="1" applyAlignment="1">
      <alignment horizontal="center" vertical="top" wrapText="1"/>
    </xf>
    <xf numFmtId="166" fontId="15" fillId="2" borderId="26" xfId="3" applyNumberFormat="1" applyFont="1" applyFill="1" applyBorder="1" applyAlignment="1">
      <alignment horizontal="center" vertical="top" wrapText="1"/>
    </xf>
    <xf numFmtId="166" fontId="16" fillId="0" borderId="50" xfId="3" applyNumberFormat="1" applyFont="1" applyBorder="1" applyAlignment="1">
      <alignment horizontal="center" vertical="top"/>
    </xf>
    <xf numFmtId="166" fontId="16" fillId="0" borderId="27" xfId="3" applyNumberFormat="1" applyFont="1" applyBorder="1" applyAlignment="1">
      <alignment horizontal="center" vertical="top"/>
    </xf>
    <xf numFmtId="1" fontId="16" fillId="0" borderId="50" xfId="3" applyNumberFormat="1" applyFont="1" applyBorder="1" applyAlignment="1">
      <alignment horizontal="center" vertical="top"/>
    </xf>
    <xf numFmtId="1" fontId="16" fillId="0" borderId="27" xfId="3" applyNumberFormat="1" applyFont="1" applyBorder="1" applyAlignment="1">
      <alignment horizontal="center" vertical="top"/>
    </xf>
    <xf numFmtId="1" fontId="16" fillId="0" borderId="51" xfId="3" applyNumberFormat="1" applyFont="1" applyBorder="1" applyAlignment="1">
      <alignment horizontal="center" vertical="top"/>
    </xf>
    <xf numFmtId="0" fontId="5" fillId="0" borderId="37" xfId="0" applyFont="1" applyBorder="1" applyAlignment="1">
      <alignment horizontal="justify" vertical="top" wrapText="1"/>
    </xf>
    <xf numFmtId="1" fontId="16" fillId="2" borderId="40" xfId="3" applyNumberFormat="1" applyFont="1" applyFill="1" applyBorder="1" applyAlignment="1">
      <alignment horizontal="center" vertical="top" wrapText="1"/>
    </xf>
    <xf numFmtId="0" fontId="20" fillId="0" borderId="10" xfId="3" applyFont="1" applyBorder="1" applyAlignment="1">
      <alignment vertical="center" wrapText="1"/>
    </xf>
    <xf numFmtId="0" fontId="20" fillId="0" borderId="8" xfId="3" applyFont="1" applyBorder="1" applyAlignment="1">
      <alignment vertical="center" wrapText="1"/>
    </xf>
    <xf numFmtId="166" fontId="20" fillId="0" borderId="8" xfId="3" applyNumberFormat="1" applyFont="1" applyBorder="1" applyAlignment="1">
      <alignment horizontal="center" vertical="top" wrapText="1"/>
    </xf>
    <xf numFmtId="166" fontId="15" fillId="2" borderId="36" xfId="3" applyNumberFormat="1" applyFont="1" applyFill="1" applyBorder="1" applyAlignment="1">
      <alignment horizontal="center" vertical="top" wrapText="1"/>
    </xf>
    <xf numFmtId="4" fontId="29" fillId="2" borderId="40" xfId="2" applyNumberFormat="1" applyFont="1" applyFill="1" applyBorder="1" applyAlignment="1">
      <alignment horizontal="center" vertical="top"/>
    </xf>
    <xf numFmtId="0" fontId="20" fillId="0" borderId="15" xfId="3" applyFont="1" applyBorder="1" applyAlignment="1">
      <alignment vertical="center" wrapText="1"/>
    </xf>
    <xf numFmtId="0" fontId="10" fillId="0" borderId="12" xfId="3" applyFont="1" applyBorder="1" applyAlignment="1">
      <alignment vertical="top" wrapText="1"/>
    </xf>
    <xf numFmtId="0" fontId="20" fillId="0" borderId="12" xfId="3" applyFont="1" applyBorder="1" applyAlignment="1">
      <alignment vertical="center" wrapText="1"/>
    </xf>
    <xf numFmtId="166" fontId="20" fillId="0" borderId="12" xfId="3" applyNumberFormat="1" applyFont="1" applyBorder="1" applyAlignment="1">
      <alignment horizontal="center" vertical="top" wrapText="1"/>
    </xf>
    <xf numFmtId="166" fontId="15" fillId="2" borderId="46" xfId="3" applyNumberFormat="1" applyFont="1" applyFill="1" applyBorder="1" applyAlignment="1">
      <alignment horizontal="center" vertical="top" wrapText="1"/>
    </xf>
    <xf numFmtId="9" fontId="16" fillId="0" borderId="44" xfId="3" applyNumberFormat="1" applyFont="1" applyBorder="1" applyAlignment="1">
      <alignment horizontal="center" vertical="top"/>
    </xf>
    <xf numFmtId="9" fontId="16" fillId="0" borderId="45" xfId="3" applyNumberFormat="1" applyFont="1" applyBorder="1" applyAlignment="1">
      <alignment horizontal="center" vertical="top"/>
    </xf>
    <xf numFmtId="1" fontId="16" fillId="0" borderId="45" xfId="3" applyNumberFormat="1" applyFont="1" applyBorder="1" applyAlignment="1">
      <alignment horizontal="center" vertical="top"/>
    </xf>
    <xf numFmtId="2" fontId="16" fillId="0" borderId="44" xfId="3" applyNumberFormat="1" applyFont="1" applyBorder="1" applyAlignment="1">
      <alignment horizontal="center" vertical="top"/>
    </xf>
    <xf numFmtId="2" fontId="16" fillId="0" borderId="45" xfId="3" applyNumberFormat="1" applyFont="1" applyBorder="1" applyAlignment="1">
      <alignment horizontal="center" vertical="top"/>
    </xf>
    <xf numFmtId="164" fontId="16" fillId="0" borderId="43" xfId="3" applyNumberFormat="1" applyFont="1" applyBorder="1" applyAlignment="1">
      <alignment horizontal="center" vertical="top"/>
    </xf>
    <xf numFmtId="0" fontId="16" fillId="0" borderId="50" xfId="3" applyFont="1" applyBorder="1" applyAlignment="1">
      <alignment horizontal="justify" vertical="top" wrapText="1"/>
    </xf>
    <xf numFmtId="0" fontId="16" fillId="0" borderId="27" xfId="3" applyFont="1" applyBorder="1" applyAlignment="1">
      <alignment horizontal="center" vertical="top" wrapText="1"/>
    </xf>
    <xf numFmtId="166" fontId="16" fillId="0" borderId="26" xfId="3" applyNumberFormat="1" applyFont="1" applyBorder="1" applyAlignment="1">
      <alignment horizontal="center" vertical="top"/>
    </xf>
    <xf numFmtId="166" fontId="16" fillId="0" borderId="28" xfId="3" applyNumberFormat="1" applyFont="1" applyBorder="1" applyAlignment="1">
      <alignment horizontal="center" vertical="top"/>
    </xf>
    <xf numFmtId="0" fontId="20" fillId="2" borderId="10" xfId="3" applyFont="1" applyFill="1" applyBorder="1" applyAlignment="1">
      <alignment horizontal="justify" vertical="center" wrapText="1"/>
    </xf>
    <xf numFmtId="0" fontId="20" fillId="0" borderId="0" xfId="3" applyFont="1" applyBorder="1" applyAlignment="1">
      <alignment horizontal="justify" vertical="center" wrapText="1"/>
    </xf>
    <xf numFmtId="0" fontId="20" fillId="0" borderId="9" xfId="3" applyFont="1" applyBorder="1" applyAlignment="1">
      <alignment horizontal="justify" vertical="center" wrapText="1"/>
    </xf>
    <xf numFmtId="0" fontId="20" fillId="0" borderId="8" xfId="3" applyFont="1" applyBorder="1" applyAlignment="1">
      <alignment horizontal="justify" vertical="center" wrapText="1"/>
    </xf>
    <xf numFmtId="0" fontId="20" fillId="2" borderId="15" xfId="3" applyFont="1" applyFill="1" applyBorder="1" applyAlignment="1">
      <alignment horizontal="justify" vertical="center" wrapText="1"/>
    </xf>
    <xf numFmtId="0" fontId="8" fillId="0" borderId="3" xfId="3" applyFont="1" applyBorder="1" applyAlignment="1">
      <alignment horizontal="justify" vertical="top" wrapText="1"/>
    </xf>
    <xf numFmtId="0" fontId="5" fillId="0" borderId="2" xfId="3" applyFont="1" applyBorder="1" applyAlignment="1">
      <alignment horizontal="justify" vertical="top" wrapText="1"/>
    </xf>
    <xf numFmtId="0" fontId="8" fillId="0" borderId="36" xfId="3" applyFont="1" applyBorder="1" applyAlignment="1">
      <alignment horizontal="center" vertical="top" wrapText="1"/>
    </xf>
    <xf numFmtId="0" fontId="8" fillId="2" borderId="26" xfId="3" applyFont="1" applyFill="1" applyBorder="1" applyAlignment="1">
      <alignment horizontal="center" vertical="top" wrapText="1"/>
    </xf>
    <xf numFmtId="0" fontId="5" fillId="2" borderId="26" xfId="3" applyFont="1" applyFill="1" applyBorder="1" applyAlignment="1">
      <alignment horizontal="justify" vertical="top" wrapText="1"/>
    </xf>
    <xf numFmtId="0" fontId="5" fillId="0" borderId="28" xfId="3" applyFont="1" applyBorder="1" applyAlignment="1">
      <alignment horizontal="center" vertical="top" wrapText="1"/>
    </xf>
    <xf numFmtId="0" fontId="5" fillId="0" borderId="26" xfId="3" applyFont="1" applyBorder="1" applyAlignment="1">
      <alignment horizontal="center" vertical="top"/>
    </xf>
    <xf numFmtId="0" fontId="5" fillId="0" borderId="28" xfId="3" applyFont="1" applyBorder="1" applyAlignment="1">
      <alignment horizontal="center" vertical="top"/>
    </xf>
    <xf numFmtId="1" fontId="5" fillId="0" borderId="26" xfId="3" applyNumberFormat="1" applyFont="1" applyBorder="1" applyAlignment="1">
      <alignment horizontal="center" vertical="top"/>
    </xf>
    <xf numFmtId="1" fontId="5" fillId="0" borderId="28" xfId="3" applyNumberFormat="1" applyFont="1" applyBorder="1" applyAlignment="1">
      <alignment horizontal="center" vertical="top"/>
    </xf>
    <xf numFmtId="2" fontId="5" fillId="0" borderId="26" xfId="3" applyNumberFormat="1" applyFont="1" applyBorder="1" applyAlignment="1">
      <alignment horizontal="center" vertical="top"/>
    </xf>
    <xf numFmtId="2" fontId="5" fillId="0" borderId="29" xfId="3" applyNumberFormat="1" applyFont="1" applyBorder="1" applyAlignment="1">
      <alignment horizontal="center" vertical="top"/>
    </xf>
    <xf numFmtId="0" fontId="8" fillId="2" borderId="36" xfId="3" applyFont="1" applyFill="1" applyBorder="1" applyAlignment="1">
      <alignment horizontal="center" vertical="top" wrapText="1"/>
    </xf>
    <xf numFmtId="0" fontId="5" fillId="2" borderId="36" xfId="3" applyFont="1" applyFill="1" applyBorder="1" applyAlignment="1">
      <alignment horizontal="justify" vertical="top" wrapText="1"/>
    </xf>
    <xf numFmtId="0" fontId="5" fillId="0" borderId="38" xfId="3" applyFont="1" applyBorder="1" applyAlignment="1">
      <alignment horizontal="center" vertical="top" wrapText="1"/>
    </xf>
    <xf numFmtId="0" fontId="5" fillId="0" borderId="36" xfId="3" applyFont="1" applyBorder="1" applyAlignment="1">
      <alignment horizontal="center" vertical="top"/>
    </xf>
    <xf numFmtId="0" fontId="5" fillId="0" borderId="38" xfId="3" applyFont="1" applyBorder="1" applyAlignment="1">
      <alignment horizontal="center" vertical="top"/>
    </xf>
    <xf numFmtId="164" fontId="5" fillId="0" borderId="36" xfId="3" applyNumberFormat="1" applyFont="1" applyBorder="1" applyAlignment="1">
      <alignment horizontal="center" vertical="top"/>
    </xf>
    <xf numFmtId="164" fontId="5" fillId="0" borderId="38" xfId="3" applyNumberFormat="1" applyFont="1" applyBorder="1" applyAlignment="1">
      <alignment horizontal="center" vertical="top"/>
    </xf>
    <xf numFmtId="1" fontId="5" fillId="0" borderId="36" xfId="3" applyNumberFormat="1" applyFont="1" applyBorder="1" applyAlignment="1">
      <alignment horizontal="center" vertical="top"/>
    </xf>
    <xf numFmtId="1" fontId="5" fillId="0" borderId="37" xfId="3" applyNumberFormat="1" applyFont="1" applyBorder="1" applyAlignment="1">
      <alignment horizontal="center" vertical="top"/>
    </xf>
    <xf numFmtId="0" fontId="5" fillId="0" borderId="39" xfId="3" applyFont="1" applyBorder="1" applyAlignment="1">
      <alignment horizontal="center" vertical="top"/>
    </xf>
    <xf numFmtId="0" fontId="5" fillId="0" borderId="40" xfId="3" applyFont="1" applyBorder="1" applyAlignment="1">
      <alignment horizontal="center" vertical="top"/>
    </xf>
    <xf numFmtId="0" fontId="5" fillId="0" borderId="33" xfId="3" applyFont="1" applyBorder="1" applyAlignment="1">
      <alignment horizontal="center" vertical="top"/>
    </xf>
    <xf numFmtId="9" fontId="5" fillId="0" borderId="36" xfId="3" applyNumberFormat="1" applyFont="1" applyBorder="1" applyAlignment="1">
      <alignment horizontal="center" vertical="top"/>
    </xf>
    <xf numFmtId="9" fontId="5" fillId="0" borderId="38" xfId="3" applyNumberFormat="1" applyFont="1" applyBorder="1" applyAlignment="1">
      <alignment horizontal="center" vertical="top"/>
    </xf>
    <xf numFmtId="164" fontId="5" fillId="0" borderId="37" xfId="3" applyNumberFormat="1" applyFont="1" applyBorder="1" applyAlignment="1">
      <alignment horizontal="center" vertical="top"/>
    </xf>
    <xf numFmtId="9" fontId="5" fillId="0" borderId="39" xfId="3" applyNumberFormat="1" applyFont="1" applyBorder="1" applyAlignment="1">
      <alignment horizontal="center" vertical="top"/>
    </xf>
    <xf numFmtId="9" fontId="5" fillId="0" borderId="40" xfId="3" applyNumberFormat="1" applyFont="1" applyBorder="1" applyAlignment="1">
      <alignment horizontal="center" vertical="top"/>
    </xf>
    <xf numFmtId="9" fontId="5" fillId="0" borderId="33" xfId="3" applyNumberFormat="1" applyFont="1" applyBorder="1" applyAlignment="1">
      <alignment horizontal="center" vertical="top"/>
    </xf>
    <xf numFmtId="2" fontId="5" fillId="0" borderId="36" xfId="3" applyNumberFormat="1" applyFont="1" applyBorder="1" applyAlignment="1">
      <alignment horizontal="center" vertical="top"/>
    </xf>
    <xf numFmtId="2" fontId="5" fillId="0" borderId="38" xfId="3" applyNumberFormat="1" applyFont="1" applyBorder="1" applyAlignment="1">
      <alignment horizontal="center" vertical="top"/>
    </xf>
    <xf numFmtId="2" fontId="5" fillId="0" borderId="37" xfId="3" applyNumberFormat="1" applyFont="1" applyBorder="1" applyAlignment="1">
      <alignment horizontal="center" vertical="top"/>
    </xf>
    <xf numFmtId="0" fontId="20" fillId="0" borderId="13" xfId="3" applyFont="1" applyBorder="1" applyAlignment="1">
      <alignment horizontal="justify" vertical="center" wrapText="1"/>
    </xf>
    <xf numFmtId="0" fontId="20" fillId="0" borderId="12" xfId="3" applyFont="1" applyBorder="1" applyAlignment="1">
      <alignment horizontal="justify" vertical="center" wrapText="1"/>
    </xf>
    <xf numFmtId="0" fontId="8" fillId="2" borderId="46" xfId="3" applyFont="1" applyFill="1" applyBorder="1" applyAlignment="1">
      <alignment horizontal="center" vertical="top" wrapText="1"/>
    </xf>
    <xf numFmtId="0" fontId="5" fillId="2" borderId="45" xfId="3" applyFont="1" applyFill="1" applyBorder="1" applyAlignment="1">
      <alignment horizontal="justify" vertical="top" wrapText="1"/>
    </xf>
    <xf numFmtId="0" fontId="5" fillId="0" borderId="44" xfId="3" applyFont="1" applyBorder="1" applyAlignment="1">
      <alignment horizontal="center" vertical="top" wrapText="1"/>
    </xf>
    <xf numFmtId="0" fontId="5" fillId="0" borderId="46" xfId="3" applyFont="1" applyBorder="1" applyAlignment="1">
      <alignment horizontal="center" vertical="top"/>
    </xf>
    <xf numFmtId="0" fontId="5" fillId="0" borderId="48" xfId="3" applyFont="1" applyBorder="1" applyAlignment="1">
      <alignment horizontal="center" vertical="top"/>
    </xf>
    <xf numFmtId="1" fontId="5" fillId="0" borderId="46" xfId="3" applyNumberFormat="1" applyFont="1" applyBorder="1" applyAlignment="1">
      <alignment horizontal="center" vertical="top"/>
    </xf>
    <xf numFmtId="1" fontId="5" fillId="0" borderId="48" xfId="3" applyNumberFormat="1" applyFont="1" applyBorder="1" applyAlignment="1">
      <alignment horizontal="center" vertical="top"/>
    </xf>
    <xf numFmtId="1" fontId="5" fillId="0" borderId="47" xfId="3" applyNumberFormat="1" applyFont="1" applyBorder="1" applyAlignment="1">
      <alignment horizontal="center" vertical="top"/>
    </xf>
    <xf numFmtId="0" fontId="19" fillId="2" borderId="0" xfId="3" applyFont="1" applyFill="1" applyBorder="1" applyAlignment="1">
      <alignment horizontal="justify" vertical="top" wrapText="1"/>
    </xf>
    <xf numFmtId="0" fontId="19" fillId="0" borderId="10" xfId="3" applyFont="1" applyBorder="1" applyAlignment="1">
      <alignment horizontal="justify" vertical="center" wrapText="1"/>
    </xf>
    <xf numFmtId="9" fontId="16" fillId="0" borderId="46" xfId="3" applyNumberFormat="1" applyFont="1" applyBorder="1" applyAlignment="1">
      <alignment horizontal="center" vertical="top"/>
    </xf>
    <xf numFmtId="9" fontId="16" fillId="0" borderId="48" xfId="3" applyNumberFormat="1" applyFont="1" applyBorder="1" applyAlignment="1">
      <alignment horizontal="center" vertical="top"/>
    </xf>
    <xf numFmtId="2" fontId="16" fillId="0" borderId="26" xfId="3" applyNumberFormat="1" applyFont="1" applyBorder="1" applyAlignment="1">
      <alignment horizontal="center" vertical="top"/>
    </xf>
    <xf numFmtId="2" fontId="16" fillId="0" borderId="28" xfId="3" applyNumberFormat="1" applyFont="1" applyBorder="1" applyAlignment="1">
      <alignment horizontal="center" vertical="top"/>
    </xf>
    <xf numFmtId="2" fontId="16" fillId="0" borderId="29" xfId="3" applyNumberFormat="1" applyFont="1" applyBorder="1" applyAlignment="1">
      <alignment horizontal="center" vertical="top"/>
    </xf>
    <xf numFmtId="0" fontId="20" fillId="0" borderId="15" xfId="3" applyFont="1" applyBorder="1" applyAlignment="1">
      <alignment horizontal="justify" vertical="top" wrapText="1"/>
    </xf>
    <xf numFmtId="0" fontId="15" fillId="0" borderId="45" xfId="3" applyFont="1" applyBorder="1" applyAlignment="1">
      <alignment horizontal="center" vertical="top" wrapText="1"/>
    </xf>
    <xf numFmtId="1" fontId="16" fillId="0" borderId="44" xfId="3" applyNumberFormat="1" applyFont="1" applyBorder="1" applyAlignment="1">
      <alignment horizontal="center" vertical="top"/>
    </xf>
    <xf numFmtId="1" fontId="16" fillId="0" borderId="43" xfId="3" applyNumberFormat="1" applyFont="1" applyBorder="1" applyAlignment="1">
      <alignment horizontal="center" vertical="top"/>
    </xf>
    <xf numFmtId="0" fontId="16" fillId="0" borderId="0" xfId="3" applyFont="1" applyBorder="1" applyAlignment="1">
      <alignment horizontal="justify" vertical="top" wrapText="1"/>
    </xf>
    <xf numFmtId="0" fontId="20" fillId="0" borderId="10" xfId="3" applyFont="1" applyBorder="1" applyAlignment="1">
      <alignment horizontal="justify" vertical="center" wrapText="1"/>
    </xf>
    <xf numFmtId="0" fontId="20" fillId="0" borderId="15" xfId="3" applyFont="1" applyBorder="1" applyAlignment="1">
      <alignment horizontal="justify" vertical="center" wrapText="1"/>
    </xf>
    <xf numFmtId="0" fontId="20" fillId="0" borderId="14" xfId="3" applyFont="1" applyBorder="1" applyAlignment="1">
      <alignment horizontal="justify" vertical="center" wrapText="1"/>
    </xf>
    <xf numFmtId="0" fontId="10" fillId="0" borderId="11" xfId="3" applyFont="1" applyBorder="1" applyAlignment="1">
      <alignment horizontal="justify" vertical="top" wrapText="1"/>
    </xf>
    <xf numFmtId="0" fontId="15" fillId="0" borderId="11" xfId="3" applyFont="1" applyBorder="1" applyAlignment="1">
      <alignment horizontal="center" vertical="top" wrapText="1"/>
    </xf>
    <xf numFmtId="0" fontId="17" fillId="3" borderId="11" xfId="4" applyFill="1" applyBorder="1" applyAlignment="1">
      <alignment horizontal="center" vertical="top" wrapText="1"/>
    </xf>
    <xf numFmtId="0" fontId="15" fillId="0" borderId="11" xfId="3" applyFont="1" applyBorder="1" applyAlignment="1">
      <alignment horizontal="justify" vertical="top" wrapText="1"/>
    </xf>
    <xf numFmtId="0" fontId="16" fillId="0" borderId="25" xfId="3" applyFont="1" applyBorder="1" applyAlignment="1">
      <alignment horizontal="justify" vertical="top" wrapText="1"/>
    </xf>
    <xf numFmtId="0" fontId="16" fillId="0" borderId="0" xfId="3" applyFont="1" applyBorder="1" applyAlignment="1">
      <alignment horizontal="center" vertical="top"/>
    </xf>
    <xf numFmtId="0" fontId="16" fillId="0" borderId="9" xfId="3" applyFont="1" applyBorder="1" applyAlignment="1">
      <alignment horizontal="center" vertical="top" wrapText="1"/>
    </xf>
    <xf numFmtId="0" fontId="15" fillId="0" borderId="50" xfId="3" applyFont="1" applyBorder="1" applyAlignment="1">
      <alignment horizontal="center" vertical="top" wrapText="1"/>
    </xf>
    <xf numFmtId="0" fontId="15" fillId="2" borderId="12" xfId="3" applyFont="1" applyFill="1" applyBorder="1" applyAlignment="1">
      <alignment horizontal="center" vertical="top" wrapText="1"/>
    </xf>
    <xf numFmtId="0" fontId="16" fillId="0" borderId="12" xfId="3" applyFont="1" applyBorder="1" applyAlignment="1">
      <alignment horizontal="justify" vertical="top" wrapText="1"/>
    </xf>
    <xf numFmtId="0" fontId="16" fillId="0" borderId="14" xfId="3" applyFont="1" applyBorder="1" applyAlignment="1">
      <alignment horizontal="center" vertical="top"/>
    </xf>
    <xf numFmtId="0" fontId="16" fillId="0" borderId="25" xfId="3" applyFont="1" applyBorder="1" applyAlignment="1">
      <alignment horizontal="center" vertical="top"/>
    </xf>
    <xf numFmtId="0" fontId="16" fillId="0" borderId="6" xfId="3" applyFont="1" applyBorder="1" applyAlignment="1">
      <alignment horizontal="center" vertical="top"/>
    </xf>
    <xf numFmtId="2" fontId="16" fillId="0" borderId="25" xfId="3" applyNumberFormat="1" applyFont="1" applyBorder="1" applyAlignment="1">
      <alignment horizontal="center" vertical="top"/>
    </xf>
    <xf numFmtId="2" fontId="16" fillId="0" borderId="6" xfId="3" applyNumberFormat="1" applyFont="1" applyBorder="1" applyAlignment="1">
      <alignment horizontal="center" vertical="top"/>
    </xf>
    <xf numFmtId="2" fontId="16" fillId="0" borderId="7" xfId="3" applyNumberFormat="1" applyFont="1" applyBorder="1" applyAlignment="1">
      <alignment horizontal="center" vertical="top"/>
    </xf>
    <xf numFmtId="0" fontId="10" fillId="0" borderId="0" xfId="3" applyFont="1" applyBorder="1" applyAlignment="1">
      <alignment horizontal="justify" vertical="top" wrapText="1"/>
    </xf>
    <xf numFmtId="165" fontId="16" fillId="0" borderId="39" xfId="5" applyNumberFormat="1" applyFont="1" applyBorder="1" applyAlignment="1">
      <alignment horizontal="right" vertical="top"/>
    </xf>
    <xf numFmtId="165" fontId="16" fillId="0" borderId="40" xfId="5" applyNumberFormat="1" applyFont="1" applyBorder="1" applyAlignment="1">
      <alignment horizontal="right" vertical="top"/>
    </xf>
    <xf numFmtId="165" fontId="16" fillId="0" borderId="33" xfId="5" applyNumberFormat="1" applyFont="1" applyBorder="1" applyAlignment="1">
      <alignment horizontal="right" vertical="top"/>
    </xf>
    <xf numFmtId="0" fontId="10" fillId="0" borderId="0" xfId="3" applyFont="1" applyBorder="1" applyAlignment="1">
      <alignment vertical="center" wrapText="1"/>
    </xf>
    <xf numFmtId="0" fontId="18" fillId="0" borderId="9" xfId="3" applyFont="1" applyBorder="1" applyAlignment="1">
      <alignment horizontal="justify" vertical="center" wrapText="1"/>
    </xf>
    <xf numFmtId="0" fontId="18" fillId="0" borderId="8" xfId="3" applyFont="1" applyBorder="1" applyAlignment="1">
      <alignment horizontal="justify" vertical="center" wrapText="1"/>
    </xf>
    <xf numFmtId="0" fontId="18" fillId="0" borderId="13" xfId="3" applyFont="1" applyBorder="1" applyAlignment="1">
      <alignment horizontal="justify" vertical="center" wrapText="1"/>
    </xf>
    <xf numFmtId="0" fontId="20" fillId="2" borderId="14" xfId="3" applyFont="1" applyFill="1" applyBorder="1" applyAlignment="1">
      <alignment horizontal="justify" vertical="top" wrapText="1"/>
    </xf>
    <xf numFmtId="0" fontId="20" fillId="2" borderId="12" xfId="3" applyFont="1" applyFill="1" applyBorder="1" applyAlignment="1">
      <alignment horizontal="justify" vertical="top" wrapText="1"/>
    </xf>
    <xf numFmtId="0" fontId="18" fillId="2" borderId="15" xfId="3" applyFont="1" applyFill="1" applyBorder="1" applyAlignment="1">
      <alignment horizontal="center" vertical="top" wrapText="1"/>
    </xf>
    <xf numFmtId="0" fontId="16" fillId="0" borderId="52" xfId="3" applyFont="1" applyBorder="1" applyAlignment="1">
      <alignment horizontal="center" vertical="top"/>
    </xf>
    <xf numFmtId="0" fontId="16" fillId="0" borderId="53" xfId="3" applyFont="1" applyBorder="1" applyAlignment="1">
      <alignment horizontal="center" vertical="top"/>
    </xf>
    <xf numFmtId="0" fontId="16" fillId="0" borderId="42" xfId="3" applyFont="1" applyBorder="1" applyAlignment="1">
      <alignment horizontal="center" vertical="top"/>
    </xf>
    <xf numFmtId="0" fontId="15" fillId="2" borderId="4" xfId="3" applyFont="1" applyFill="1" applyBorder="1" applyAlignment="1">
      <alignment horizontal="justify" vertical="top" wrapText="1"/>
    </xf>
    <xf numFmtId="0" fontId="16" fillId="2" borderId="2" xfId="3" applyFont="1" applyFill="1" applyBorder="1" applyAlignment="1">
      <alignment horizontal="justify" vertical="top" wrapText="1"/>
    </xf>
    <xf numFmtId="0" fontId="15" fillId="0" borderId="5" xfId="3" applyFont="1" applyBorder="1" applyAlignment="1">
      <alignment vertical="top" wrapText="1"/>
    </xf>
    <xf numFmtId="0" fontId="10" fillId="0" borderId="4" xfId="3" applyFont="1" applyBorder="1" applyAlignment="1">
      <alignment horizontal="justify" vertical="top" wrapText="1"/>
    </xf>
    <xf numFmtId="10" fontId="16" fillId="0" borderId="2" xfId="3" applyNumberFormat="1" applyFont="1" applyBorder="1" applyAlignment="1">
      <alignment horizontal="center" vertical="top" wrapText="1"/>
    </xf>
    <xf numFmtId="10" fontId="15" fillId="0" borderId="36" xfId="3" applyNumberFormat="1" applyFont="1" applyBorder="1" applyAlignment="1">
      <alignment horizontal="center" vertical="top" wrapText="1"/>
    </xf>
    <xf numFmtId="10" fontId="15" fillId="2" borderId="26" xfId="3" applyNumberFormat="1" applyFont="1" applyFill="1" applyBorder="1" applyAlignment="1">
      <alignment horizontal="center" vertical="top" wrapText="1"/>
    </xf>
    <xf numFmtId="10" fontId="20" fillId="0" borderId="8" xfId="3" applyNumberFormat="1" applyFont="1" applyBorder="1" applyAlignment="1">
      <alignment horizontal="center" vertical="top" wrapText="1"/>
    </xf>
    <xf numFmtId="10" fontId="20" fillId="0" borderId="12" xfId="3" applyNumberFormat="1" applyFont="1" applyBorder="1" applyAlignment="1">
      <alignment horizontal="center" vertical="top" wrapText="1"/>
    </xf>
    <xf numFmtId="0" fontId="8" fillId="0" borderId="5" xfId="3" applyFont="1" applyBorder="1" applyAlignment="1">
      <alignment horizontal="justify" vertical="top" wrapText="1"/>
    </xf>
    <xf numFmtId="0" fontId="5" fillId="0" borderId="5" xfId="3" applyFont="1" applyBorder="1" applyAlignment="1">
      <alignment horizontal="justify" vertical="top" wrapText="1"/>
    </xf>
    <xf numFmtId="0" fontId="10" fillId="0" borderId="5" xfId="3" applyFont="1" applyBorder="1" applyAlignment="1">
      <alignment horizontal="justify" vertical="center" wrapText="1"/>
    </xf>
    <xf numFmtId="0" fontId="16" fillId="0" borderId="50" xfId="3" applyFont="1" applyBorder="1" applyAlignment="1">
      <alignment horizontal="center" vertical="top"/>
    </xf>
    <xf numFmtId="0" fontId="16" fillId="0" borderId="27" xfId="3" applyFont="1" applyBorder="1" applyAlignment="1">
      <alignment horizontal="center" vertical="top"/>
    </xf>
    <xf numFmtId="166" fontId="16" fillId="0" borderId="45" xfId="3" applyNumberFormat="1" applyFont="1" applyBorder="1" applyAlignment="1">
      <alignment horizontal="center" vertical="top"/>
    </xf>
    <xf numFmtId="166" fontId="16" fillId="0" borderId="44" xfId="3" applyNumberFormat="1" applyFont="1" applyBorder="1" applyAlignment="1">
      <alignment horizontal="center" vertical="top"/>
    </xf>
    <xf numFmtId="164" fontId="16" fillId="0" borderId="48" xfId="3" applyNumberFormat="1" applyFont="1" applyBorder="1" applyAlignment="1">
      <alignment horizontal="center" vertical="top"/>
    </xf>
    <xf numFmtId="0" fontId="5" fillId="0" borderId="26" xfId="3" applyFont="1" applyBorder="1" applyAlignment="1">
      <alignment horizontal="justify" vertical="top" wrapText="1"/>
    </xf>
    <xf numFmtId="9" fontId="5" fillId="0" borderId="26" xfId="3" applyNumberFormat="1" applyFont="1" applyBorder="1" applyAlignment="1">
      <alignment horizontal="center" vertical="top"/>
    </xf>
    <xf numFmtId="9" fontId="5" fillId="0" borderId="28" xfId="3" applyNumberFormat="1" applyFont="1" applyBorder="1" applyAlignment="1">
      <alignment horizontal="center" vertical="top"/>
    </xf>
    <xf numFmtId="164" fontId="5" fillId="0" borderId="26" xfId="3" applyNumberFormat="1" applyFont="1" applyBorder="1" applyAlignment="1">
      <alignment horizontal="center" vertical="top"/>
    </xf>
    <xf numFmtId="164" fontId="5" fillId="0" borderId="28" xfId="3" applyNumberFormat="1" applyFont="1" applyBorder="1" applyAlignment="1">
      <alignment horizontal="center" vertical="top"/>
    </xf>
    <xf numFmtId="164" fontId="5" fillId="0" borderId="29" xfId="3" applyNumberFormat="1" applyFont="1" applyBorder="1" applyAlignment="1">
      <alignment horizontal="center" vertical="top"/>
    </xf>
    <xf numFmtId="0" fontId="5" fillId="0" borderId="36" xfId="3" applyFont="1" applyBorder="1" applyAlignment="1">
      <alignment horizontal="justify" vertical="top" wrapText="1"/>
    </xf>
    <xf numFmtId="0" fontId="5" fillId="0" borderId="45" xfId="3" applyFont="1" applyBorder="1" applyAlignment="1">
      <alignment horizontal="justify" vertical="top" wrapText="1"/>
    </xf>
    <xf numFmtId="0" fontId="5" fillId="0" borderId="45" xfId="3" applyFont="1" applyBorder="1" applyAlignment="1">
      <alignment horizontal="center" vertical="top"/>
    </xf>
    <xf numFmtId="0" fontId="5" fillId="0" borderId="44" xfId="3" applyFont="1" applyBorder="1" applyAlignment="1">
      <alignment horizontal="center" vertical="top"/>
    </xf>
    <xf numFmtId="0" fontId="15" fillId="2" borderId="3" xfId="3" applyFont="1" applyFill="1" applyBorder="1" applyAlignment="1">
      <alignment horizontal="justify" vertical="top" wrapText="1"/>
    </xf>
    <xf numFmtId="164" fontId="16" fillId="0" borderId="50" xfId="3" applyNumberFormat="1" applyFont="1" applyBorder="1" applyAlignment="1">
      <alignment horizontal="center" vertical="top"/>
    </xf>
    <xf numFmtId="164" fontId="16" fillId="0" borderId="27" xfId="3" applyNumberFormat="1" applyFont="1" applyBorder="1" applyAlignment="1">
      <alignment horizontal="center" vertical="top"/>
    </xf>
    <xf numFmtId="164" fontId="16" fillId="0" borderId="51" xfId="3" applyNumberFormat="1" applyFont="1" applyBorder="1" applyAlignment="1">
      <alignment horizontal="center" vertical="top"/>
    </xf>
    <xf numFmtId="2" fontId="16" fillId="0" borderId="43" xfId="3" applyNumberFormat="1" applyFont="1" applyBorder="1" applyAlignment="1">
      <alignment horizontal="center" vertical="top"/>
    </xf>
    <xf numFmtId="0" fontId="20" fillId="2" borderId="9" xfId="3" applyFont="1" applyFill="1" applyBorder="1" applyAlignment="1">
      <alignment horizontal="justify" vertical="top" wrapText="1"/>
    </xf>
    <xf numFmtId="0" fontId="20" fillId="2" borderId="13" xfId="3" applyFont="1" applyFill="1" applyBorder="1" applyAlignment="1">
      <alignment horizontal="justify" vertical="top" wrapText="1"/>
    </xf>
    <xf numFmtId="166" fontId="16" fillId="0" borderId="52" xfId="3" applyNumberFormat="1" applyFont="1" applyBorder="1" applyAlignment="1">
      <alignment horizontal="center" vertical="top"/>
    </xf>
    <xf numFmtId="166" fontId="16" fillId="0" borderId="53" xfId="3" applyNumberFormat="1" applyFont="1" applyBorder="1" applyAlignment="1">
      <alignment horizontal="center" vertical="top"/>
    </xf>
    <xf numFmtId="166" fontId="16" fillId="0" borderId="42" xfId="3" applyNumberFormat="1" applyFont="1" applyBorder="1" applyAlignment="1">
      <alignment horizontal="center" vertical="top"/>
    </xf>
    <xf numFmtId="0" fontId="15" fillId="2" borderId="4" xfId="3" applyFont="1" applyFill="1" applyBorder="1" applyAlignment="1">
      <alignment horizontal="center" vertical="top" wrapText="1"/>
    </xf>
    <xf numFmtId="166" fontId="15" fillId="0" borderId="26" xfId="3" applyNumberFormat="1" applyFont="1" applyBorder="1" applyAlignment="1">
      <alignment horizontal="center" vertical="top" wrapText="1"/>
    </xf>
    <xf numFmtId="166" fontId="15" fillId="2" borderId="50" xfId="3" applyNumberFormat="1" applyFont="1" applyFill="1" applyBorder="1" applyAlignment="1">
      <alignment horizontal="center" vertical="top" wrapText="1"/>
    </xf>
    <xf numFmtId="0" fontId="16" fillId="0" borderId="54" xfId="3" applyFont="1" applyBorder="1" applyAlignment="1">
      <alignment horizontal="center" vertical="top" wrapText="1"/>
    </xf>
    <xf numFmtId="165" fontId="15" fillId="0" borderId="22" xfId="5" applyNumberFormat="1" applyFont="1" applyBorder="1" applyAlignment="1">
      <alignment horizontal="right" vertical="top"/>
    </xf>
    <xf numFmtId="0" fontId="16" fillId="31" borderId="40" xfId="3" applyFont="1" applyFill="1" applyBorder="1" applyAlignment="1">
      <alignment horizontal="center" vertical="top" wrapText="1"/>
    </xf>
    <xf numFmtId="0" fontId="18" fillId="2" borderId="0" xfId="3" applyFont="1" applyFill="1" applyBorder="1" applyAlignment="1">
      <alignment horizontal="center" vertical="top" wrapText="1"/>
    </xf>
    <xf numFmtId="0" fontId="16" fillId="0" borderId="49" xfId="3" applyFont="1" applyBorder="1" applyAlignment="1">
      <alignment horizontal="center" vertical="top" wrapText="1"/>
    </xf>
    <xf numFmtId="167" fontId="16" fillId="0" borderId="36" xfId="3" applyNumberFormat="1" applyFont="1" applyBorder="1" applyAlignment="1">
      <alignment horizontal="center" vertical="top"/>
    </xf>
    <xf numFmtId="167" fontId="16" fillId="0" borderId="40" xfId="3" applyNumberFormat="1" applyFont="1" applyBorder="1" applyAlignment="1">
      <alignment horizontal="center" vertical="top" wrapText="1"/>
    </xf>
    <xf numFmtId="166" fontId="15" fillId="0" borderId="46" xfId="3" applyNumberFormat="1" applyFont="1" applyBorder="1" applyAlignment="1">
      <alignment horizontal="center" vertical="top" wrapText="1"/>
    </xf>
    <xf numFmtId="0" fontId="16" fillId="0" borderId="55" xfId="3" applyFont="1" applyBorder="1" applyAlignment="1">
      <alignment horizontal="center" vertical="top" wrapText="1"/>
    </xf>
    <xf numFmtId="0" fontId="10" fillId="0" borderId="10" xfId="3" applyFont="1" applyBorder="1" applyAlignment="1">
      <alignment horizontal="justify" vertical="top" wrapText="1"/>
    </xf>
    <xf numFmtId="0" fontId="15" fillId="0" borderId="10" xfId="3" applyFont="1" applyBorder="1" applyAlignment="1">
      <alignment horizontal="center" vertical="top" wrapText="1"/>
    </xf>
    <xf numFmtId="0" fontId="16" fillId="0" borderId="2" xfId="3" applyFont="1" applyBorder="1" applyAlignment="1">
      <alignment vertical="top" wrapText="1"/>
    </xf>
    <xf numFmtId="165" fontId="15" fillId="0" borderId="33" xfId="5" applyNumberFormat="1" applyFont="1" applyBorder="1" applyAlignment="1">
      <alignment horizontal="right" vertical="top"/>
    </xf>
    <xf numFmtId="166" fontId="6" fillId="0" borderId="0" xfId="0" applyNumberFormat="1" applyFont="1"/>
    <xf numFmtId="0" fontId="10" fillId="0" borderId="7" xfId="3" applyFont="1" applyBorder="1" applyAlignment="1">
      <alignment horizontal="justify" vertical="top" wrapText="1"/>
    </xf>
    <xf numFmtId="0" fontId="15" fillId="0" borderId="7" xfId="3" applyFont="1" applyBorder="1" applyAlignment="1">
      <alignment horizontal="center" vertical="top" wrapText="1"/>
    </xf>
    <xf numFmtId="0" fontId="17" fillId="3" borderId="6" xfId="4" applyFill="1" applyBorder="1" applyAlignment="1">
      <alignment horizontal="center" vertical="top" wrapText="1"/>
    </xf>
    <xf numFmtId="0" fontId="16" fillId="0" borderId="11" xfId="3" applyFont="1" applyBorder="1" applyAlignment="1">
      <alignment horizontal="center" vertical="top" wrapText="1"/>
    </xf>
    <xf numFmtId="0" fontId="16" fillId="0" borderId="6" xfId="3" applyFont="1" applyBorder="1" applyAlignment="1">
      <alignment horizontal="center" vertical="top" wrapText="1"/>
    </xf>
    <xf numFmtId="2" fontId="16" fillId="0" borderId="8" xfId="3" applyNumberFormat="1" applyFont="1" applyBorder="1" applyAlignment="1">
      <alignment horizontal="center" vertical="top"/>
    </xf>
    <xf numFmtId="2" fontId="16" fillId="0" borderId="0" xfId="3" applyNumberFormat="1" applyFont="1" applyBorder="1" applyAlignment="1">
      <alignment horizontal="center" vertical="top"/>
    </xf>
    <xf numFmtId="2" fontId="16" fillId="0" borderId="10" xfId="3" applyNumberFormat="1" applyFont="1" applyBorder="1" applyAlignment="1">
      <alignment horizontal="center" vertical="top"/>
    </xf>
    <xf numFmtId="1" fontId="5" fillId="0" borderId="29" xfId="3" applyNumberFormat="1" applyFont="1" applyBorder="1" applyAlignment="1">
      <alignment horizontal="center" vertical="top"/>
    </xf>
    <xf numFmtId="166" fontId="5" fillId="0" borderId="36" xfId="3" applyNumberFormat="1" applyFont="1" applyBorder="1" applyAlignment="1">
      <alignment horizontal="center" vertical="top"/>
    </xf>
    <xf numFmtId="166" fontId="5" fillId="0" borderId="38" xfId="3" applyNumberFormat="1" applyFont="1" applyBorder="1" applyAlignment="1">
      <alignment horizontal="center" vertical="top"/>
    </xf>
    <xf numFmtId="166" fontId="5" fillId="0" borderId="39" xfId="3" applyNumberFormat="1" applyFont="1" applyBorder="1" applyAlignment="1">
      <alignment horizontal="center" vertical="top"/>
    </xf>
    <xf numFmtId="166" fontId="5" fillId="0" borderId="40" xfId="3" applyNumberFormat="1" applyFont="1" applyBorder="1" applyAlignment="1">
      <alignment horizontal="center" vertical="top"/>
    </xf>
    <xf numFmtId="166" fontId="5" fillId="0" borderId="33" xfId="3" applyNumberFormat="1" applyFont="1" applyBorder="1" applyAlignment="1">
      <alignment horizontal="center" vertical="top"/>
    </xf>
    <xf numFmtId="1" fontId="5" fillId="0" borderId="38" xfId="3" applyNumberFormat="1" applyFont="1" applyBorder="1" applyAlignment="1">
      <alignment horizontal="center" vertical="top"/>
    </xf>
    <xf numFmtId="166" fontId="15" fillId="0" borderId="8" xfId="3" applyNumberFormat="1" applyFont="1" applyBorder="1" applyAlignment="1">
      <alignment horizontal="center" vertical="top" wrapText="1"/>
    </xf>
    <xf numFmtId="166" fontId="5" fillId="0" borderId="46" xfId="3" applyNumberFormat="1" applyFont="1" applyBorder="1" applyAlignment="1">
      <alignment horizontal="center" vertical="top"/>
    </xf>
    <xf numFmtId="166" fontId="5" fillId="0" borderId="48" xfId="3" applyNumberFormat="1" applyFont="1" applyBorder="1" applyAlignment="1">
      <alignment horizontal="center" vertical="top"/>
    </xf>
    <xf numFmtId="0" fontId="24" fillId="0" borderId="3" xfId="3" applyFont="1" applyBorder="1" applyAlignment="1">
      <alignment horizontal="justify" vertical="top" wrapText="1"/>
    </xf>
    <xf numFmtId="0" fontId="24" fillId="0" borderId="2" xfId="3" applyFont="1" applyBorder="1" applyAlignment="1">
      <alignment horizontal="justify" vertical="top" wrapText="1"/>
    </xf>
    <xf numFmtId="0" fontId="25" fillId="0" borderId="9" xfId="3" applyFont="1" applyBorder="1" applyAlignment="1">
      <alignment horizontal="justify" vertical="top" wrapText="1"/>
    </xf>
    <xf numFmtId="0" fontId="25" fillId="0" borderId="8" xfId="3" applyFont="1" applyBorder="1" applyAlignment="1">
      <alignment horizontal="justify" vertical="top" wrapText="1"/>
    </xf>
    <xf numFmtId="0" fontId="25" fillId="0" borderId="13" xfId="3" applyFont="1" applyBorder="1" applyAlignment="1">
      <alignment horizontal="justify" vertical="top" wrapText="1"/>
    </xf>
    <xf numFmtId="0" fontId="25" fillId="0" borderId="12" xfId="3" applyFont="1" applyBorder="1" applyAlignment="1">
      <alignment horizontal="justify" vertical="top" wrapText="1"/>
    </xf>
    <xf numFmtId="9" fontId="15" fillId="0" borderId="26" xfId="3" applyNumberFormat="1" applyFont="1" applyBorder="1" applyAlignment="1">
      <alignment horizontal="center" vertical="top" wrapText="1"/>
    </xf>
    <xf numFmtId="168" fontId="16" fillId="0" borderId="36" xfId="3" applyNumberFormat="1" applyFont="1" applyBorder="1" applyAlignment="1">
      <alignment horizontal="center" vertical="top"/>
    </xf>
    <xf numFmtId="168" fontId="16" fillId="0" borderId="40" xfId="3" applyNumberFormat="1" applyFont="1" applyBorder="1" applyAlignment="1">
      <alignment horizontal="center" vertical="top" wrapText="1"/>
    </xf>
    <xf numFmtId="0" fontId="15" fillId="3" borderId="5" xfId="3" applyFont="1" applyFill="1" applyBorder="1" applyAlignment="1">
      <alignment horizontal="justify" vertical="top" wrapText="1"/>
    </xf>
    <xf numFmtId="0" fontId="16" fillId="2" borderId="5" xfId="3" applyFont="1" applyFill="1" applyBorder="1" applyAlignment="1">
      <alignment horizontal="justify" vertical="top" wrapText="1"/>
    </xf>
    <xf numFmtId="0" fontId="20" fillId="2" borderId="10" xfId="3" applyFont="1" applyFill="1" applyBorder="1" applyAlignment="1">
      <alignment horizontal="justify" vertical="top" wrapText="1"/>
    </xf>
    <xf numFmtId="0" fontId="20" fillId="2" borderId="15" xfId="3" applyFont="1" applyFill="1" applyBorder="1" applyAlignment="1">
      <alignment horizontal="justify" vertical="top" wrapText="1"/>
    </xf>
    <xf numFmtId="0" fontId="8" fillId="2" borderId="5" xfId="3" applyFont="1" applyFill="1" applyBorder="1" applyAlignment="1">
      <alignment horizontal="justify" vertical="top" wrapText="1"/>
    </xf>
    <xf numFmtId="0" fontId="5" fillId="2" borderId="5" xfId="3" applyFont="1" applyFill="1" applyBorder="1" applyAlignment="1">
      <alignment horizontal="justify" vertical="top" wrapText="1"/>
    </xf>
    <xf numFmtId="0" fontId="10" fillId="0" borderId="5" xfId="3" applyFont="1" applyBorder="1" applyAlignment="1">
      <alignment vertical="top" wrapText="1"/>
    </xf>
    <xf numFmtId="0" fontId="5" fillId="2" borderId="38" xfId="3" applyFont="1" applyFill="1" applyBorder="1" applyAlignment="1">
      <alignment horizontal="center" vertical="top" wrapText="1"/>
    </xf>
    <xf numFmtId="0" fontId="5" fillId="2" borderId="36" xfId="3" applyFont="1" applyFill="1" applyBorder="1" applyAlignment="1">
      <alignment horizontal="center" vertical="top"/>
    </xf>
    <xf numFmtId="0" fontId="5" fillId="2" borderId="38" xfId="3" applyFont="1" applyFill="1" applyBorder="1" applyAlignment="1">
      <alignment horizontal="center" vertical="top"/>
    </xf>
    <xf numFmtId="1" fontId="5" fillId="2" borderId="36" xfId="3" applyNumberFormat="1" applyFont="1" applyFill="1" applyBorder="1" applyAlignment="1">
      <alignment horizontal="center" vertical="top"/>
    </xf>
    <xf numFmtId="1" fontId="5" fillId="2" borderId="38" xfId="3" applyNumberFormat="1" applyFont="1" applyFill="1" applyBorder="1" applyAlignment="1">
      <alignment horizontal="center" vertical="top"/>
    </xf>
    <xf numFmtId="1" fontId="5" fillId="2" borderId="37" xfId="3" applyNumberFormat="1" applyFont="1" applyFill="1" applyBorder="1" applyAlignment="1">
      <alignment horizontal="center" vertical="top"/>
    </xf>
    <xf numFmtId="0" fontId="5" fillId="2" borderId="39" xfId="3" applyFont="1" applyFill="1" applyBorder="1" applyAlignment="1">
      <alignment horizontal="center" vertical="top"/>
    </xf>
    <xf numFmtId="0" fontId="5" fillId="2" borderId="40" xfId="3" applyFont="1" applyFill="1" applyBorder="1" applyAlignment="1">
      <alignment horizontal="center" vertical="top"/>
    </xf>
    <xf numFmtId="0" fontId="5" fillId="2" borderId="33" xfId="3" applyFont="1" applyFill="1" applyBorder="1" applyAlignment="1">
      <alignment horizontal="center" vertical="top"/>
    </xf>
    <xf numFmtId="0" fontId="5" fillId="2" borderId="37" xfId="0" applyFont="1" applyFill="1" applyBorder="1" applyAlignment="1">
      <alignment vertical="top"/>
    </xf>
    <xf numFmtId="0" fontId="6" fillId="2" borderId="0" xfId="0" applyFont="1" applyFill="1"/>
    <xf numFmtId="164" fontId="5" fillId="0" borderId="46" xfId="3" applyNumberFormat="1" applyFont="1" applyBorder="1" applyAlignment="1">
      <alignment horizontal="center" vertical="top"/>
    </xf>
    <xf numFmtId="164" fontId="5" fillId="0" borderId="48" xfId="3" applyNumberFormat="1" applyFont="1" applyBorder="1" applyAlignment="1">
      <alignment horizontal="center" vertical="top"/>
    </xf>
    <xf numFmtId="164" fontId="5" fillId="0" borderId="47" xfId="3" applyNumberFormat="1" applyFont="1" applyBorder="1" applyAlignment="1">
      <alignment horizontal="center" vertical="top"/>
    </xf>
    <xf numFmtId="1" fontId="6" fillId="0" borderId="0" xfId="0" applyNumberFormat="1" applyFont="1"/>
    <xf numFmtId="9" fontId="8" fillId="0" borderId="26" xfId="3" applyNumberFormat="1" applyFont="1" applyBorder="1" applyAlignment="1">
      <alignment horizontal="center" vertical="top" wrapText="1"/>
    </xf>
    <xf numFmtId="9" fontId="8" fillId="2" borderId="26" xfId="3" applyNumberFormat="1" applyFont="1" applyFill="1" applyBorder="1" applyAlignment="1">
      <alignment horizontal="center" vertical="top" wrapText="1"/>
    </xf>
    <xf numFmtId="9" fontId="8" fillId="0" borderId="36" xfId="3" applyNumberFormat="1" applyFont="1" applyBorder="1" applyAlignment="1">
      <alignment horizontal="center" vertical="top" wrapText="1"/>
    </xf>
    <xf numFmtId="9" fontId="8" fillId="2" borderId="36" xfId="3" applyNumberFormat="1" applyFont="1" applyFill="1" applyBorder="1" applyAlignment="1">
      <alignment horizontal="center" vertical="top" wrapText="1"/>
    </xf>
    <xf numFmtId="9" fontId="8" fillId="0" borderId="46" xfId="3" applyNumberFormat="1" applyFont="1" applyBorder="1" applyAlignment="1">
      <alignment horizontal="center" vertical="top" wrapText="1"/>
    </xf>
    <xf numFmtId="9" fontId="8" fillId="2" borderId="46" xfId="3" applyNumberFormat="1" applyFont="1" applyFill="1" applyBorder="1" applyAlignment="1">
      <alignment horizontal="center" vertical="top" wrapText="1"/>
    </xf>
    <xf numFmtId="0" fontId="16" fillId="2" borderId="26" xfId="3" applyFont="1" applyFill="1" applyBorder="1" applyAlignment="1">
      <alignment horizontal="justify" vertical="top" wrapText="1"/>
    </xf>
    <xf numFmtId="0" fontId="16" fillId="2" borderId="28" xfId="3" applyFont="1" applyFill="1" applyBorder="1" applyAlignment="1">
      <alignment horizontal="center" vertical="top" wrapText="1"/>
    </xf>
    <xf numFmtId="0" fontId="16" fillId="2" borderId="36" xfId="3" applyFont="1" applyFill="1" applyBorder="1" applyAlignment="1">
      <alignment horizontal="justify" vertical="top" wrapText="1"/>
    </xf>
    <xf numFmtId="0" fontId="15" fillId="2" borderId="7" xfId="3" applyFont="1" applyFill="1" applyBorder="1" applyAlignment="1">
      <alignment horizontal="center" vertical="top" wrapText="1"/>
    </xf>
    <xf numFmtId="0" fontId="15" fillId="0" borderId="7" xfId="3" applyFont="1" applyBorder="1" applyAlignment="1">
      <alignment horizontal="justify" vertical="top" wrapText="1"/>
    </xf>
    <xf numFmtId="0" fontId="16" fillId="0" borderId="7" xfId="3" applyFont="1" applyBorder="1" applyAlignment="1">
      <alignment horizontal="justify" vertical="top" wrapText="1"/>
    </xf>
    <xf numFmtId="0" fontId="15" fillId="0" borderId="6" xfId="3" applyFont="1" applyBorder="1" applyAlignment="1">
      <alignment horizontal="center" vertical="top" wrapText="1"/>
    </xf>
    <xf numFmtId="0" fontId="17" fillId="3" borderId="25" xfId="4" applyFill="1" applyBorder="1" applyAlignment="1">
      <alignment horizontal="center" vertical="top" wrapText="1"/>
    </xf>
    <xf numFmtId="0" fontId="15" fillId="0" borderId="25" xfId="3" applyFont="1" applyBorder="1" applyAlignment="1">
      <alignment horizontal="center" vertical="top" wrapText="1"/>
    </xf>
    <xf numFmtId="1" fontId="16" fillId="0" borderId="25" xfId="3" applyNumberFormat="1" applyFont="1" applyBorder="1" applyAlignment="1">
      <alignment horizontal="center" vertical="top"/>
    </xf>
    <xf numFmtId="1" fontId="16" fillId="0" borderId="6" xfId="3" applyNumberFormat="1" applyFont="1" applyBorder="1" applyAlignment="1">
      <alignment horizontal="center" vertical="top"/>
    </xf>
    <xf numFmtId="1" fontId="16" fillId="0" borderId="7" xfId="3" applyNumberFormat="1" applyFont="1" applyBorder="1" applyAlignment="1">
      <alignment horizontal="center" vertical="top"/>
    </xf>
    <xf numFmtId="165" fontId="26" fillId="0" borderId="39" xfId="5" applyNumberFormat="1" applyFont="1" applyBorder="1" applyAlignment="1">
      <alignment horizontal="right" vertical="top"/>
    </xf>
    <xf numFmtId="165" fontId="26" fillId="0" borderId="40" xfId="5" applyNumberFormat="1" applyFont="1" applyBorder="1" applyAlignment="1">
      <alignment horizontal="right" vertical="top"/>
    </xf>
    <xf numFmtId="165" fontId="27" fillId="0" borderId="33" xfId="5" applyNumberFormat="1" applyFont="1" applyBorder="1" applyAlignment="1">
      <alignment horizontal="right" vertical="top"/>
    </xf>
    <xf numFmtId="0" fontId="6" fillId="5" borderId="0" xfId="0" applyFont="1" applyFill="1"/>
    <xf numFmtId="0" fontId="15" fillId="0" borderId="10" xfId="3" applyFont="1" applyBorder="1" applyAlignment="1">
      <alignment horizontal="justify" vertical="top" wrapText="1"/>
    </xf>
    <xf numFmtId="0" fontId="8" fillId="0" borderId="2" xfId="3" applyFont="1" applyBorder="1" applyAlignment="1">
      <alignment horizontal="justify" vertical="top" wrapText="1"/>
    </xf>
    <xf numFmtId="166" fontId="5" fillId="0" borderId="4" xfId="3" applyNumberFormat="1" applyFont="1" applyBorder="1" applyAlignment="1">
      <alignment horizontal="center" vertical="top" wrapText="1"/>
    </xf>
    <xf numFmtId="9" fontId="5" fillId="0" borderId="3" xfId="3" applyNumberFormat="1" applyFont="1" applyBorder="1" applyAlignment="1">
      <alignment horizontal="center" vertical="top" wrapText="1"/>
    </xf>
    <xf numFmtId="0" fontId="10" fillId="0" borderId="10" xfId="3" applyFont="1" applyBorder="1" applyAlignment="1">
      <alignment vertical="top" wrapText="1"/>
    </xf>
    <xf numFmtId="166" fontId="20" fillId="0" borderId="0" xfId="3" applyNumberFormat="1" applyFont="1" applyBorder="1" applyAlignment="1">
      <alignment horizontal="center" vertical="center" wrapText="1"/>
    </xf>
    <xf numFmtId="9" fontId="20" fillId="0" borderId="9" xfId="3" applyNumberFormat="1" applyFont="1" applyBorder="1" applyAlignment="1">
      <alignment horizontal="center" vertical="center" wrapText="1"/>
    </xf>
    <xf numFmtId="167" fontId="5" fillId="0" borderId="38" xfId="3" applyNumberFormat="1" applyFont="1" applyBorder="1" applyAlignment="1">
      <alignment horizontal="center" vertical="top"/>
    </xf>
    <xf numFmtId="167" fontId="5" fillId="0" borderId="36" xfId="3" applyNumberFormat="1" applyFont="1" applyBorder="1" applyAlignment="1">
      <alignment horizontal="center" vertical="top"/>
    </xf>
    <xf numFmtId="167" fontId="5" fillId="0" borderId="39" xfId="3" applyNumberFormat="1" applyFont="1" applyBorder="1" applyAlignment="1">
      <alignment horizontal="center" vertical="top"/>
    </xf>
    <xf numFmtId="167" fontId="5" fillId="0" borderId="40" xfId="3" applyNumberFormat="1" applyFont="1" applyBorder="1" applyAlignment="1">
      <alignment horizontal="center" vertical="top"/>
    </xf>
    <xf numFmtId="167" fontId="5" fillId="0" borderId="33" xfId="3" applyNumberFormat="1" applyFont="1" applyBorder="1" applyAlignment="1">
      <alignment horizontal="center" vertical="top"/>
    </xf>
    <xf numFmtId="0" fontId="10" fillId="0" borderId="15" xfId="3" applyFont="1" applyBorder="1" applyAlignment="1">
      <alignment vertical="top" wrapText="1"/>
    </xf>
    <xf numFmtId="0" fontId="18" fillId="2" borderId="14" xfId="3" applyFont="1" applyFill="1" applyBorder="1" applyAlignment="1">
      <alignment horizontal="center" vertical="top" wrapText="1"/>
    </xf>
    <xf numFmtId="166" fontId="20" fillId="0" borderId="14" xfId="3" applyNumberFormat="1" applyFont="1" applyBorder="1" applyAlignment="1">
      <alignment horizontal="center" vertical="center" wrapText="1"/>
    </xf>
    <xf numFmtId="9" fontId="20" fillId="0" borderId="13" xfId="3" applyNumberFormat="1" applyFont="1" applyBorder="1" applyAlignment="1">
      <alignment horizontal="center" vertical="center" wrapText="1"/>
    </xf>
    <xf numFmtId="166" fontId="5" fillId="0" borderId="45" xfId="3" applyNumberFormat="1" applyFont="1" applyBorder="1" applyAlignment="1">
      <alignment horizontal="center" vertical="top"/>
    </xf>
    <xf numFmtId="167" fontId="16" fillId="0" borderId="38" xfId="3" applyNumberFormat="1" applyFont="1" applyBorder="1" applyAlignment="1">
      <alignment horizontal="center" vertical="top"/>
    </xf>
    <xf numFmtId="167" fontId="16" fillId="0" borderId="39" xfId="3" applyNumberFormat="1" applyFont="1" applyBorder="1" applyAlignment="1">
      <alignment horizontal="center" vertical="top"/>
    </xf>
    <xf numFmtId="167" fontId="16" fillId="0" borderId="40" xfId="3" applyNumberFormat="1" applyFont="1" applyBorder="1" applyAlignment="1">
      <alignment horizontal="center" vertical="top"/>
    </xf>
    <xf numFmtId="167" fontId="16" fillId="0" borderId="33" xfId="3" applyNumberFormat="1" applyFont="1" applyBorder="1" applyAlignment="1">
      <alignment horizontal="center" vertical="top"/>
    </xf>
    <xf numFmtId="2" fontId="6" fillId="0" borderId="0" xfId="0" applyNumberFormat="1" applyFont="1"/>
    <xf numFmtId="0" fontId="18" fillId="0" borderId="10" xfId="3" applyFont="1" applyBorder="1" applyAlignment="1">
      <alignment horizontal="justify" vertical="top" wrapText="1"/>
    </xf>
    <xf numFmtId="166" fontId="16" fillId="0" borderId="2" xfId="3" applyNumberFormat="1" applyFont="1" applyBorder="1" applyAlignment="1">
      <alignment horizontal="center" vertical="top"/>
    </xf>
    <xf numFmtId="166" fontId="20" fillId="0" borderId="8" xfId="3" applyNumberFormat="1" applyFont="1" applyBorder="1" applyAlignment="1">
      <alignment horizontal="center" vertical="top"/>
    </xf>
    <xf numFmtId="166" fontId="20" fillId="0" borderId="12" xfId="3" applyNumberFormat="1" applyFont="1" applyBorder="1" applyAlignment="1">
      <alignment horizontal="center" vertical="top"/>
    </xf>
    <xf numFmtId="0" fontId="16" fillId="2" borderId="45" xfId="3" applyFont="1" applyFill="1" applyBorder="1" applyAlignment="1">
      <alignment horizontal="justify" vertical="top" wrapText="1"/>
    </xf>
    <xf numFmtId="0" fontId="16" fillId="2" borderId="44" xfId="3" applyFont="1" applyFill="1" applyBorder="1" applyAlignment="1">
      <alignment horizontal="center" vertical="top" wrapText="1"/>
    </xf>
    <xf numFmtId="0" fontId="16" fillId="0" borderId="56" xfId="3" applyFont="1" applyBorder="1" applyAlignment="1">
      <alignment horizontal="center" vertical="top"/>
    </xf>
    <xf numFmtId="0" fontId="16" fillId="0" borderId="57" xfId="3" applyFont="1" applyBorder="1" applyAlignment="1">
      <alignment horizontal="center" vertical="top"/>
    </xf>
    <xf numFmtId="0" fontId="16" fillId="0" borderId="58" xfId="3" applyFont="1" applyBorder="1" applyAlignment="1">
      <alignment horizontal="center" vertical="top"/>
    </xf>
    <xf numFmtId="0" fontId="8" fillId="2" borderId="4" xfId="3" applyFont="1" applyFill="1" applyBorder="1" applyAlignment="1">
      <alignment horizontal="justify" vertical="top" wrapText="1"/>
    </xf>
    <xf numFmtId="0" fontId="5" fillId="2" borderId="2" xfId="3" applyFont="1" applyFill="1" applyBorder="1" applyAlignment="1">
      <alignment horizontal="justify" vertical="top" wrapText="1"/>
    </xf>
    <xf numFmtId="0" fontId="8" fillId="2" borderId="2" xfId="3" applyFont="1" applyFill="1" applyBorder="1" applyAlignment="1">
      <alignment horizontal="justify" vertical="top" wrapText="1"/>
    </xf>
    <xf numFmtId="166" fontId="5" fillId="0" borderId="2" xfId="3" applyNumberFormat="1" applyFont="1" applyBorder="1" applyAlignment="1">
      <alignment horizontal="center" vertical="top" wrapText="1"/>
    </xf>
    <xf numFmtId="166" fontId="8" fillId="2" borderId="26" xfId="3" applyNumberFormat="1" applyFont="1" applyFill="1" applyBorder="1" applyAlignment="1">
      <alignment horizontal="center" vertical="top" wrapText="1"/>
    </xf>
    <xf numFmtId="0" fontId="20" fillId="2" borderId="8" xfId="0" applyFont="1" applyFill="1" applyBorder="1" applyAlignment="1">
      <alignment horizontal="center" vertical="top"/>
    </xf>
    <xf numFmtId="166" fontId="8" fillId="2" borderId="36" xfId="3" applyNumberFormat="1" applyFont="1" applyFill="1" applyBorder="1" applyAlignment="1">
      <alignment horizontal="center" vertical="top" wrapText="1"/>
    </xf>
    <xf numFmtId="166" fontId="8" fillId="0" borderId="36" xfId="3" applyNumberFormat="1" applyFont="1" applyBorder="1" applyAlignment="1">
      <alignment horizontal="center" vertical="top" wrapText="1"/>
    </xf>
    <xf numFmtId="166" fontId="8" fillId="0" borderId="46" xfId="3" applyNumberFormat="1" applyFont="1" applyBorder="1" applyAlignment="1">
      <alignment horizontal="center" vertical="top" wrapText="1"/>
    </xf>
    <xf numFmtId="166" fontId="8" fillId="2" borderId="46" xfId="3" applyNumberFormat="1" applyFont="1" applyFill="1" applyBorder="1" applyAlignment="1">
      <alignment horizontal="center" vertical="top" wrapText="1"/>
    </xf>
    <xf numFmtId="0" fontId="8" fillId="0" borderId="26" xfId="3" applyFont="1" applyBorder="1" applyAlignment="1">
      <alignment horizontal="center" vertical="top" wrapText="1"/>
    </xf>
    <xf numFmtId="0" fontId="8" fillId="0" borderId="46" xfId="3" applyFont="1" applyBorder="1" applyAlignment="1">
      <alignment horizontal="center" vertical="top" wrapText="1"/>
    </xf>
    <xf numFmtId="0" fontId="10" fillId="0" borderId="2" xfId="3" applyFont="1" applyBorder="1" applyAlignment="1">
      <alignment horizontal="justify" vertical="center" wrapText="1"/>
    </xf>
    <xf numFmtId="169" fontId="16" fillId="2" borderId="2" xfId="2" applyNumberFormat="1" applyFont="1" applyFill="1" applyBorder="1" applyAlignment="1">
      <alignment horizontal="center" vertical="top" wrapText="1"/>
    </xf>
    <xf numFmtId="2" fontId="16" fillId="0" borderId="50" xfId="3" applyNumberFormat="1" applyFont="1" applyBorder="1" applyAlignment="1">
      <alignment horizontal="center" vertical="top"/>
    </xf>
    <xf numFmtId="2" fontId="16" fillId="0" borderId="27" xfId="3" applyNumberFormat="1" applyFont="1" applyBorder="1" applyAlignment="1">
      <alignment horizontal="center" vertical="top"/>
    </xf>
    <xf numFmtId="2" fontId="16" fillId="0" borderId="51" xfId="3" applyNumberFormat="1" applyFont="1" applyBorder="1" applyAlignment="1">
      <alignment horizontal="center" vertical="top"/>
    </xf>
    <xf numFmtId="169" fontId="20" fillId="2" borderId="8" xfId="2" applyNumberFormat="1" applyFont="1" applyFill="1" applyBorder="1" applyAlignment="1">
      <alignment horizontal="center" vertical="top" wrapText="1"/>
    </xf>
    <xf numFmtId="169" fontId="20" fillId="2" borderId="12" xfId="2" applyNumberFormat="1" applyFont="1" applyFill="1" applyBorder="1" applyAlignment="1">
      <alignment horizontal="center" vertical="top" wrapText="1"/>
    </xf>
    <xf numFmtId="166" fontId="8" fillId="0" borderId="26" xfId="3" applyNumberFormat="1" applyFont="1" applyBorder="1" applyAlignment="1">
      <alignment horizontal="center" vertical="top" wrapText="1"/>
    </xf>
    <xf numFmtId="166" fontId="8" fillId="2" borderId="45" xfId="3" applyNumberFormat="1" applyFont="1" applyFill="1" applyBorder="1" applyAlignment="1">
      <alignment horizontal="center" vertical="top" wrapText="1"/>
    </xf>
    <xf numFmtId="164" fontId="16" fillId="0" borderId="44" xfId="3" applyNumberFormat="1" applyFont="1" applyBorder="1" applyAlignment="1">
      <alignment horizontal="center" vertical="top"/>
    </xf>
    <xf numFmtId="164" fontId="16" fillId="0" borderId="45" xfId="3" applyNumberFormat="1" applyFont="1" applyBorder="1" applyAlignment="1">
      <alignment horizontal="center" vertical="top"/>
    </xf>
    <xf numFmtId="0" fontId="15" fillId="2" borderId="50" xfId="3" applyFont="1" applyFill="1" applyBorder="1" applyAlignment="1">
      <alignment horizontal="center" vertical="top" wrapText="1"/>
    </xf>
    <xf numFmtId="166" fontId="15" fillId="2" borderId="45" xfId="3" applyNumberFormat="1" applyFont="1" applyFill="1" applyBorder="1" applyAlignment="1">
      <alignment horizontal="center" vertical="top" wrapText="1"/>
    </xf>
    <xf numFmtId="0" fontId="20" fillId="2" borderId="12" xfId="0" applyFont="1" applyFill="1" applyBorder="1" applyAlignment="1">
      <alignment horizontal="center" vertical="top"/>
    </xf>
    <xf numFmtId="0" fontId="5" fillId="0" borderId="47" xfId="0" applyFont="1" applyBorder="1" applyAlignment="1">
      <alignment vertical="top"/>
    </xf>
    <xf numFmtId="0" fontId="6" fillId="2" borderId="0" xfId="0" applyFont="1" applyFill="1" applyAlignment="1">
      <alignment vertical="center" wrapText="1"/>
    </xf>
    <xf numFmtId="0" fontId="6" fillId="2" borderId="0" xfId="0" applyFont="1" applyFill="1" applyAlignment="1">
      <alignment horizontal="justify" vertical="center" wrapText="1"/>
    </xf>
    <xf numFmtId="0" fontId="15" fillId="2" borderId="0" xfId="0" applyFont="1" applyFill="1" applyAlignment="1">
      <alignment horizontal="center" vertical="top"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15" fillId="0" borderId="0" xfId="0" applyFont="1" applyAlignment="1">
      <alignment horizontal="center" vertical="top" wrapText="1"/>
    </xf>
    <xf numFmtId="0" fontId="6" fillId="0" borderId="0" xfId="0" applyFont="1" applyAlignment="1">
      <alignment horizontal="center" vertical="center"/>
    </xf>
    <xf numFmtId="0" fontId="8" fillId="0" borderId="0" xfId="0" applyFont="1" applyAlignment="1">
      <alignment horizontal="center" vertical="top" wrapText="1"/>
    </xf>
    <xf numFmtId="0" fontId="8" fillId="2" borderId="0" xfId="0" applyFont="1" applyFill="1" applyAlignment="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Border="1" applyAlignment="1">
      <alignment horizontal="center" vertical="center" wrapText="1"/>
    </xf>
    <xf numFmtId="43" fontId="37" fillId="0" borderId="40" xfId="1" applyFont="1" applyBorder="1" applyAlignment="1">
      <alignment horizontal="center" vertical="center" wrapText="1"/>
    </xf>
    <xf numFmtId="0" fontId="37" fillId="0" borderId="40" xfId="1" applyNumberFormat="1" applyFont="1" applyBorder="1" applyAlignment="1">
      <alignment horizontal="center" vertical="center" wrapText="1"/>
    </xf>
    <xf numFmtId="0" fontId="28" fillId="0" borderId="40" xfId="0" applyFont="1" applyBorder="1" applyAlignment="1">
      <alignment horizontal="justify" vertical="center" wrapText="1"/>
    </xf>
    <xf numFmtId="43" fontId="37" fillId="0" borderId="57" xfId="1" applyFont="1" applyBorder="1" applyAlignment="1">
      <alignment horizontal="center" vertical="center" wrapText="1"/>
    </xf>
    <xf numFmtId="0" fontId="47" fillId="0" borderId="40" xfId="0" applyFont="1" applyBorder="1" applyAlignment="1">
      <alignment horizontal="justify" vertical="center" wrapText="1"/>
    </xf>
    <xf numFmtId="0" fontId="47" fillId="0" borderId="57" xfId="0" applyFont="1" applyBorder="1" applyAlignment="1">
      <alignment horizontal="justify" vertical="center" wrapText="1"/>
    </xf>
    <xf numFmtId="0" fontId="4" fillId="0" borderId="100" xfId="0" applyFont="1" applyBorder="1" applyAlignment="1">
      <alignment horizontal="center" vertical="center"/>
    </xf>
    <xf numFmtId="1" fontId="23" fillId="7" borderId="40" xfId="3" applyNumberFormat="1" applyFont="1" applyFill="1" applyBorder="1" applyAlignment="1">
      <alignment horizontal="center" vertical="top" wrapText="1"/>
    </xf>
    <xf numFmtId="164" fontId="23" fillId="7" borderId="40"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0" fontId="60" fillId="0" borderId="0" xfId="0" applyFont="1" applyAlignment="1">
      <alignment horizontal="center" wrapText="1"/>
    </xf>
    <xf numFmtId="0" fontId="61" fillId="2" borderId="21" xfId="3" applyFont="1" applyFill="1" applyBorder="1" applyAlignment="1">
      <alignment horizontal="center" vertical="center" wrapText="1"/>
    </xf>
    <xf numFmtId="0" fontId="61" fillId="0" borderId="31" xfId="3" applyFont="1" applyBorder="1" applyAlignment="1">
      <alignment horizontal="center" vertical="center" wrapText="1"/>
    </xf>
    <xf numFmtId="0" fontId="61" fillId="0" borderId="22" xfId="3" applyFont="1" applyBorder="1" applyAlignment="1">
      <alignment horizontal="center" vertical="center" wrapText="1"/>
    </xf>
    <xf numFmtId="9" fontId="15" fillId="2" borderId="32" xfId="3" applyNumberFormat="1" applyFont="1" applyFill="1" applyBorder="1" applyAlignment="1">
      <alignment horizontal="center" vertical="top" wrapText="1"/>
    </xf>
    <xf numFmtId="0" fontId="16" fillId="2" borderId="40" xfId="3" applyFont="1" applyFill="1" applyBorder="1" applyAlignment="1">
      <alignment horizontal="justify" vertical="top" wrapText="1"/>
    </xf>
    <xf numFmtId="164" fontId="23" fillId="7" borderId="33" xfId="3" applyNumberFormat="1" applyFont="1" applyFill="1" applyBorder="1" applyAlignment="1">
      <alignment horizontal="center" vertical="top" wrapText="1"/>
    </xf>
    <xf numFmtId="2" fontId="16" fillId="0" borderId="33" xfId="3" applyNumberFormat="1" applyFont="1" applyBorder="1" applyAlignment="1">
      <alignment horizontal="center" vertical="top" wrapText="1"/>
    </xf>
    <xf numFmtId="1" fontId="16" fillId="0" borderId="33" xfId="3" applyNumberFormat="1" applyFont="1" applyBorder="1" applyAlignment="1">
      <alignment horizontal="center" vertical="top" wrapText="1"/>
    </xf>
    <xf numFmtId="2" fontId="23" fillId="7" borderId="33" xfId="3" applyNumberFormat="1" applyFont="1" applyFill="1" applyBorder="1" applyAlignment="1">
      <alignment horizontal="center" vertical="top" wrapText="1"/>
    </xf>
    <xf numFmtId="0" fontId="15" fillId="2" borderId="32" xfId="3" applyFont="1" applyFill="1" applyBorder="1" applyAlignment="1">
      <alignment horizontal="center" vertical="top" wrapText="1"/>
    </xf>
    <xf numFmtId="164" fontId="16" fillId="0" borderId="33" xfId="3" applyNumberFormat="1" applyFont="1" applyBorder="1" applyAlignment="1">
      <alignment horizontal="center" vertical="top" wrapText="1"/>
    </xf>
    <xf numFmtId="1" fontId="23" fillId="7" borderId="33" xfId="3" applyNumberFormat="1" applyFont="1" applyFill="1" applyBorder="1" applyAlignment="1">
      <alignment horizontal="center" vertical="top" wrapText="1"/>
    </xf>
    <xf numFmtId="9" fontId="15" fillId="0" borderId="32" xfId="3" applyNumberFormat="1" applyFont="1" applyBorder="1" applyAlignment="1">
      <alignment horizontal="center" vertical="top" wrapText="1"/>
    </xf>
    <xf numFmtId="166" fontId="15" fillId="2" borderId="32" xfId="3" applyNumberFormat="1" applyFont="1" applyFill="1" applyBorder="1" applyAlignment="1">
      <alignment horizontal="center" vertical="top" wrapText="1"/>
    </xf>
    <xf numFmtId="1" fontId="16" fillId="2" borderId="33" xfId="3" applyNumberFormat="1" applyFont="1" applyFill="1" applyBorder="1" applyAlignment="1">
      <alignment horizontal="center" vertical="top" wrapText="1"/>
    </xf>
    <xf numFmtId="10" fontId="15" fillId="2" borderId="32"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166" fontId="15" fillId="2" borderId="41" xfId="3" applyNumberFormat="1" applyFont="1" applyFill="1" applyBorder="1" applyAlignment="1">
      <alignment horizontal="center" vertical="top" wrapText="1"/>
    </xf>
    <xf numFmtId="0" fontId="16" fillId="0" borderId="53" xfId="3" applyFont="1" applyBorder="1" applyAlignment="1">
      <alignment horizontal="justify" vertical="top" wrapText="1"/>
    </xf>
    <xf numFmtId="0" fontId="16" fillId="0" borderId="53" xfId="3" applyFont="1" applyBorder="1" applyAlignment="1">
      <alignment horizontal="center" vertical="top" wrapText="1"/>
    </xf>
    <xf numFmtId="166" fontId="16" fillId="0" borderId="53" xfId="3" applyNumberFormat="1" applyFont="1" applyBorder="1" applyAlignment="1">
      <alignment horizontal="center" vertical="top" wrapText="1"/>
    </xf>
    <xf numFmtId="2" fontId="16" fillId="0" borderId="53" xfId="3" applyNumberFormat="1" applyFont="1" applyBorder="1" applyAlignment="1">
      <alignment horizontal="center" vertical="top" wrapText="1"/>
    </xf>
    <xf numFmtId="2" fontId="16" fillId="0" borderId="42" xfId="3" applyNumberFormat="1" applyFont="1" applyBorder="1" applyAlignment="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Alignment="1" applyProtection="1">
      <alignment horizontal="right" vertical="top" wrapText="1"/>
      <protection locked="0"/>
    </xf>
    <xf numFmtId="4" fontId="28" fillId="33" borderId="48" xfId="0" applyNumberFormat="1" applyFont="1" applyFill="1" applyBorder="1" applyAlignment="1">
      <alignment horizontal="right" vertical="top" wrapText="1"/>
    </xf>
    <xf numFmtId="4" fontId="35" fillId="0" borderId="133" xfId="1" applyNumberFormat="1" applyFont="1" applyBorder="1" applyAlignment="1">
      <alignment horizontal="center" vertical="top" textRotation="90"/>
    </xf>
    <xf numFmtId="4" fontId="35" fillId="0" borderId="143" xfId="0" applyNumberFormat="1" applyFont="1" applyBorder="1" applyAlignment="1">
      <alignment horizontal="right" vertical="top" wrapText="1"/>
    </xf>
    <xf numFmtId="3" fontId="35" fillId="30" borderId="137" xfId="0" applyNumberFormat="1" applyFont="1" applyFill="1" applyBorder="1" applyAlignment="1">
      <alignment horizontal="center" vertical="center" wrapText="1"/>
    </xf>
    <xf numFmtId="3" fontId="28" fillId="7" borderId="86" xfId="0" applyNumberFormat="1" applyFont="1" applyFill="1" applyBorder="1" applyAlignment="1">
      <alignment horizontal="center" vertical="center" textRotation="90" wrapText="1"/>
    </xf>
    <xf numFmtId="3" fontId="28" fillId="7" borderId="80" xfId="0" applyNumberFormat="1" applyFont="1" applyFill="1" applyBorder="1" applyAlignment="1">
      <alignment horizontal="center" vertical="center" textRotation="90" wrapText="1"/>
    </xf>
    <xf numFmtId="3" fontId="35" fillId="35" borderId="73" xfId="0" applyNumberFormat="1" applyFont="1" applyFill="1" applyBorder="1" applyAlignment="1">
      <alignment horizontal="center" vertical="center" textRotation="90" wrapText="1"/>
    </xf>
    <xf numFmtId="3" fontId="28" fillId="7" borderId="78" xfId="0" applyNumberFormat="1" applyFont="1" applyFill="1" applyBorder="1" applyAlignment="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0" fontId="28" fillId="28" borderId="75" xfId="0" applyFont="1" applyFill="1" applyBorder="1" applyAlignment="1">
      <alignment horizontal="center" vertical="center" wrapText="1"/>
    </xf>
    <xf numFmtId="0" fontId="28" fillId="28" borderId="40" xfId="0" applyFont="1" applyFill="1" applyBorder="1" applyAlignment="1">
      <alignment horizontal="center" vertical="center" wrapText="1"/>
    </xf>
    <xf numFmtId="0" fontId="46" fillId="0" borderId="57" xfId="0" applyFont="1" applyBorder="1" applyAlignment="1">
      <alignment horizontal="center" vertical="center" wrapText="1"/>
    </xf>
    <xf numFmtId="0" fontId="29" fillId="0" borderId="40" xfId="0" applyFont="1" applyBorder="1" applyAlignment="1">
      <alignment horizontal="center" vertical="center" wrapText="1"/>
    </xf>
    <xf numFmtId="164" fontId="29" fillId="0" borderId="40" xfId="0" applyNumberFormat="1" applyFont="1" applyBorder="1" applyAlignment="1">
      <alignment horizontal="center" vertical="center" textRotation="90" wrapText="1"/>
    </xf>
    <xf numFmtId="164" fontId="29" fillId="28" borderId="40" xfId="0" applyNumberFormat="1" applyFont="1" applyFill="1" applyBorder="1" applyAlignment="1">
      <alignment horizontal="center" vertical="center" textRotation="90" wrapText="1"/>
    </xf>
    <xf numFmtId="4" fontId="35" fillId="0" borderId="131" xfId="1" applyNumberFormat="1" applyFont="1" applyBorder="1" applyAlignment="1">
      <alignment horizontal="center" vertical="top" textRotation="90"/>
    </xf>
    <xf numFmtId="4" fontId="28" fillId="0" borderId="130" xfId="1" applyNumberFormat="1" applyFont="1" applyBorder="1" applyAlignment="1">
      <alignment horizontal="center" vertical="top" textRotation="90" wrapText="1"/>
    </xf>
    <xf numFmtId="4" fontId="28" fillId="0" borderId="131" xfId="1" applyNumberFormat="1" applyFont="1" applyBorder="1" applyAlignment="1">
      <alignment horizontal="center" vertical="top" textRotation="90" wrapText="1"/>
    </xf>
    <xf numFmtId="0" fontId="28" fillId="0" borderId="57" xfId="0" applyFont="1" applyBorder="1" applyAlignment="1">
      <alignment horizontal="justify" vertical="center" wrapText="1"/>
    </xf>
    <xf numFmtId="0" fontId="28" fillId="0" borderId="57" xfId="0" applyFont="1" applyBorder="1" applyAlignment="1">
      <alignment horizontal="center" vertical="center" wrapText="1"/>
    </xf>
    <xf numFmtId="0" fontId="37" fillId="0" borderId="57" xfId="1" applyNumberFormat="1" applyFont="1" applyBorder="1" applyAlignment="1">
      <alignment horizontal="center" vertical="center" wrapText="1"/>
    </xf>
    <xf numFmtId="0" fontId="47" fillId="0" borderId="35" xfId="0" applyFont="1" applyBorder="1" applyAlignment="1">
      <alignment horizontal="left" vertical="center" wrapText="1"/>
    </xf>
    <xf numFmtId="0" fontId="47" fillId="0" borderId="35" xfId="0" applyFont="1" applyBorder="1" applyAlignment="1">
      <alignment horizontal="center" vertical="center" wrapText="1"/>
    </xf>
    <xf numFmtId="43" fontId="48" fillId="0" borderId="35" xfId="1" applyFont="1" applyBorder="1" applyAlignment="1">
      <alignment horizontal="center" vertical="center" wrapText="1"/>
    </xf>
    <xf numFmtId="2" fontId="37" fillId="7" borderId="35" xfId="0" applyNumberFormat="1" applyFont="1" applyFill="1" applyBorder="1" applyAlignment="1" applyProtection="1">
      <alignment horizontal="center" vertical="center" wrapText="1"/>
      <protection locked="0"/>
    </xf>
    <xf numFmtId="4" fontId="28" fillId="7" borderId="145" xfId="0" applyNumberFormat="1" applyFont="1" applyFill="1" applyBorder="1" applyAlignment="1" applyProtection="1">
      <alignment horizontal="right" vertical="top" wrapText="1"/>
      <protection locked="0"/>
    </xf>
    <xf numFmtId="4" fontId="28" fillId="7" borderId="144" xfId="0" applyNumberFormat="1" applyFont="1" applyFill="1" applyBorder="1" applyAlignment="1" applyProtection="1">
      <alignment horizontal="right" vertical="top" wrapText="1"/>
      <protection locked="0"/>
    </xf>
    <xf numFmtId="4" fontId="28" fillId="7" borderId="146" xfId="0" applyNumberFormat="1" applyFont="1" applyFill="1" applyBorder="1" applyAlignment="1" applyProtection="1">
      <alignment horizontal="right" vertical="top" wrapText="1"/>
      <protection locked="0"/>
    </xf>
    <xf numFmtId="4" fontId="35" fillId="0" borderId="147" xfId="0" applyNumberFormat="1" applyFont="1" applyBorder="1" applyAlignment="1">
      <alignment horizontal="right" vertical="top" wrapText="1"/>
    </xf>
    <xf numFmtId="3" fontId="28" fillId="29" borderId="148" xfId="0" applyNumberFormat="1" applyFont="1" applyFill="1" applyBorder="1" applyAlignment="1" applyProtection="1">
      <alignment horizontal="center" vertical="center" wrapText="1"/>
      <protection locked="0"/>
    </xf>
    <xf numFmtId="3" fontId="28" fillId="29" borderId="149" xfId="0" applyNumberFormat="1" applyFont="1" applyFill="1" applyBorder="1" applyAlignment="1" applyProtection="1">
      <alignment horizontal="center" vertical="center" wrapText="1"/>
      <protection locked="0"/>
    </xf>
    <xf numFmtId="3" fontId="35" fillId="30" borderId="144" xfId="0" applyNumberFormat="1" applyFont="1" applyFill="1" applyBorder="1" applyAlignment="1">
      <alignment horizontal="center" vertical="center" wrapText="1"/>
    </xf>
    <xf numFmtId="3" fontId="28" fillId="29" borderId="142" xfId="0" applyNumberFormat="1" applyFont="1" applyFill="1" applyBorder="1" applyAlignment="1" applyProtection="1">
      <alignment horizontal="center" vertical="center" wrapText="1"/>
      <protection locked="0"/>
    </xf>
    <xf numFmtId="3" fontId="28" fillId="29" borderId="144" xfId="0" applyNumberFormat="1" applyFont="1" applyFill="1" applyBorder="1" applyAlignment="1" applyProtection="1">
      <alignment horizontal="center" vertical="center" wrapText="1"/>
      <protection locked="0"/>
    </xf>
    <xf numFmtId="0" fontId="28" fillId="7" borderId="35" xfId="0" applyFont="1" applyFill="1" applyBorder="1" applyAlignment="1" applyProtection="1">
      <alignment horizontal="center" vertical="center" textRotation="90" wrapText="1"/>
      <protection locked="0"/>
    </xf>
    <xf numFmtId="0" fontId="28" fillId="7" borderId="150" xfId="0" applyFont="1" applyFill="1" applyBorder="1" applyAlignment="1" applyProtection="1">
      <alignment horizontal="center" vertical="center" textRotation="90" wrapText="1"/>
      <protection locked="0"/>
    </xf>
    <xf numFmtId="4" fontId="28" fillId="7" borderId="40" xfId="0" applyNumberFormat="1" applyFont="1" applyFill="1" applyBorder="1" applyAlignment="1" applyProtection="1">
      <alignment horizontal="right" vertical="top" wrapText="1"/>
      <protection locked="0"/>
    </xf>
    <xf numFmtId="4" fontId="35" fillId="0" borderId="40" xfId="0" applyNumberFormat="1" applyFont="1" applyBorder="1" applyAlignment="1">
      <alignment horizontal="right" vertical="top" wrapText="1"/>
    </xf>
    <xf numFmtId="3" fontId="28" fillId="29" borderId="40" xfId="0" applyNumberFormat="1" applyFont="1" applyFill="1" applyBorder="1" applyAlignment="1" applyProtection="1">
      <alignment horizontal="center" vertical="center" wrapText="1"/>
      <protection locked="0"/>
    </xf>
    <xf numFmtId="3" fontId="35" fillId="30" borderId="40" xfId="0" applyNumberFormat="1" applyFont="1" applyFill="1" applyBorder="1" applyAlignment="1">
      <alignment horizontal="center" vertical="center" wrapText="1"/>
    </xf>
    <xf numFmtId="0" fontId="4" fillId="0" borderId="40" xfId="0" applyFont="1" applyBorder="1"/>
    <xf numFmtId="4" fontId="28" fillId="7" borderId="40" xfId="0" applyNumberFormat="1" applyFont="1" applyFill="1" applyBorder="1" applyAlignment="1" applyProtection="1">
      <alignment vertical="top"/>
      <protection locked="0"/>
    </xf>
    <xf numFmtId="4" fontId="29" fillId="7" borderId="58" xfId="0" applyNumberFormat="1" applyFont="1" applyFill="1" applyBorder="1" applyAlignment="1" applyProtection="1">
      <alignment horizontal="center" vertical="center" textRotation="90" wrapText="1"/>
      <protection locked="0"/>
    </xf>
    <xf numFmtId="4" fontId="35" fillId="0" borderId="133" xfId="1" applyNumberFormat="1" applyFont="1" applyBorder="1" applyAlignment="1">
      <alignment horizontal="center" vertical="top" textRotation="9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46" fillId="7" borderId="40"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3" fontId="28" fillId="7" borderId="86" xfId="0" applyNumberFormat="1" applyFont="1" applyFill="1" applyBorder="1" applyAlignment="1" applyProtection="1">
      <alignment horizontal="center" vertical="center" textRotation="90" wrapText="1"/>
      <protection locked="0"/>
    </xf>
    <xf numFmtId="3" fontId="28" fillId="7" borderId="80" xfId="0" applyNumberFormat="1" applyFont="1" applyFill="1" applyBorder="1" applyAlignment="1" applyProtection="1">
      <alignment horizontal="center" vertical="center" textRotation="90" wrapText="1"/>
      <protection locked="0"/>
    </xf>
    <xf numFmtId="3" fontId="28" fillId="7" borderId="78"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lignment horizontal="center" vertical="center"/>
    </xf>
    <xf numFmtId="0" fontId="45" fillId="23" borderId="87" xfId="0" applyFont="1" applyFill="1" applyBorder="1" applyAlignment="1">
      <alignment horizontal="center" vertical="center"/>
    </xf>
    <xf numFmtId="0" fontId="45" fillId="23" borderId="89" xfId="0" applyFont="1" applyFill="1" applyBorder="1" applyAlignment="1">
      <alignment horizontal="center" vertical="center"/>
    </xf>
    <xf numFmtId="0" fontId="28" fillId="28" borderId="75" xfId="0" applyFont="1" applyFill="1" applyBorder="1" applyAlignment="1">
      <alignment horizontal="center" vertical="center" wrapText="1"/>
    </xf>
    <xf numFmtId="0" fontId="28" fillId="28" borderId="67" xfId="0" applyFont="1" applyFill="1" applyBorder="1" applyAlignment="1">
      <alignment horizontal="center" vertical="center" wrapText="1"/>
    </xf>
    <xf numFmtId="0" fontId="28" fillId="28" borderId="90" xfId="0" applyFont="1" applyFill="1" applyBorder="1" applyAlignment="1">
      <alignment horizontal="center" vertical="center" wrapText="1"/>
    </xf>
    <xf numFmtId="0" fontId="28" fillId="28" borderId="40" xfId="0" applyFont="1" applyFill="1" applyBorder="1" applyAlignment="1">
      <alignment horizontal="center" vertical="center" wrapText="1"/>
    </xf>
    <xf numFmtId="0" fontId="28" fillId="28" borderId="57" xfId="0" applyFont="1" applyFill="1" applyBorder="1" applyAlignment="1">
      <alignment horizontal="center" vertical="center" wrapText="1"/>
    </xf>
    <xf numFmtId="0" fontId="28" fillId="28" borderId="53" xfId="0" applyFont="1" applyFill="1" applyBorder="1" applyAlignment="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Border="1" applyAlignment="1">
      <alignment horizontal="center" vertical="center" wrapText="1"/>
    </xf>
    <xf numFmtId="0" fontId="46" fillId="0" borderId="17" xfId="0" applyFont="1" applyBorder="1" applyAlignment="1">
      <alignment horizontal="center" vertical="center" wrapText="1"/>
    </xf>
    <xf numFmtId="0" fontId="46" fillId="0" borderId="122" xfId="0" applyFont="1" applyBorder="1" applyAlignment="1">
      <alignment horizontal="center" vertical="center" wrapText="1"/>
    </xf>
    <xf numFmtId="0" fontId="29" fillId="0" borderId="40" xfId="0" applyFont="1" applyBorder="1" applyAlignment="1">
      <alignment horizontal="center" vertical="center" wrapText="1"/>
    </xf>
    <xf numFmtId="0" fontId="29" fillId="0" borderId="57" xfId="0" applyFont="1" applyBorder="1" applyAlignment="1">
      <alignment horizontal="center" vertical="center" wrapText="1"/>
    </xf>
    <xf numFmtId="0" fontId="29" fillId="0" borderId="53" xfId="0" applyFont="1" applyBorder="1" applyAlignment="1">
      <alignment horizontal="center" vertical="center" wrapText="1"/>
    </xf>
    <xf numFmtId="164" fontId="29" fillId="0" borderId="40" xfId="0" applyNumberFormat="1" applyFont="1" applyBorder="1" applyAlignment="1">
      <alignment horizontal="center" vertical="center" textRotation="90" wrapText="1"/>
    </xf>
    <xf numFmtId="164" fontId="29" fillId="0" borderId="57" xfId="0" applyNumberFormat="1" applyFont="1" applyBorder="1" applyAlignment="1">
      <alignment horizontal="center" vertical="center" textRotation="90" wrapText="1"/>
    </xf>
    <xf numFmtId="164" fontId="29" fillId="0" borderId="53" xfId="0" applyNumberFormat="1" applyFont="1" applyBorder="1" applyAlignment="1">
      <alignment horizontal="center" vertical="center" textRotation="90" wrapText="1"/>
    </xf>
    <xf numFmtId="164" fontId="29" fillId="28" borderId="40" xfId="0" applyNumberFormat="1" applyFont="1" applyFill="1" applyBorder="1" applyAlignment="1">
      <alignment horizontal="center" vertical="center" textRotation="90" wrapText="1"/>
    </xf>
    <xf numFmtId="164" fontId="29" fillId="28" borderId="57" xfId="0" applyNumberFormat="1" applyFont="1" applyFill="1" applyBorder="1" applyAlignment="1">
      <alignment horizontal="center" vertical="center" textRotation="90" wrapText="1"/>
    </xf>
    <xf numFmtId="164" fontId="29" fillId="28" borderId="53" xfId="0" applyNumberFormat="1" applyFont="1" applyFill="1" applyBorder="1" applyAlignment="1">
      <alignment horizontal="center" vertical="center" textRotation="90" wrapText="1"/>
    </xf>
    <xf numFmtId="164" fontId="29" fillId="28" borderId="88" xfId="0" applyNumberFormat="1" applyFont="1" applyFill="1" applyBorder="1" applyAlignment="1">
      <alignment horizontal="center" vertical="center" textRotation="90" wrapText="1"/>
    </xf>
    <xf numFmtId="164" fontId="29" fillId="28" borderId="56" xfId="0" applyNumberFormat="1" applyFont="1" applyFill="1" applyBorder="1" applyAlignment="1">
      <alignment horizontal="center" vertical="center" textRotation="90" wrapText="1"/>
    </xf>
    <xf numFmtId="164" fontId="29" fillId="28" borderId="18" xfId="0" applyNumberFormat="1" applyFont="1" applyFill="1" applyBorder="1" applyAlignment="1">
      <alignment horizontal="center" vertical="center" textRotation="90" wrapText="1"/>
    </xf>
    <xf numFmtId="164" fontId="29" fillId="28" borderId="16" xfId="0" applyNumberFormat="1" applyFont="1" applyFill="1" applyBorder="1" applyAlignment="1">
      <alignment horizontal="center" vertical="center" textRotation="90" wrapText="1"/>
    </xf>
    <xf numFmtId="164" fontId="29" fillId="28" borderId="91" xfId="0" applyNumberFormat="1" applyFont="1" applyFill="1" applyBorder="1" applyAlignment="1">
      <alignment horizontal="center" vertical="center" textRotation="90" wrapText="1"/>
    </xf>
    <xf numFmtId="164" fontId="29" fillId="28" borderId="92" xfId="0" applyNumberFormat="1" applyFont="1" applyFill="1" applyBorder="1" applyAlignment="1">
      <alignment horizontal="center" vertical="center" textRotation="90" wrapText="1"/>
    </xf>
    <xf numFmtId="4" fontId="35" fillId="0" borderId="131" xfId="1" applyNumberFormat="1" applyFont="1" applyBorder="1" applyAlignment="1">
      <alignment horizontal="center" vertical="top" textRotation="90"/>
    </xf>
    <xf numFmtId="4" fontId="35" fillId="0" borderId="133" xfId="1" applyNumberFormat="1" applyFont="1" applyBorder="1" applyAlignment="1">
      <alignment horizontal="center" vertical="top" textRotation="90"/>
    </xf>
    <xf numFmtId="4" fontId="35" fillId="0" borderId="142" xfId="1" applyNumberFormat="1" applyFont="1" applyBorder="1" applyAlignment="1">
      <alignment horizontal="center" vertical="top" textRotation="90"/>
    </xf>
    <xf numFmtId="4" fontId="29" fillId="28" borderId="40" xfId="0" applyNumberFormat="1" applyFont="1" applyFill="1" applyBorder="1" applyAlignment="1">
      <alignment horizontal="center" vertical="center" textRotation="90" wrapText="1"/>
    </xf>
    <xf numFmtId="4" fontId="29" fillId="28" borderId="57" xfId="0" applyNumberFormat="1" applyFont="1" applyFill="1" applyBorder="1" applyAlignment="1">
      <alignment horizontal="center" vertical="center" textRotation="90" wrapText="1"/>
    </xf>
    <xf numFmtId="4" fontId="29" fillId="28" borderId="53" xfId="0" applyNumberFormat="1" applyFont="1" applyFill="1" applyBorder="1" applyAlignment="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8" fillId="0" borderId="130" xfId="1" applyNumberFormat="1" applyFont="1" applyBorder="1" applyAlignment="1">
      <alignment horizontal="center" vertical="top" textRotation="90" wrapText="1"/>
    </xf>
    <xf numFmtId="4" fontId="28" fillId="0" borderId="132" xfId="1" applyNumberFormat="1" applyFont="1" applyBorder="1" applyAlignment="1">
      <alignment horizontal="center" vertical="top" textRotation="90" wrapText="1"/>
    </xf>
    <xf numFmtId="4" fontId="28" fillId="0" borderId="134" xfId="1" applyNumberFormat="1" applyFont="1" applyBorder="1" applyAlignment="1">
      <alignment horizontal="center" vertical="top" textRotation="90" wrapText="1"/>
    </xf>
    <xf numFmtId="4" fontId="28" fillId="0" borderId="131" xfId="1" applyNumberFormat="1" applyFont="1" applyBorder="1" applyAlignment="1">
      <alignment horizontal="center" vertical="top" textRotation="90" wrapText="1"/>
    </xf>
    <xf numFmtId="4" fontId="28" fillId="0" borderId="133" xfId="1" applyNumberFormat="1" applyFont="1" applyBorder="1" applyAlignment="1">
      <alignment horizontal="center" vertical="top" textRotation="90" wrapText="1"/>
    </xf>
    <xf numFmtId="4" fontId="28" fillId="0" borderId="135" xfId="1" applyNumberFormat="1" applyFont="1" applyBorder="1" applyAlignment="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8" fillId="0" borderId="0" xfId="0" applyFont="1" applyAlignment="1">
      <alignment horizontal="center"/>
    </xf>
    <xf numFmtId="4" fontId="28" fillId="0" borderId="88" xfId="1" applyNumberFormat="1" applyFont="1" applyBorder="1" applyAlignment="1">
      <alignment horizontal="center" vertical="top" textRotation="90" wrapText="1"/>
    </xf>
    <xf numFmtId="4" fontId="28" fillId="0" borderId="18" xfId="1" applyNumberFormat="1" applyFont="1" applyBorder="1" applyAlignment="1">
      <alignment horizontal="center" vertical="top" textRotation="90" wrapText="1"/>
    </xf>
    <xf numFmtId="0" fontId="31" fillId="7" borderId="57" xfId="0" applyFont="1" applyFill="1" applyBorder="1" applyAlignment="1">
      <alignment horizontal="center" vertical="top" wrapText="1"/>
    </xf>
    <xf numFmtId="0" fontId="31" fillId="7" borderId="35" xfId="0" applyFont="1" applyFill="1" applyBorder="1" applyAlignment="1">
      <alignment horizontal="center" vertical="top" wrapText="1"/>
    </xf>
    <xf numFmtId="0" fontId="3" fillId="0" borderId="18" xfId="0" applyFont="1" applyBorder="1" applyAlignment="1">
      <alignment horizontal="left" vertical="top" wrapText="1"/>
    </xf>
    <xf numFmtId="0" fontId="3" fillId="0" borderId="0" xfId="0" applyFont="1" applyAlignment="1">
      <alignment horizontal="left" vertical="top" wrapText="1"/>
    </xf>
    <xf numFmtId="0" fontId="35" fillId="0" borderId="126" xfId="0" applyFont="1" applyBorder="1" applyAlignment="1">
      <alignment horizontal="right" vertical="top" wrapText="1"/>
    </xf>
    <xf numFmtId="0" fontId="35" fillId="0" borderId="127" xfId="0" applyFont="1" applyBorder="1" applyAlignment="1">
      <alignment horizontal="right" vertical="top" wrapText="1"/>
    </xf>
    <xf numFmtId="0" fontId="37" fillId="0" borderId="127" xfId="0" applyFont="1" applyBorder="1" applyAlignment="1">
      <alignment horizontal="left" vertical="top" wrapText="1"/>
    </xf>
    <xf numFmtId="0" fontId="37" fillId="0" borderId="128" xfId="0" applyFont="1" applyBorder="1" applyAlignment="1">
      <alignment horizontal="left" vertical="top" wrapText="1"/>
    </xf>
    <xf numFmtId="0" fontId="38" fillId="12" borderId="123" xfId="0" applyFont="1" applyFill="1" applyBorder="1" applyAlignment="1">
      <alignment horizontal="center" vertical="center"/>
    </xf>
    <xf numFmtId="0" fontId="38" fillId="12" borderId="71" xfId="0" applyFont="1" applyFill="1" applyBorder="1" applyAlignment="1">
      <alignment horizontal="center" vertical="center"/>
    </xf>
    <xf numFmtId="0" fontId="38" fillId="12" borderId="124" xfId="0" applyFont="1" applyFill="1" applyBorder="1" applyAlignment="1">
      <alignment horizontal="center" vertical="center"/>
    </xf>
    <xf numFmtId="0" fontId="38" fillId="12" borderId="77" xfId="0" applyFont="1" applyFill="1" applyBorder="1" applyAlignment="1">
      <alignment horizontal="center" vertical="center"/>
    </xf>
    <xf numFmtId="170" fontId="38" fillId="12" borderId="70" xfId="0" applyNumberFormat="1" applyFont="1" applyFill="1" applyBorder="1" applyAlignment="1">
      <alignment horizontal="center" vertical="center" wrapText="1"/>
    </xf>
    <xf numFmtId="170" fontId="38" fillId="12" borderId="35" xfId="0" applyNumberFormat="1" applyFont="1" applyFill="1" applyBorder="1" applyAlignment="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lignment horizontal="center" vertical="center" wrapText="1"/>
    </xf>
    <xf numFmtId="3" fontId="28" fillId="22" borderId="38" xfId="0" applyNumberFormat="1" applyFont="1" applyFill="1" applyBorder="1" applyAlignment="1">
      <alignment horizontal="center" vertical="center" wrapText="1"/>
    </xf>
    <xf numFmtId="3" fontId="28" fillId="22" borderId="39" xfId="0" applyNumberFormat="1" applyFont="1" applyFill="1" applyBorder="1" applyAlignment="1">
      <alignment horizontal="center" vertical="center" wrapText="1"/>
    </xf>
    <xf numFmtId="171" fontId="28" fillId="22" borderId="66" xfId="0" applyNumberFormat="1" applyFont="1" applyFill="1" applyBorder="1" applyAlignment="1">
      <alignment horizontal="center" vertical="center" textRotation="90"/>
    </xf>
    <xf numFmtId="171" fontId="28" fillId="22" borderId="39" xfId="0" applyNumberFormat="1" applyFont="1" applyFill="1" applyBorder="1" applyAlignment="1">
      <alignment horizontal="center" vertical="center" textRotation="90"/>
    </xf>
    <xf numFmtId="0" fontId="28" fillId="0" borderId="38" xfId="0" applyFont="1" applyBorder="1" applyAlignment="1">
      <alignment horizontal="center"/>
    </xf>
    <xf numFmtId="3" fontId="42" fillId="14" borderId="40" xfId="0" applyNumberFormat="1" applyFont="1" applyFill="1" applyBorder="1" applyAlignment="1">
      <alignment horizontal="center" vertical="center" wrapText="1"/>
    </xf>
    <xf numFmtId="3" fontId="36" fillId="14" borderId="40" xfId="0" applyNumberFormat="1" applyFont="1" applyFill="1" applyBorder="1" applyAlignment="1">
      <alignment horizontal="center" vertical="center" wrapText="1"/>
    </xf>
    <xf numFmtId="3" fontId="36" fillId="14" borderId="33" xfId="0" applyNumberFormat="1" applyFont="1" applyFill="1" applyBorder="1" applyAlignment="1">
      <alignment horizontal="center" vertical="center" wrapText="1"/>
    </xf>
    <xf numFmtId="3" fontId="35" fillId="15" borderId="32" xfId="0" applyNumberFormat="1" applyFont="1" applyFill="1" applyBorder="1" applyAlignment="1">
      <alignment horizontal="center" vertical="center" wrapText="1"/>
    </xf>
    <xf numFmtId="3" fontId="35" fillId="15" borderId="40" xfId="0" applyNumberFormat="1" applyFont="1" applyFill="1" applyBorder="1" applyAlignment="1">
      <alignment horizontal="center" vertical="center" wrapText="1"/>
    </xf>
    <xf numFmtId="3" fontId="59" fillId="14" borderId="40" xfId="0" applyNumberFormat="1" applyFont="1" applyFill="1" applyBorder="1" applyAlignment="1">
      <alignment horizontal="center" vertical="center" wrapText="1"/>
    </xf>
    <xf numFmtId="4" fontId="39" fillId="12" borderId="31" xfId="0" applyNumberFormat="1" applyFont="1" applyFill="1" applyBorder="1" applyAlignment="1">
      <alignment horizontal="center" vertical="center" textRotation="90" wrapText="1"/>
    </xf>
    <xf numFmtId="4" fontId="39" fillId="12" borderId="40" xfId="0" applyNumberFormat="1" applyFont="1" applyFill="1" applyBorder="1" applyAlignment="1">
      <alignment horizontal="center" vertical="center" textRotation="90" wrapText="1"/>
    </xf>
    <xf numFmtId="0" fontId="39" fillId="12" borderId="69" xfId="0" applyFont="1" applyFill="1" applyBorder="1" applyAlignment="1">
      <alignment horizontal="center" vertical="center" textRotation="90" wrapText="1"/>
    </xf>
    <xf numFmtId="0" fontId="39" fillId="12" borderId="76" xfId="0" applyFont="1" applyFill="1" applyBorder="1" applyAlignment="1">
      <alignment horizontal="center" vertical="center" textRotation="90" wrapText="1"/>
    </xf>
    <xf numFmtId="0" fontId="39" fillId="12" borderId="71" xfId="0" applyFont="1" applyFill="1" applyBorder="1" applyAlignment="1">
      <alignment horizontal="center" vertical="center" textRotation="90" wrapText="1"/>
    </xf>
    <xf numFmtId="0" fontId="39" fillId="12" borderId="77" xfId="0" applyFont="1" applyFill="1" applyBorder="1" applyAlignment="1">
      <alignment horizontal="center" vertical="center" textRotation="90" wrapText="1"/>
    </xf>
    <xf numFmtId="0" fontId="39" fillId="12" borderId="31" xfId="0" applyFont="1" applyFill="1" applyBorder="1" applyAlignment="1">
      <alignment horizontal="center" vertical="center" textRotation="90" wrapText="1"/>
    </xf>
    <xf numFmtId="0" fontId="39" fillId="12" borderId="40" xfId="0" applyFont="1" applyFill="1" applyBorder="1" applyAlignment="1">
      <alignment horizontal="center" vertical="center" textRotation="90" wrapText="1"/>
    </xf>
    <xf numFmtId="0" fontId="39" fillId="12" borderId="22" xfId="0" applyFont="1" applyFill="1" applyBorder="1" applyAlignment="1">
      <alignment horizontal="center" vertical="center" textRotation="90" wrapText="1"/>
    </xf>
    <xf numFmtId="0" fontId="39" fillId="12" borderId="33" xfId="0" applyFont="1" applyFill="1" applyBorder="1" applyAlignment="1">
      <alignment horizontal="center" vertical="center" textRotation="90" wrapText="1"/>
    </xf>
    <xf numFmtId="3" fontId="42" fillId="14" borderId="72" xfId="0" applyNumberFormat="1" applyFont="1" applyFill="1" applyBorder="1" applyAlignment="1">
      <alignment horizontal="center" vertical="center" wrapText="1"/>
    </xf>
    <xf numFmtId="3" fontId="42" fillId="14" borderId="73" xfId="0" applyNumberFormat="1" applyFont="1" applyFill="1" applyBorder="1" applyAlignment="1">
      <alignment horizontal="center" vertical="center" wrapText="1"/>
    </xf>
    <xf numFmtId="0" fontId="28" fillId="0" borderId="127" xfId="0" applyFont="1" applyBorder="1" applyAlignment="1">
      <alignment horizontal="left" vertical="top" wrapText="1"/>
    </xf>
    <xf numFmtId="0" fontId="28" fillId="0" borderId="128" xfId="0" applyFont="1" applyBorder="1" applyAlignment="1">
      <alignment horizontal="left" vertical="top" wrapText="1"/>
    </xf>
    <xf numFmtId="3" fontId="38" fillId="10" borderId="34" xfId="0" applyNumberFormat="1" applyFont="1" applyFill="1" applyBorder="1" applyAlignment="1">
      <alignment horizontal="center" vertical="center" wrapText="1"/>
    </xf>
    <xf numFmtId="3" fontId="38" fillId="10" borderId="35" xfId="0" applyNumberFormat="1" applyFont="1" applyFill="1" applyBorder="1" applyAlignment="1">
      <alignment horizontal="center" vertical="center" wrapText="1"/>
    </xf>
    <xf numFmtId="3" fontId="38" fillId="10" borderId="31" xfId="0" applyNumberFormat="1" applyFont="1" applyFill="1" applyBorder="1" applyAlignment="1">
      <alignment horizontal="center" vertical="center" wrapText="1"/>
    </xf>
    <xf numFmtId="3" fontId="38" fillId="10" borderId="22" xfId="0" applyNumberFormat="1" applyFont="1" applyFill="1" applyBorder="1" applyAlignment="1">
      <alignment horizontal="center" vertical="center" wrapText="1"/>
    </xf>
    <xf numFmtId="0" fontId="38" fillId="11" borderId="21" xfId="0" applyFont="1" applyFill="1" applyBorder="1" applyAlignment="1">
      <alignment horizontal="center" vertical="center" wrapText="1"/>
    </xf>
    <xf numFmtId="0" fontId="38" fillId="11" borderId="31" xfId="0" applyFont="1" applyFill="1" applyBorder="1" applyAlignment="1">
      <alignment horizontal="center" vertical="center" wrapText="1"/>
    </xf>
    <xf numFmtId="0" fontId="38" fillId="11" borderId="68" xfId="0" applyFont="1" applyFill="1" applyBorder="1" applyAlignment="1">
      <alignment horizontal="center" vertical="center" wrapText="1"/>
    </xf>
    <xf numFmtId="170" fontId="38" fillId="12" borderId="69" xfId="0" applyNumberFormat="1" applyFont="1" applyFill="1" applyBorder="1" applyAlignment="1">
      <alignment horizontal="center" vertical="center" wrapText="1"/>
    </xf>
    <xf numFmtId="170" fontId="38" fillId="12" borderId="76" xfId="0" applyNumberFormat="1" applyFont="1" applyFill="1" applyBorder="1" applyAlignment="1">
      <alignment horizontal="center" vertical="center" wrapText="1"/>
    </xf>
    <xf numFmtId="0" fontId="38" fillId="12" borderId="70" xfId="0" applyFont="1" applyFill="1" applyBorder="1" applyAlignment="1">
      <alignment horizontal="center" vertical="center" wrapText="1"/>
    </xf>
    <xf numFmtId="0" fontId="38" fillId="12" borderId="35" xfId="0" applyFont="1" applyFill="1" applyBorder="1" applyAlignment="1">
      <alignment horizontal="center" vertical="center" wrapText="1"/>
    </xf>
    <xf numFmtId="4" fontId="39" fillId="12" borderId="70" xfId="0" applyNumberFormat="1" applyFont="1" applyFill="1" applyBorder="1" applyAlignment="1">
      <alignment horizontal="center" vertical="center" textRotation="90" wrapText="1"/>
    </xf>
    <xf numFmtId="4" fontId="39" fillId="12" borderId="35" xfId="0" applyNumberFormat="1" applyFont="1" applyFill="1" applyBorder="1" applyAlignment="1">
      <alignment horizontal="center" vertical="center" textRotation="90" wrapText="1"/>
    </xf>
    <xf numFmtId="0" fontId="30" fillId="6" borderId="59" xfId="0" applyFont="1" applyFill="1" applyBorder="1" applyAlignment="1">
      <alignment horizontal="center" vertical="center"/>
    </xf>
    <xf numFmtId="0" fontId="30" fillId="6" borderId="60" xfId="0" applyFont="1" applyFill="1" applyBorder="1" applyAlignment="1">
      <alignment horizontal="center" vertical="center"/>
    </xf>
    <xf numFmtId="0" fontId="30" fillId="6" borderId="61" xfId="0" applyFont="1" applyFill="1" applyBorder="1" applyAlignment="1">
      <alignment horizontal="center" vertical="center"/>
    </xf>
    <xf numFmtId="0" fontId="36" fillId="0" borderId="6" xfId="0" applyFont="1" applyBorder="1" applyAlignment="1">
      <alignment horizontal="left" vertical="top" wrapText="1"/>
    </xf>
    <xf numFmtId="0" fontId="36" fillId="0" borderId="7" xfId="0" applyFont="1" applyBorder="1" applyAlignment="1">
      <alignment horizontal="left" vertical="top" wrapText="1"/>
    </xf>
    <xf numFmtId="0" fontId="15" fillId="0" borderId="126" xfId="0" applyFont="1" applyBorder="1" applyAlignment="1">
      <alignment horizontal="right" vertical="top" wrapText="1"/>
    </xf>
    <xf numFmtId="0" fontId="15" fillId="0" borderId="127" xfId="0" applyFont="1" applyBorder="1" applyAlignment="1">
      <alignment horizontal="right" vertical="top" wrapText="1"/>
    </xf>
    <xf numFmtId="0" fontId="15" fillId="0" borderId="127" xfId="0" applyFont="1" applyBorder="1" applyAlignment="1">
      <alignment horizontal="left" vertical="top" wrapText="1"/>
    </xf>
    <xf numFmtId="0" fontId="15" fillId="0" borderId="128" xfId="0" applyFont="1" applyBorder="1" applyAlignment="1">
      <alignment horizontal="left" vertical="top" wrapText="1"/>
    </xf>
    <xf numFmtId="0" fontId="36" fillId="0" borderId="126" xfId="0" applyFont="1" applyBorder="1" applyAlignment="1">
      <alignment horizontal="right" vertical="top" wrapText="1"/>
    </xf>
    <xf numFmtId="0" fontId="36" fillId="0" borderId="127" xfId="0" applyFont="1" applyBorder="1" applyAlignment="1">
      <alignment horizontal="right" vertical="top" wrapText="1"/>
    </xf>
    <xf numFmtId="0" fontId="28" fillId="0" borderId="129" xfId="0" applyFont="1" applyBorder="1" applyAlignment="1">
      <alignment horizontal="left" vertical="top" wrapText="1"/>
    </xf>
    <xf numFmtId="10" fontId="35" fillId="15" borderId="40" xfId="0" applyNumberFormat="1" applyFont="1" applyFill="1" applyBorder="1" applyAlignment="1">
      <alignment horizontal="center" vertical="center" textRotation="90" wrapText="1"/>
    </xf>
    <xf numFmtId="0" fontId="35" fillId="15" borderId="74" xfId="0" applyFont="1" applyFill="1" applyBorder="1" applyAlignment="1">
      <alignment horizontal="center" vertical="center" textRotation="90" wrapText="1"/>
    </xf>
    <xf numFmtId="0" fontId="35" fillId="15" borderId="40" xfId="0" applyFont="1" applyFill="1" applyBorder="1" applyAlignment="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lignment horizontal="justify" vertical="top" wrapText="1"/>
    </xf>
    <xf numFmtId="0" fontId="10" fillId="0" borderId="8" xfId="3" applyFont="1" applyBorder="1" applyAlignment="1">
      <alignment horizontal="justify" vertical="top" wrapText="1"/>
    </xf>
    <xf numFmtId="0" fontId="10" fillId="0" borderId="12" xfId="3" applyFont="1" applyBorder="1" applyAlignment="1">
      <alignment horizontal="justify" vertical="top" wrapText="1"/>
    </xf>
    <xf numFmtId="0" fontId="2" fillId="0" borderId="5" xfId="3" applyBorder="1" applyAlignment="1">
      <alignment horizontal="center" vertical="center" wrapText="1"/>
    </xf>
    <xf numFmtId="0" fontId="2" fillId="0" borderId="10" xfId="3" applyBorder="1" applyAlignment="1">
      <alignment horizontal="center" vertical="center" wrapText="1"/>
    </xf>
    <xf numFmtId="0" fontId="2" fillId="0" borderId="15" xfId="3" applyBorder="1" applyAlignment="1">
      <alignment horizontal="center"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2" fillId="0" borderId="2"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2" xfId="0" applyFont="1" applyBorder="1" applyAlignment="1">
      <alignment horizontal="center" vertical="center" wrapText="1"/>
    </xf>
    <xf numFmtId="0" fontId="2" fillId="0" borderId="2" xfId="3" applyBorder="1" applyAlignment="1">
      <alignment horizontal="center" vertical="center"/>
    </xf>
    <xf numFmtId="0" fontId="2" fillId="0" borderId="8" xfId="3" applyBorder="1" applyAlignment="1">
      <alignment horizontal="center" vertical="center"/>
    </xf>
    <xf numFmtId="0" fontId="2" fillId="0" borderId="12" xfId="3" applyBorder="1" applyAlignment="1">
      <alignment horizontal="center" vertical="center"/>
    </xf>
    <xf numFmtId="0" fontId="2" fillId="0" borderId="4" xfId="3" applyBorder="1" applyAlignment="1">
      <alignment horizontal="center" vertical="center" wrapText="1"/>
    </xf>
    <xf numFmtId="0" fontId="2" fillId="0" borderId="0" xfId="3" applyBorder="1" applyAlignment="1">
      <alignment horizontal="center" vertical="center" wrapText="1"/>
    </xf>
    <xf numFmtId="0" fontId="2" fillId="0" borderId="14" xfId="3" applyBorder="1" applyAlignment="1">
      <alignment horizontal="center" vertical="center" wrapText="1"/>
    </xf>
    <xf numFmtId="0" fontId="2" fillId="0" borderId="2" xfId="3" applyBorder="1" applyAlignment="1">
      <alignment horizontal="center" vertical="center" wrapText="1"/>
    </xf>
    <xf numFmtId="0" fontId="2" fillId="0" borderId="8" xfId="3" applyBorder="1" applyAlignment="1">
      <alignment horizontal="center" vertical="center" wrapText="1"/>
    </xf>
    <xf numFmtId="0" fontId="2" fillId="0" borderId="12" xfId="3" applyBorder="1" applyAlignment="1">
      <alignment horizontal="center" vertical="center" wrapText="1"/>
    </xf>
    <xf numFmtId="0" fontId="2" fillId="2" borderId="2" xfId="3" applyFill="1" applyBorder="1" applyAlignment="1">
      <alignment horizontal="center" vertical="center" wrapText="1"/>
    </xf>
    <xf numFmtId="0" fontId="2" fillId="2" borderId="8" xfId="3" applyFill="1" applyBorder="1" applyAlignment="1">
      <alignment horizontal="center" vertical="center" wrapText="1"/>
    </xf>
    <xf numFmtId="0" fontId="2" fillId="2" borderId="12" xfId="3" applyFill="1" applyBorder="1" applyAlignment="1">
      <alignment horizontal="center" vertical="center" wrapText="1"/>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2" fillId="0" borderId="0" xfId="3" applyBorder="1" applyAlignment="1">
      <alignment horizontal="center" vertical="center"/>
    </xf>
    <xf numFmtId="0" fontId="9" fillId="0" borderId="0" xfId="0" applyFont="1" applyAlignment="1">
      <alignment horizontal="left" vertical="center" wrapText="1"/>
    </xf>
    <xf numFmtId="0" fontId="2" fillId="2" borderId="2" xfId="3" applyFill="1" applyBorder="1" applyAlignment="1">
      <alignment horizontal="center" vertical="center"/>
    </xf>
    <xf numFmtId="0" fontId="2" fillId="2" borderId="8" xfId="3" applyFill="1" applyBorder="1" applyAlignment="1">
      <alignment horizontal="center" vertical="center"/>
    </xf>
    <xf numFmtId="0" fontId="2" fillId="2" borderId="12" xfId="3" applyFill="1" applyBorder="1" applyAlignment="1">
      <alignment horizontal="center" vertical="center"/>
    </xf>
    <xf numFmtId="0" fontId="2" fillId="0" borderId="3" xfId="3" applyBorder="1" applyAlignment="1">
      <alignment horizontal="center" vertical="center" wrapText="1"/>
    </xf>
    <xf numFmtId="0" fontId="2" fillId="0" borderId="9" xfId="3" applyBorder="1" applyAlignment="1">
      <alignment horizontal="center" vertical="center" wrapText="1"/>
    </xf>
    <xf numFmtId="0" fontId="2" fillId="0" borderId="13" xfId="3" applyBorder="1" applyAlignment="1">
      <alignment horizontal="center" vertical="center" wrapText="1"/>
    </xf>
    <xf numFmtId="0" fontId="10" fillId="0" borderId="2" xfId="3" applyFont="1" applyBorder="1" applyAlignment="1">
      <alignment horizontal="center" vertical="center" wrapText="1"/>
    </xf>
    <xf numFmtId="0" fontId="10" fillId="0" borderId="8" xfId="3" applyFont="1" applyBorder="1" applyAlignment="1">
      <alignment horizontal="center" vertical="center" wrapText="1"/>
    </xf>
    <xf numFmtId="0" fontId="10" fillId="0" borderId="12" xfId="3" applyFont="1" applyBorder="1" applyAlignment="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06"/>
  <sheetViews>
    <sheetView showGridLines="0" tabSelected="1" zoomScaleNormal="100" workbookViewId="0">
      <selection activeCell="B9" sqref="B9:C9"/>
    </sheetView>
  </sheetViews>
  <sheetFormatPr baseColWidth="10" defaultColWidth="11.42578125" defaultRowHeight="14.25" x14ac:dyDescent="0.2"/>
  <cols>
    <col min="1" max="1" width="4.5703125" style="1" customWidth="1"/>
    <col min="2" max="2" width="12.7109375" style="188" customWidth="1"/>
    <col min="3" max="3" width="14.7109375" style="188" customWidth="1"/>
    <col min="4" max="4" width="19" style="1" bestFit="1" customWidth="1"/>
    <col min="5" max="6" width="18.7109375" style="1" customWidth="1"/>
    <col min="7" max="8" width="8.7109375" style="1" customWidth="1"/>
    <col min="9" max="10" width="4.7109375" style="189" customWidth="1"/>
    <col min="11" max="11" width="8.7109375" style="189" customWidth="1"/>
    <col min="12" max="12" width="8.7109375" style="1" customWidth="1"/>
    <col min="13" max="13" width="27.7109375" style="1" customWidth="1"/>
    <col min="14" max="15" width="10.7109375" style="1" customWidth="1"/>
    <col min="16" max="17" width="11.7109375" style="1" customWidth="1"/>
    <col min="18" max="26" width="10.7109375" style="1" customWidth="1"/>
    <col min="27" max="27" width="14.42578125" style="1" customWidth="1"/>
    <col min="28" max="32" width="10.7109375" style="1" customWidth="1"/>
    <col min="33" max="33" width="13.42578125" style="1" customWidth="1"/>
    <col min="34" max="35" width="10.7109375" style="1" customWidth="1"/>
    <col min="36" max="36" width="10.7109375" style="190" customWidth="1"/>
    <col min="37" max="37" width="16.5703125" style="190" customWidth="1"/>
    <col min="38" max="41" width="5.140625" style="190" customWidth="1"/>
    <col min="42" max="42" width="7.85546875" style="190" customWidth="1"/>
    <col min="43" max="43" width="5.140625" style="190" customWidth="1"/>
    <col min="44" max="44" width="8.28515625" style="190" customWidth="1"/>
    <col min="45" max="45" width="7.28515625" style="190" customWidth="1"/>
    <col min="46" max="46" width="7.7109375" style="190" customWidth="1"/>
    <col min="47" max="47" width="8.28515625" style="190" customWidth="1"/>
    <col min="48" max="50" width="5.140625" style="190" customWidth="1"/>
    <col min="51" max="51" width="5.42578125" style="1" customWidth="1"/>
    <col min="52" max="52" width="4.85546875" style="1" customWidth="1"/>
    <col min="53" max="53" width="12.85546875" style="1" customWidth="1"/>
    <col min="54" max="259" width="11.42578125" style="1"/>
    <col min="260" max="260" width="4.5703125" style="1" customWidth="1"/>
    <col min="261" max="261" width="15.85546875" style="1" customWidth="1"/>
    <col min="262" max="262" width="16.28515625" style="1" customWidth="1"/>
    <col min="263" max="264" width="16.7109375" style="1" customWidth="1"/>
    <col min="265" max="266" width="5.7109375" style="1" customWidth="1"/>
    <col min="267" max="268" width="3.7109375" style="1" customWidth="1"/>
    <col min="269" max="270" width="10.7109375" style="1" customWidth="1"/>
    <col min="271" max="271" width="27.7109375" style="1" customWidth="1"/>
    <col min="272" max="273" width="10.7109375" style="1" customWidth="1"/>
    <col min="274" max="275" width="11.7109375" style="1" customWidth="1"/>
    <col min="276" max="293" width="10.7109375" style="1" customWidth="1"/>
    <col min="294" max="306" width="5.140625" style="1" customWidth="1"/>
    <col min="307" max="307" width="5.42578125" style="1" customWidth="1"/>
    <col min="308" max="308" width="4.85546875" style="1" customWidth="1"/>
    <col min="309" max="309" width="7.140625" style="1" customWidth="1"/>
    <col min="310" max="515" width="11.42578125" style="1"/>
    <col min="516" max="516" width="4.5703125" style="1" customWidth="1"/>
    <col min="517" max="517" width="15.85546875" style="1" customWidth="1"/>
    <col min="518" max="518" width="16.28515625" style="1" customWidth="1"/>
    <col min="519" max="520" width="16.7109375" style="1" customWidth="1"/>
    <col min="521" max="522" width="5.7109375" style="1" customWidth="1"/>
    <col min="523" max="524" width="3.7109375" style="1" customWidth="1"/>
    <col min="525" max="526" width="10.7109375" style="1" customWidth="1"/>
    <col min="527" max="527" width="27.7109375" style="1" customWidth="1"/>
    <col min="528" max="529" width="10.7109375" style="1" customWidth="1"/>
    <col min="530" max="531" width="11.7109375" style="1" customWidth="1"/>
    <col min="532" max="549" width="10.7109375" style="1" customWidth="1"/>
    <col min="550" max="562" width="5.140625" style="1" customWidth="1"/>
    <col min="563" max="563" width="5.42578125" style="1" customWidth="1"/>
    <col min="564" max="564" width="4.85546875" style="1" customWidth="1"/>
    <col min="565" max="565" width="7.140625" style="1" customWidth="1"/>
    <col min="566" max="771" width="11.42578125" style="1"/>
    <col min="772" max="772" width="4.5703125" style="1" customWidth="1"/>
    <col min="773" max="773" width="15.85546875" style="1" customWidth="1"/>
    <col min="774" max="774" width="16.28515625" style="1" customWidth="1"/>
    <col min="775" max="776" width="16.7109375" style="1" customWidth="1"/>
    <col min="777" max="778" width="5.7109375" style="1" customWidth="1"/>
    <col min="779" max="780" width="3.7109375" style="1" customWidth="1"/>
    <col min="781" max="782" width="10.7109375" style="1" customWidth="1"/>
    <col min="783" max="783" width="27.7109375" style="1" customWidth="1"/>
    <col min="784" max="785" width="10.7109375" style="1" customWidth="1"/>
    <col min="786" max="787" width="11.7109375" style="1" customWidth="1"/>
    <col min="788" max="805" width="10.7109375" style="1" customWidth="1"/>
    <col min="806" max="818" width="5.140625" style="1" customWidth="1"/>
    <col min="819" max="819" width="5.42578125" style="1" customWidth="1"/>
    <col min="820" max="820" width="4.85546875" style="1" customWidth="1"/>
    <col min="821" max="821" width="7.140625" style="1" customWidth="1"/>
    <col min="822" max="1027" width="11.42578125" style="1"/>
    <col min="1028" max="1028" width="4.5703125" style="1" customWidth="1"/>
    <col min="1029" max="1029" width="15.85546875" style="1" customWidth="1"/>
    <col min="1030" max="1030" width="16.28515625" style="1" customWidth="1"/>
    <col min="1031" max="1032" width="16.7109375" style="1" customWidth="1"/>
    <col min="1033" max="1034" width="5.7109375" style="1" customWidth="1"/>
    <col min="1035" max="1036" width="3.7109375" style="1" customWidth="1"/>
    <col min="1037" max="1038" width="10.7109375" style="1" customWidth="1"/>
    <col min="1039" max="1039" width="27.7109375" style="1" customWidth="1"/>
    <col min="1040" max="1041" width="10.7109375" style="1" customWidth="1"/>
    <col min="1042" max="1043" width="11.7109375" style="1" customWidth="1"/>
    <col min="1044" max="1061" width="10.7109375" style="1" customWidth="1"/>
    <col min="1062" max="1074" width="5.140625" style="1" customWidth="1"/>
    <col min="1075" max="1075" width="5.42578125" style="1" customWidth="1"/>
    <col min="1076" max="1076" width="4.85546875" style="1" customWidth="1"/>
    <col min="1077" max="1077" width="7.140625" style="1" customWidth="1"/>
    <col min="1078" max="1283" width="11.42578125" style="1"/>
    <col min="1284" max="1284" width="4.5703125" style="1" customWidth="1"/>
    <col min="1285" max="1285" width="15.85546875" style="1" customWidth="1"/>
    <col min="1286" max="1286" width="16.28515625" style="1" customWidth="1"/>
    <col min="1287" max="1288" width="16.7109375" style="1" customWidth="1"/>
    <col min="1289" max="1290" width="5.7109375" style="1" customWidth="1"/>
    <col min="1291" max="1292" width="3.7109375" style="1" customWidth="1"/>
    <col min="1293" max="1294" width="10.7109375" style="1" customWidth="1"/>
    <col min="1295" max="1295" width="27.7109375" style="1" customWidth="1"/>
    <col min="1296" max="1297" width="10.7109375" style="1" customWidth="1"/>
    <col min="1298" max="1299" width="11.7109375" style="1" customWidth="1"/>
    <col min="1300" max="1317" width="10.7109375" style="1" customWidth="1"/>
    <col min="1318" max="1330" width="5.140625" style="1" customWidth="1"/>
    <col min="1331" max="1331" width="5.42578125" style="1" customWidth="1"/>
    <col min="1332" max="1332" width="4.85546875" style="1" customWidth="1"/>
    <col min="1333" max="1333" width="7.140625" style="1" customWidth="1"/>
    <col min="1334" max="1539" width="11.42578125" style="1"/>
    <col min="1540" max="1540" width="4.5703125" style="1" customWidth="1"/>
    <col min="1541" max="1541" width="15.85546875" style="1" customWidth="1"/>
    <col min="1542" max="1542" width="16.28515625" style="1" customWidth="1"/>
    <col min="1543" max="1544" width="16.7109375" style="1" customWidth="1"/>
    <col min="1545" max="1546" width="5.7109375" style="1" customWidth="1"/>
    <col min="1547" max="1548" width="3.7109375" style="1" customWidth="1"/>
    <col min="1549" max="1550" width="10.7109375" style="1" customWidth="1"/>
    <col min="1551" max="1551" width="27.7109375" style="1" customWidth="1"/>
    <col min="1552" max="1553" width="10.7109375" style="1" customWidth="1"/>
    <col min="1554" max="1555" width="11.7109375" style="1" customWidth="1"/>
    <col min="1556" max="1573" width="10.7109375" style="1" customWidth="1"/>
    <col min="1574" max="1586" width="5.140625" style="1" customWidth="1"/>
    <col min="1587" max="1587" width="5.42578125" style="1" customWidth="1"/>
    <col min="1588" max="1588" width="4.85546875" style="1" customWidth="1"/>
    <col min="1589" max="1589" width="7.140625" style="1" customWidth="1"/>
    <col min="1590" max="1795" width="11.42578125" style="1"/>
    <col min="1796" max="1796" width="4.5703125" style="1" customWidth="1"/>
    <col min="1797" max="1797" width="15.85546875" style="1" customWidth="1"/>
    <col min="1798" max="1798" width="16.28515625" style="1" customWidth="1"/>
    <col min="1799" max="1800" width="16.7109375" style="1" customWidth="1"/>
    <col min="1801" max="1802" width="5.7109375" style="1" customWidth="1"/>
    <col min="1803" max="1804" width="3.7109375" style="1" customWidth="1"/>
    <col min="1805" max="1806" width="10.7109375" style="1" customWidth="1"/>
    <col min="1807" max="1807" width="27.7109375" style="1" customWidth="1"/>
    <col min="1808" max="1809" width="10.7109375" style="1" customWidth="1"/>
    <col min="1810" max="1811" width="11.7109375" style="1" customWidth="1"/>
    <col min="1812" max="1829" width="10.7109375" style="1" customWidth="1"/>
    <col min="1830" max="1842" width="5.140625" style="1" customWidth="1"/>
    <col min="1843" max="1843" width="5.42578125" style="1" customWidth="1"/>
    <col min="1844" max="1844" width="4.85546875" style="1" customWidth="1"/>
    <col min="1845" max="1845" width="7.140625" style="1" customWidth="1"/>
    <col min="1846" max="2051" width="11.42578125" style="1"/>
    <col min="2052" max="2052" width="4.5703125" style="1" customWidth="1"/>
    <col min="2053" max="2053" width="15.85546875" style="1" customWidth="1"/>
    <col min="2054" max="2054" width="16.28515625" style="1" customWidth="1"/>
    <col min="2055" max="2056" width="16.7109375" style="1" customWidth="1"/>
    <col min="2057" max="2058" width="5.7109375" style="1" customWidth="1"/>
    <col min="2059" max="2060" width="3.7109375" style="1" customWidth="1"/>
    <col min="2061" max="2062" width="10.7109375" style="1" customWidth="1"/>
    <col min="2063" max="2063" width="27.7109375" style="1" customWidth="1"/>
    <col min="2064" max="2065" width="10.7109375" style="1" customWidth="1"/>
    <col min="2066" max="2067" width="11.7109375" style="1" customWidth="1"/>
    <col min="2068" max="2085" width="10.7109375" style="1" customWidth="1"/>
    <col min="2086" max="2098" width="5.140625" style="1" customWidth="1"/>
    <col min="2099" max="2099" width="5.42578125" style="1" customWidth="1"/>
    <col min="2100" max="2100" width="4.85546875" style="1" customWidth="1"/>
    <col min="2101" max="2101" width="7.140625" style="1" customWidth="1"/>
    <col min="2102" max="2307" width="11.42578125" style="1"/>
    <col min="2308" max="2308" width="4.5703125" style="1" customWidth="1"/>
    <col min="2309" max="2309" width="15.85546875" style="1" customWidth="1"/>
    <col min="2310" max="2310" width="16.28515625" style="1" customWidth="1"/>
    <col min="2311" max="2312" width="16.7109375" style="1" customWidth="1"/>
    <col min="2313" max="2314" width="5.7109375" style="1" customWidth="1"/>
    <col min="2315" max="2316" width="3.7109375" style="1" customWidth="1"/>
    <col min="2317" max="2318" width="10.7109375" style="1" customWidth="1"/>
    <col min="2319" max="2319" width="27.7109375" style="1" customWidth="1"/>
    <col min="2320" max="2321" width="10.7109375" style="1" customWidth="1"/>
    <col min="2322" max="2323" width="11.7109375" style="1" customWidth="1"/>
    <col min="2324" max="2341" width="10.7109375" style="1" customWidth="1"/>
    <col min="2342" max="2354" width="5.140625" style="1" customWidth="1"/>
    <col min="2355" max="2355" width="5.42578125" style="1" customWidth="1"/>
    <col min="2356" max="2356" width="4.85546875" style="1" customWidth="1"/>
    <col min="2357" max="2357" width="7.140625" style="1" customWidth="1"/>
    <col min="2358" max="2563" width="11.42578125" style="1"/>
    <col min="2564" max="2564" width="4.5703125" style="1" customWidth="1"/>
    <col min="2565" max="2565" width="15.85546875" style="1" customWidth="1"/>
    <col min="2566" max="2566" width="16.28515625" style="1" customWidth="1"/>
    <col min="2567" max="2568" width="16.7109375" style="1" customWidth="1"/>
    <col min="2569" max="2570" width="5.7109375" style="1" customWidth="1"/>
    <col min="2571" max="2572" width="3.7109375" style="1" customWidth="1"/>
    <col min="2573" max="2574" width="10.7109375" style="1" customWidth="1"/>
    <col min="2575" max="2575" width="27.7109375" style="1" customWidth="1"/>
    <col min="2576" max="2577" width="10.7109375" style="1" customWidth="1"/>
    <col min="2578" max="2579" width="11.7109375" style="1" customWidth="1"/>
    <col min="2580" max="2597" width="10.7109375" style="1" customWidth="1"/>
    <col min="2598" max="2610" width="5.140625" style="1" customWidth="1"/>
    <col min="2611" max="2611" width="5.42578125" style="1" customWidth="1"/>
    <col min="2612" max="2612" width="4.85546875" style="1" customWidth="1"/>
    <col min="2613" max="2613" width="7.140625" style="1" customWidth="1"/>
    <col min="2614" max="2819" width="11.42578125" style="1"/>
    <col min="2820" max="2820" width="4.5703125" style="1" customWidth="1"/>
    <col min="2821" max="2821" width="15.85546875" style="1" customWidth="1"/>
    <col min="2822" max="2822" width="16.28515625" style="1" customWidth="1"/>
    <col min="2823" max="2824" width="16.7109375" style="1" customWidth="1"/>
    <col min="2825" max="2826" width="5.7109375" style="1" customWidth="1"/>
    <col min="2827" max="2828" width="3.7109375" style="1" customWidth="1"/>
    <col min="2829" max="2830" width="10.7109375" style="1" customWidth="1"/>
    <col min="2831" max="2831" width="27.7109375" style="1" customWidth="1"/>
    <col min="2832" max="2833" width="10.7109375" style="1" customWidth="1"/>
    <col min="2834" max="2835" width="11.7109375" style="1" customWidth="1"/>
    <col min="2836" max="2853" width="10.7109375" style="1" customWidth="1"/>
    <col min="2854" max="2866" width="5.140625" style="1" customWidth="1"/>
    <col min="2867" max="2867" width="5.42578125" style="1" customWidth="1"/>
    <col min="2868" max="2868" width="4.85546875" style="1" customWidth="1"/>
    <col min="2869" max="2869" width="7.140625" style="1" customWidth="1"/>
    <col min="2870" max="3075" width="11.42578125" style="1"/>
    <col min="3076" max="3076" width="4.5703125" style="1" customWidth="1"/>
    <col min="3077" max="3077" width="15.85546875" style="1" customWidth="1"/>
    <col min="3078" max="3078" width="16.28515625" style="1" customWidth="1"/>
    <col min="3079" max="3080" width="16.7109375" style="1" customWidth="1"/>
    <col min="3081" max="3082" width="5.7109375" style="1" customWidth="1"/>
    <col min="3083" max="3084" width="3.7109375" style="1" customWidth="1"/>
    <col min="3085" max="3086" width="10.7109375" style="1" customWidth="1"/>
    <col min="3087" max="3087" width="27.7109375" style="1" customWidth="1"/>
    <col min="3088" max="3089" width="10.7109375" style="1" customWidth="1"/>
    <col min="3090" max="3091" width="11.7109375" style="1" customWidth="1"/>
    <col min="3092" max="3109" width="10.7109375" style="1" customWidth="1"/>
    <col min="3110" max="3122" width="5.140625" style="1" customWidth="1"/>
    <col min="3123" max="3123" width="5.42578125" style="1" customWidth="1"/>
    <col min="3124" max="3124" width="4.85546875" style="1" customWidth="1"/>
    <col min="3125" max="3125" width="7.140625" style="1" customWidth="1"/>
    <col min="3126" max="3331" width="11.42578125" style="1"/>
    <col min="3332" max="3332" width="4.5703125" style="1" customWidth="1"/>
    <col min="3333" max="3333" width="15.85546875" style="1" customWidth="1"/>
    <col min="3334" max="3334" width="16.28515625" style="1" customWidth="1"/>
    <col min="3335" max="3336" width="16.7109375" style="1" customWidth="1"/>
    <col min="3337" max="3338" width="5.7109375" style="1" customWidth="1"/>
    <col min="3339" max="3340" width="3.7109375" style="1" customWidth="1"/>
    <col min="3341" max="3342" width="10.7109375" style="1" customWidth="1"/>
    <col min="3343" max="3343" width="27.7109375" style="1" customWidth="1"/>
    <col min="3344" max="3345" width="10.7109375" style="1" customWidth="1"/>
    <col min="3346" max="3347" width="11.7109375" style="1" customWidth="1"/>
    <col min="3348" max="3365" width="10.7109375" style="1" customWidth="1"/>
    <col min="3366" max="3378" width="5.140625" style="1" customWidth="1"/>
    <col min="3379" max="3379" width="5.42578125" style="1" customWidth="1"/>
    <col min="3380" max="3380" width="4.85546875" style="1" customWidth="1"/>
    <col min="3381" max="3381" width="7.140625" style="1" customWidth="1"/>
    <col min="3382" max="3587" width="11.42578125" style="1"/>
    <col min="3588" max="3588" width="4.5703125" style="1" customWidth="1"/>
    <col min="3589" max="3589" width="15.85546875" style="1" customWidth="1"/>
    <col min="3590" max="3590" width="16.28515625" style="1" customWidth="1"/>
    <col min="3591" max="3592" width="16.7109375" style="1" customWidth="1"/>
    <col min="3593" max="3594" width="5.7109375" style="1" customWidth="1"/>
    <col min="3595" max="3596" width="3.7109375" style="1" customWidth="1"/>
    <col min="3597" max="3598" width="10.7109375" style="1" customWidth="1"/>
    <col min="3599" max="3599" width="27.7109375" style="1" customWidth="1"/>
    <col min="3600" max="3601" width="10.7109375" style="1" customWidth="1"/>
    <col min="3602" max="3603" width="11.7109375" style="1" customWidth="1"/>
    <col min="3604" max="3621" width="10.7109375" style="1" customWidth="1"/>
    <col min="3622" max="3634" width="5.140625" style="1" customWidth="1"/>
    <col min="3635" max="3635" width="5.42578125" style="1" customWidth="1"/>
    <col min="3636" max="3636" width="4.85546875" style="1" customWidth="1"/>
    <col min="3637" max="3637" width="7.140625" style="1" customWidth="1"/>
    <col min="3638" max="3843" width="11.42578125" style="1"/>
    <col min="3844" max="3844" width="4.5703125" style="1" customWidth="1"/>
    <col min="3845" max="3845" width="15.85546875" style="1" customWidth="1"/>
    <col min="3846" max="3846" width="16.28515625" style="1" customWidth="1"/>
    <col min="3847" max="3848" width="16.7109375" style="1" customWidth="1"/>
    <col min="3849" max="3850" width="5.7109375" style="1" customWidth="1"/>
    <col min="3851" max="3852" width="3.7109375" style="1" customWidth="1"/>
    <col min="3853" max="3854" width="10.7109375" style="1" customWidth="1"/>
    <col min="3855" max="3855" width="27.7109375" style="1" customWidth="1"/>
    <col min="3856" max="3857" width="10.7109375" style="1" customWidth="1"/>
    <col min="3858" max="3859" width="11.7109375" style="1" customWidth="1"/>
    <col min="3860" max="3877" width="10.7109375" style="1" customWidth="1"/>
    <col min="3878" max="3890" width="5.140625" style="1" customWidth="1"/>
    <col min="3891" max="3891" width="5.42578125" style="1" customWidth="1"/>
    <col min="3892" max="3892" width="4.85546875" style="1" customWidth="1"/>
    <col min="3893" max="3893" width="7.140625" style="1" customWidth="1"/>
    <col min="3894" max="4099" width="11.42578125" style="1"/>
    <col min="4100" max="4100" width="4.5703125" style="1" customWidth="1"/>
    <col min="4101" max="4101" width="15.85546875" style="1" customWidth="1"/>
    <col min="4102" max="4102" width="16.28515625" style="1" customWidth="1"/>
    <col min="4103" max="4104" width="16.7109375" style="1" customWidth="1"/>
    <col min="4105" max="4106" width="5.7109375" style="1" customWidth="1"/>
    <col min="4107" max="4108" width="3.7109375" style="1" customWidth="1"/>
    <col min="4109" max="4110" width="10.7109375" style="1" customWidth="1"/>
    <col min="4111" max="4111" width="27.7109375" style="1" customWidth="1"/>
    <col min="4112" max="4113" width="10.7109375" style="1" customWidth="1"/>
    <col min="4114" max="4115" width="11.7109375" style="1" customWidth="1"/>
    <col min="4116" max="4133" width="10.7109375" style="1" customWidth="1"/>
    <col min="4134" max="4146" width="5.140625" style="1" customWidth="1"/>
    <col min="4147" max="4147" width="5.42578125" style="1" customWidth="1"/>
    <col min="4148" max="4148" width="4.85546875" style="1" customWidth="1"/>
    <col min="4149" max="4149" width="7.140625" style="1" customWidth="1"/>
    <col min="4150" max="4355" width="11.42578125" style="1"/>
    <col min="4356" max="4356" width="4.5703125" style="1" customWidth="1"/>
    <col min="4357" max="4357" width="15.85546875" style="1" customWidth="1"/>
    <col min="4358" max="4358" width="16.28515625" style="1" customWidth="1"/>
    <col min="4359" max="4360" width="16.7109375" style="1" customWidth="1"/>
    <col min="4361" max="4362" width="5.7109375" style="1" customWidth="1"/>
    <col min="4363" max="4364" width="3.7109375" style="1" customWidth="1"/>
    <col min="4365" max="4366" width="10.7109375" style="1" customWidth="1"/>
    <col min="4367" max="4367" width="27.7109375" style="1" customWidth="1"/>
    <col min="4368" max="4369" width="10.7109375" style="1" customWidth="1"/>
    <col min="4370" max="4371" width="11.7109375" style="1" customWidth="1"/>
    <col min="4372" max="4389" width="10.7109375" style="1" customWidth="1"/>
    <col min="4390" max="4402" width="5.140625" style="1" customWidth="1"/>
    <col min="4403" max="4403" width="5.42578125" style="1" customWidth="1"/>
    <col min="4404" max="4404" width="4.85546875" style="1" customWidth="1"/>
    <col min="4405" max="4405" width="7.140625" style="1" customWidth="1"/>
    <col min="4406" max="4611" width="11.42578125" style="1"/>
    <col min="4612" max="4612" width="4.5703125" style="1" customWidth="1"/>
    <col min="4613" max="4613" width="15.85546875" style="1" customWidth="1"/>
    <col min="4614" max="4614" width="16.28515625" style="1" customWidth="1"/>
    <col min="4615" max="4616" width="16.7109375" style="1" customWidth="1"/>
    <col min="4617" max="4618" width="5.7109375" style="1" customWidth="1"/>
    <col min="4619" max="4620" width="3.7109375" style="1" customWidth="1"/>
    <col min="4621" max="4622" width="10.7109375" style="1" customWidth="1"/>
    <col min="4623" max="4623" width="27.7109375" style="1" customWidth="1"/>
    <col min="4624" max="4625" width="10.7109375" style="1" customWidth="1"/>
    <col min="4626" max="4627" width="11.7109375" style="1" customWidth="1"/>
    <col min="4628" max="4645" width="10.7109375" style="1" customWidth="1"/>
    <col min="4646" max="4658" width="5.140625" style="1" customWidth="1"/>
    <col min="4659" max="4659" width="5.42578125" style="1" customWidth="1"/>
    <col min="4660" max="4660" width="4.85546875" style="1" customWidth="1"/>
    <col min="4661" max="4661" width="7.140625" style="1" customWidth="1"/>
    <col min="4662" max="4867" width="11.42578125" style="1"/>
    <col min="4868" max="4868" width="4.5703125" style="1" customWidth="1"/>
    <col min="4869" max="4869" width="15.85546875" style="1" customWidth="1"/>
    <col min="4870" max="4870" width="16.28515625" style="1" customWidth="1"/>
    <col min="4871" max="4872" width="16.7109375" style="1" customWidth="1"/>
    <col min="4873" max="4874" width="5.7109375" style="1" customWidth="1"/>
    <col min="4875" max="4876" width="3.7109375" style="1" customWidth="1"/>
    <col min="4877" max="4878" width="10.7109375" style="1" customWidth="1"/>
    <col min="4879" max="4879" width="27.7109375" style="1" customWidth="1"/>
    <col min="4880" max="4881" width="10.7109375" style="1" customWidth="1"/>
    <col min="4882" max="4883" width="11.7109375" style="1" customWidth="1"/>
    <col min="4884" max="4901" width="10.7109375" style="1" customWidth="1"/>
    <col min="4902" max="4914" width="5.140625" style="1" customWidth="1"/>
    <col min="4915" max="4915" width="5.42578125" style="1" customWidth="1"/>
    <col min="4916" max="4916" width="4.85546875" style="1" customWidth="1"/>
    <col min="4917" max="4917" width="7.140625" style="1" customWidth="1"/>
    <col min="4918" max="5123" width="11.42578125" style="1"/>
    <col min="5124" max="5124" width="4.5703125" style="1" customWidth="1"/>
    <col min="5125" max="5125" width="15.85546875" style="1" customWidth="1"/>
    <col min="5126" max="5126" width="16.28515625" style="1" customWidth="1"/>
    <col min="5127" max="5128" width="16.7109375" style="1" customWidth="1"/>
    <col min="5129" max="5130" width="5.7109375" style="1" customWidth="1"/>
    <col min="5131" max="5132" width="3.7109375" style="1" customWidth="1"/>
    <col min="5133" max="5134" width="10.7109375" style="1" customWidth="1"/>
    <col min="5135" max="5135" width="27.7109375" style="1" customWidth="1"/>
    <col min="5136" max="5137" width="10.7109375" style="1" customWidth="1"/>
    <col min="5138" max="5139" width="11.7109375" style="1" customWidth="1"/>
    <col min="5140" max="5157" width="10.7109375" style="1" customWidth="1"/>
    <col min="5158" max="5170" width="5.140625" style="1" customWidth="1"/>
    <col min="5171" max="5171" width="5.42578125" style="1" customWidth="1"/>
    <col min="5172" max="5172" width="4.85546875" style="1" customWidth="1"/>
    <col min="5173" max="5173" width="7.140625" style="1" customWidth="1"/>
    <col min="5174" max="5379" width="11.42578125" style="1"/>
    <col min="5380" max="5380" width="4.5703125" style="1" customWidth="1"/>
    <col min="5381" max="5381" width="15.85546875" style="1" customWidth="1"/>
    <col min="5382" max="5382" width="16.28515625" style="1" customWidth="1"/>
    <col min="5383" max="5384" width="16.7109375" style="1" customWidth="1"/>
    <col min="5385" max="5386" width="5.7109375" style="1" customWidth="1"/>
    <col min="5387" max="5388" width="3.7109375" style="1" customWidth="1"/>
    <col min="5389" max="5390" width="10.7109375" style="1" customWidth="1"/>
    <col min="5391" max="5391" width="27.7109375" style="1" customWidth="1"/>
    <col min="5392" max="5393" width="10.7109375" style="1" customWidth="1"/>
    <col min="5394" max="5395" width="11.7109375" style="1" customWidth="1"/>
    <col min="5396" max="5413" width="10.7109375" style="1" customWidth="1"/>
    <col min="5414" max="5426" width="5.140625" style="1" customWidth="1"/>
    <col min="5427" max="5427" width="5.42578125" style="1" customWidth="1"/>
    <col min="5428" max="5428" width="4.85546875" style="1" customWidth="1"/>
    <col min="5429" max="5429" width="7.140625" style="1" customWidth="1"/>
    <col min="5430" max="5635" width="11.42578125" style="1"/>
    <col min="5636" max="5636" width="4.5703125" style="1" customWidth="1"/>
    <col min="5637" max="5637" width="15.85546875" style="1" customWidth="1"/>
    <col min="5638" max="5638" width="16.28515625" style="1" customWidth="1"/>
    <col min="5639" max="5640" width="16.7109375" style="1" customWidth="1"/>
    <col min="5641" max="5642" width="5.7109375" style="1" customWidth="1"/>
    <col min="5643" max="5644" width="3.7109375" style="1" customWidth="1"/>
    <col min="5645" max="5646" width="10.7109375" style="1" customWidth="1"/>
    <col min="5647" max="5647" width="27.7109375" style="1" customWidth="1"/>
    <col min="5648" max="5649" width="10.7109375" style="1" customWidth="1"/>
    <col min="5650" max="5651" width="11.7109375" style="1" customWidth="1"/>
    <col min="5652" max="5669" width="10.7109375" style="1" customWidth="1"/>
    <col min="5670" max="5682" width="5.140625" style="1" customWidth="1"/>
    <col min="5683" max="5683" width="5.42578125" style="1" customWidth="1"/>
    <col min="5684" max="5684" width="4.85546875" style="1" customWidth="1"/>
    <col min="5685" max="5685" width="7.140625" style="1" customWidth="1"/>
    <col min="5686" max="5891" width="11.42578125" style="1"/>
    <col min="5892" max="5892" width="4.5703125" style="1" customWidth="1"/>
    <col min="5893" max="5893" width="15.85546875" style="1" customWidth="1"/>
    <col min="5894" max="5894" width="16.28515625" style="1" customWidth="1"/>
    <col min="5895" max="5896" width="16.7109375" style="1" customWidth="1"/>
    <col min="5897" max="5898" width="5.7109375" style="1" customWidth="1"/>
    <col min="5899" max="5900" width="3.7109375" style="1" customWidth="1"/>
    <col min="5901" max="5902" width="10.7109375" style="1" customWidth="1"/>
    <col min="5903" max="5903" width="27.7109375" style="1" customWidth="1"/>
    <col min="5904" max="5905" width="10.7109375" style="1" customWidth="1"/>
    <col min="5906" max="5907" width="11.7109375" style="1" customWidth="1"/>
    <col min="5908" max="5925" width="10.7109375" style="1" customWidth="1"/>
    <col min="5926" max="5938" width="5.140625" style="1" customWidth="1"/>
    <col min="5939" max="5939" width="5.42578125" style="1" customWidth="1"/>
    <col min="5940" max="5940" width="4.85546875" style="1" customWidth="1"/>
    <col min="5941" max="5941" width="7.140625" style="1" customWidth="1"/>
    <col min="5942" max="6147" width="11.42578125" style="1"/>
    <col min="6148" max="6148" width="4.5703125" style="1" customWidth="1"/>
    <col min="6149" max="6149" width="15.85546875" style="1" customWidth="1"/>
    <col min="6150" max="6150" width="16.28515625" style="1" customWidth="1"/>
    <col min="6151" max="6152" width="16.7109375" style="1" customWidth="1"/>
    <col min="6153" max="6154" width="5.7109375" style="1" customWidth="1"/>
    <col min="6155" max="6156" width="3.7109375" style="1" customWidth="1"/>
    <col min="6157" max="6158" width="10.7109375" style="1" customWidth="1"/>
    <col min="6159" max="6159" width="27.7109375" style="1" customWidth="1"/>
    <col min="6160" max="6161" width="10.7109375" style="1" customWidth="1"/>
    <col min="6162" max="6163" width="11.7109375" style="1" customWidth="1"/>
    <col min="6164" max="6181" width="10.7109375" style="1" customWidth="1"/>
    <col min="6182" max="6194" width="5.140625" style="1" customWidth="1"/>
    <col min="6195" max="6195" width="5.42578125" style="1" customWidth="1"/>
    <col min="6196" max="6196" width="4.85546875" style="1" customWidth="1"/>
    <col min="6197" max="6197" width="7.140625" style="1" customWidth="1"/>
    <col min="6198" max="6403" width="11.42578125" style="1"/>
    <col min="6404" max="6404" width="4.5703125" style="1" customWidth="1"/>
    <col min="6405" max="6405" width="15.85546875" style="1" customWidth="1"/>
    <col min="6406" max="6406" width="16.28515625" style="1" customWidth="1"/>
    <col min="6407" max="6408" width="16.7109375" style="1" customWidth="1"/>
    <col min="6409" max="6410" width="5.7109375" style="1" customWidth="1"/>
    <col min="6411" max="6412" width="3.7109375" style="1" customWidth="1"/>
    <col min="6413" max="6414" width="10.7109375" style="1" customWidth="1"/>
    <col min="6415" max="6415" width="27.7109375" style="1" customWidth="1"/>
    <col min="6416" max="6417" width="10.7109375" style="1" customWidth="1"/>
    <col min="6418" max="6419" width="11.7109375" style="1" customWidth="1"/>
    <col min="6420" max="6437" width="10.7109375" style="1" customWidth="1"/>
    <col min="6438" max="6450" width="5.140625" style="1" customWidth="1"/>
    <col min="6451" max="6451" width="5.42578125" style="1" customWidth="1"/>
    <col min="6452" max="6452" width="4.85546875" style="1" customWidth="1"/>
    <col min="6453" max="6453" width="7.140625" style="1" customWidth="1"/>
    <col min="6454" max="6659" width="11.42578125" style="1"/>
    <col min="6660" max="6660" width="4.5703125" style="1" customWidth="1"/>
    <col min="6661" max="6661" width="15.85546875" style="1" customWidth="1"/>
    <col min="6662" max="6662" width="16.28515625" style="1" customWidth="1"/>
    <col min="6663" max="6664" width="16.7109375" style="1" customWidth="1"/>
    <col min="6665" max="6666" width="5.7109375" style="1" customWidth="1"/>
    <col min="6667" max="6668" width="3.7109375" style="1" customWidth="1"/>
    <col min="6669" max="6670" width="10.7109375" style="1" customWidth="1"/>
    <col min="6671" max="6671" width="27.7109375" style="1" customWidth="1"/>
    <col min="6672" max="6673" width="10.7109375" style="1" customWidth="1"/>
    <col min="6674" max="6675" width="11.7109375" style="1" customWidth="1"/>
    <col min="6676" max="6693" width="10.7109375" style="1" customWidth="1"/>
    <col min="6694" max="6706" width="5.140625" style="1" customWidth="1"/>
    <col min="6707" max="6707" width="5.42578125" style="1" customWidth="1"/>
    <col min="6708" max="6708" width="4.85546875" style="1" customWidth="1"/>
    <col min="6709" max="6709" width="7.140625" style="1" customWidth="1"/>
    <col min="6710" max="6915" width="11.42578125" style="1"/>
    <col min="6916" max="6916" width="4.5703125" style="1" customWidth="1"/>
    <col min="6917" max="6917" width="15.85546875" style="1" customWidth="1"/>
    <col min="6918" max="6918" width="16.28515625" style="1" customWidth="1"/>
    <col min="6919" max="6920" width="16.7109375" style="1" customWidth="1"/>
    <col min="6921" max="6922" width="5.7109375" style="1" customWidth="1"/>
    <col min="6923" max="6924" width="3.7109375" style="1" customWidth="1"/>
    <col min="6925" max="6926" width="10.7109375" style="1" customWidth="1"/>
    <col min="6927" max="6927" width="27.7109375" style="1" customWidth="1"/>
    <col min="6928" max="6929" width="10.7109375" style="1" customWidth="1"/>
    <col min="6930" max="6931" width="11.7109375" style="1" customWidth="1"/>
    <col min="6932" max="6949" width="10.7109375" style="1" customWidth="1"/>
    <col min="6950" max="6962" width="5.140625" style="1" customWidth="1"/>
    <col min="6963" max="6963" width="5.42578125" style="1" customWidth="1"/>
    <col min="6964" max="6964" width="4.85546875" style="1" customWidth="1"/>
    <col min="6965" max="6965" width="7.140625" style="1" customWidth="1"/>
    <col min="6966" max="7171" width="11.42578125" style="1"/>
    <col min="7172" max="7172" width="4.5703125" style="1" customWidth="1"/>
    <col min="7173" max="7173" width="15.85546875" style="1" customWidth="1"/>
    <col min="7174" max="7174" width="16.28515625" style="1" customWidth="1"/>
    <col min="7175" max="7176" width="16.7109375" style="1" customWidth="1"/>
    <col min="7177" max="7178" width="5.7109375" style="1" customWidth="1"/>
    <col min="7179" max="7180" width="3.7109375" style="1" customWidth="1"/>
    <col min="7181" max="7182" width="10.7109375" style="1" customWidth="1"/>
    <col min="7183" max="7183" width="27.7109375" style="1" customWidth="1"/>
    <col min="7184" max="7185" width="10.7109375" style="1" customWidth="1"/>
    <col min="7186" max="7187" width="11.7109375" style="1" customWidth="1"/>
    <col min="7188" max="7205" width="10.7109375" style="1" customWidth="1"/>
    <col min="7206" max="7218" width="5.140625" style="1" customWidth="1"/>
    <col min="7219" max="7219" width="5.42578125" style="1" customWidth="1"/>
    <col min="7220" max="7220" width="4.85546875" style="1" customWidth="1"/>
    <col min="7221" max="7221" width="7.140625" style="1" customWidth="1"/>
    <col min="7222" max="7427" width="11.42578125" style="1"/>
    <col min="7428" max="7428" width="4.5703125" style="1" customWidth="1"/>
    <col min="7429" max="7429" width="15.85546875" style="1" customWidth="1"/>
    <col min="7430" max="7430" width="16.28515625" style="1" customWidth="1"/>
    <col min="7431" max="7432" width="16.7109375" style="1" customWidth="1"/>
    <col min="7433" max="7434" width="5.7109375" style="1" customWidth="1"/>
    <col min="7435" max="7436" width="3.7109375" style="1" customWidth="1"/>
    <col min="7437" max="7438" width="10.7109375" style="1" customWidth="1"/>
    <col min="7439" max="7439" width="27.7109375" style="1" customWidth="1"/>
    <col min="7440" max="7441" width="10.7109375" style="1" customWidth="1"/>
    <col min="7442" max="7443" width="11.7109375" style="1" customWidth="1"/>
    <col min="7444" max="7461" width="10.7109375" style="1" customWidth="1"/>
    <col min="7462" max="7474" width="5.140625" style="1" customWidth="1"/>
    <col min="7475" max="7475" width="5.42578125" style="1" customWidth="1"/>
    <col min="7476" max="7476" width="4.85546875" style="1" customWidth="1"/>
    <col min="7477" max="7477" width="7.140625" style="1" customWidth="1"/>
    <col min="7478" max="7683" width="11.42578125" style="1"/>
    <col min="7684" max="7684" width="4.5703125" style="1" customWidth="1"/>
    <col min="7685" max="7685" width="15.85546875" style="1" customWidth="1"/>
    <col min="7686" max="7686" width="16.28515625" style="1" customWidth="1"/>
    <col min="7687" max="7688" width="16.7109375" style="1" customWidth="1"/>
    <col min="7689" max="7690" width="5.7109375" style="1" customWidth="1"/>
    <col min="7691" max="7692" width="3.7109375" style="1" customWidth="1"/>
    <col min="7693" max="7694" width="10.7109375" style="1" customWidth="1"/>
    <col min="7695" max="7695" width="27.7109375" style="1" customWidth="1"/>
    <col min="7696" max="7697" width="10.7109375" style="1" customWidth="1"/>
    <col min="7698" max="7699" width="11.7109375" style="1" customWidth="1"/>
    <col min="7700" max="7717" width="10.7109375" style="1" customWidth="1"/>
    <col min="7718" max="7730" width="5.140625" style="1" customWidth="1"/>
    <col min="7731" max="7731" width="5.42578125" style="1" customWidth="1"/>
    <col min="7732" max="7732" width="4.85546875" style="1" customWidth="1"/>
    <col min="7733" max="7733" width="7.140625" style="1" customWidth="1"/>
    <col min="7734" max="7939" width="11.42578125" style="1"/>
    <col min="7940" max="7940" width="4.5703125" style="1" customWidth="1"/>
    <col min="7941" max="7941" width="15.85546875" style="1" customWidth="1"/>
    <col min="7942" max="7942" width="16.28515625" style="1" customWidth="1"/>
    <col min="7943" max="7944" width="16.7109375" style="1" customWidth="1"/>
    <col min="7945" max="7946" width="5.7109375" style="1" customWidth="1"/>
    <col min="7947" max="7948" width="3.7109375" style="1" customWidth="1"/>
    <col min="7949" max="7950" width="10.7109375" style="1" customWidth="1"/>
    <col min="7951" max="7951" width="27.7109375" style="1" customWidth="1"/>
    <col min="7952" max="7953" width="10.7109375" style="1" customWidth="1"/>
    <col min="7954" max="7955" width="11.7109375" style="1" customWidth="1"/>
    <col min="7956" max="7973" width="10.7109375" style="1" customWidth="1"/>
    <col min="7974" max="7986" width="5.140625" style="1" customWidth="1"/>
    <col min="7987" max="7987" width="5.42578125" style="1" customWidth="1"/>
    <col min="7988" max="7988" width="4.85546875" style="1" customWidth="1"/>
    <col min="7989" max="7989" width="7.140625" style="1" customWidth="1"/>
    <col min="7990" max="8195" width="11.42578125" style="1"/>
    <col min="8196" max="8196" width="4.5703125" style="1" customWidth="1"/>
    <col min="8197" max="8197" width="15.85546875" style="1" customWidth="1"/>
    <col min="8198" max="8198" width="16.28515625" style="1" customWidth="1"/>
    <col min="8199" max="8200" width="16.7109375" style="1" customWidth="1"/>
    <col min="8201" max="8202" width="5.7109375" style="1" customWidth="1"/>
    <col min="8203" max="8204" width="3.7109375" style="1" customWidth="1"/>
    <col min="8205" max="8206" width="10.7109375" style="1" customWidth="1"/>
    <col min="8207" max="8207" width="27.7109375" style="1" customWidth="1"/>
    <col min="8208" max="8209" width="10.7109375" style="1" customWidth="1"/>
    <col min="8210" max="8211" width="11.7109375" style="1" customWidth="1"/>
    <col min="8212" max="8229" width="10.7109375" style="1" customWidth="1"/>
    <col min="8230" max="8242" width="5.140625" style="1" customWidth="1"/>
    <col min="8243" max="8243" width="5.42578125" style="1" customWidth="1"/>
    <col min="8244" max="8244" width="4.85546875" style="1" customWidth="1"/>
    <col min="8245" max="8245" width="7.140625" style="1" customWidth="1"/>
    <col min="8246" max="8451" width="11.42578125" style="1"/>
    <col min="8452" max="8452" width="4.5703125" style="1" customWidth="1"/>
    <col min="8453" max="8453" width="15.85546875" style="1" customWidth="1"/>
    <col min="8454" max="8454" width="16.28515625" style="1" customWidth="1"/>
    <col min="8455" max="8456" width="16.7109375" style="1" customWidth="1"/>
    <col min="8457" max="8458" width="5.7109375" style="1" customWidth="1"/>
    <col min="8459" max="8460" width="3.7109375" style="1" customWidth="1"/>
    <col min="8461" max="8462" width="10.7109375" style="1" customWidth="1"/>
    <col min="8463" max="8463" width="27.7109375" style="1" customWidth="1"/>
    <col min="8464" max="8465" width="10.7109375" style="1" customWidth="1"/>
    <col min="8466" max="8467" width="11.7109375" style="1" customWidth="1"/>
    <col min="8468" max="8485" width="10.7109375" style="1" customWidth="1"/>
    <col min="8486" max="8498" width="5.140625" style="1" customWidth="1"/>
    <col min="8499" max="8499" width="5.42578125" style="1" customWidth="1"/>
    <col min="8500" max="8500" width="4.85546875" style="1" customWidth="1"/>
    <col min="8501" max="8501" width="7.140625" style="1" customWidth="1"/>
    <col min="8502" max="8707" width="11.42578125" style="1"/>
    <col min="8708" max="8708" width="4.5703125" style="1" customWidth="1"/>
    <col min="8709" max="8709" width="15.85546875" style="1" customWidth="1"/>
    <col min="8710" max="8710" width="16.28515625" style="1" customWidth="1"/>
    <col min="8711" max="8712" width="16.7109375" style="1" customWidth="1"/>
    <col min="8713" max="8714" width="5.7109375" style="1" customWidth="1"/>
    <col min="8715" max="8716" width="3.7109375" style="1" customWidth="1"/>
    <col min="8717" max="8718" width="10.7109375" style="1" customWidth="1"/>
    <col min="8719" max="8719" width="27.7109375" style="1" customWidth="1"/>
    <col min="8720" max="8721" width="10.7109375" style="1" customWidth="1"/>
    <col min="8722" max="8723" width="11.7109375" style="1" customWidth="1"/>
    <col min="8724" max="8741" width="10.7109375" style="1" customWidth="1"/>
    <col min="8742" max="8754" width="5.140625" style="1" customWidth="1"/>
    <col min="8755" max="8755" width="5.42578125" style="1" customWidth="1"/>
    <col min="8756" max="8756" width="4.85546875" style="1" customWidth="1"/>
    <col min="8757" max="8757" width="7.140625" style="1" customWidth="1"/>
    <col min="8758" max="8963" width="11.42578125" style="1"/>
    <col min="8964" max="8964" width="4.5703125" style="1" customWidth="1"/>
    <col min="8965" max="8965" width="15.85546875" style="1" customWidth="1"/>
    <col min="8966" max="8966" width="16.28515625" style="1" customWidth="1"/>
    <col min="8967" max="8968" width="16.7109375" style="1" customWidth="1"/>
    <col min="8969" max="8970" width="5.7109375" style="1" customWidth="1"/>
    <col min="8971" max="8972" width="3.7109375" style="1" customWidth="1"/>
    <col min="8973" max="8974" width="10.7109375" style="1" customWidth="1"/>
    <col min="8975" max="8975" width="27.7109375" style="1" customWidth="1"/>
    <col min="8976" max="8977" width="10.7109375" style="1" customWidth="1"/>
    <col min="8978" max="8979" width="11.7109375" style="1" customWidth="1"/>
    <col min="8980" max="8997" width="10.7109375" style="1" customWidth="1"/>
    <col min="8998" max="9010" width="5.140625" style="1" customWidth="1"/>
    <col min="9011" max="9011" width="5.42578125" style="1" customWidth="1"/>
    <col min="9012" max="9012" width="4.85546875" style="1" customWidth="1"/>
    <col min="9013" max="9013" width="7.140625" style="1" customWidth="1"/>
    <col min="9014" max="9219" width="11.42578125" style="1"/>
    <col min="9220" max="9220" width="4.5703125" style="1" customWidth="1"/>
    <col min="9221" max="9221" width="15.85546875" style="1" customWidth="1"/>
    <col min="9222" max="9222" width="16.28515625" style="1" customWidth="1"/>
    <col min="9223" max="9224" width="16.7109375" style="1" customWidth="1"/>
    <col min="9225" max="9226" width="5.7109375" style="1" customWidth="1"/>
    <col min="9227" max="9228" width="3.7109375" style="1" customWidth="1"/>
    <col min="9229" max="9230" width="10.7109375" style="1" customWidth="1"/>
    <col min="9231" max="9231" width="27.7109375" style="1" customWidth="1"/>
    <col min="9232" max="9233" width="10.7109375" style="1" customWidth="1"/>
    <col min="9234" max="9235" width="11.7109375" style="1" customWidth="1"/>
    <col min="9236" max="9253" width="10.7109375" style="1" customWidth="1"/>
    <col min="9254" max="9266" width="5.140625" style="1" customWidth="1"/>
    <col min="9267" max="9267" width="5.42578125" style="1" customWidth="1"/>
    <col min="9268" max="9268" width="4.85546875" style="1" customWidth="1"/>
    <col min="9269" max="9269" width="7.140625" style="1" customWidth="1"/>
    <col min="9270" max="9475" width="11.42578125" style="1"/>
    <col min="9476" max="9476" width="4.5703125" style="1" customWidth="1"/>
    <col min="9477" max="9477" width="15.85546875" style="1" customWidth="1"/>
    <col min="9478" max="9478" width="16.28515625" style="1" customWidth="1"/>
    <col min="9479" max="9480" width="16.7109375" style="1" customWidth="1"/>
    <col min="9481" max="9482" width="5.7109375" style="1" customWidth="1"/>
    <col min="9483" max="9484" width="3.7109375" style="1" customWidth="1"/>
    <col min="9485" max="9486" width="10.7109375" style="1" customWidth="1"/>
    <col min="9487" max="9487" width="27.7109375" style="1" customWidth="1"/>
    <col min="9488" max="9489" width="10.7109375" style="1" customWidth="1"/>
    <col min="9490" max="9491" width="11.7109375" style="1" customWidth="1"/>
    <col min="9492" max="9509" width="10.7109375" style="1" customWidth="1"/>
    <col min="9510" max="9522" width="5.140625" style="1" customWidth="1"/>
    <col min="9523" max="9523" width="5.42578125" style="1" customWidth="1"/>
    <col min="9524" max="9524" width="4.85546875" style="1" customWidth="1"/>
    <col min="9525" max="9525" width="7.140625" style="1" customWidth="1"/>
    <col min="9526" max="9731" width="11.42578125" style="1"/>
    <col min="9732" max="9732" width="4.5703125" style="1" customWidth="1"/>
    <col min="9733" max="9733" width="15.85546875" style="1" customWidth="1"/>
    <col min="9734" max="9734" width="16.28515625" style="1" customWidth="1"/>
    <col min="9735" max="9736" width="16.7109375" style="1" customWidth="1"/>
    <col min="9737" max="9738" width="5.7109375" style="1" customWidth="1"/>
    <col min="9739" max="9740" width="3.7109375" style="1" customWidth="1"/>
    <col min="9741" max="9742" width="10.7109375" style="1" customWidth="1"/>
    <col min="9743" max="9743" width="27.7109375" style="1" customWidth="1"/>
    <col min="9744" max="9745" width="10.7109375" style="1" customWidth="1"/>
    <col min="9746" max="9747" width="11.7109375" style="1" customWidth="1"/>
    <col min="9748" max="9765" width="10.7109375" style="1" customWidth="1"/>
    <col min="9766" max="9778" width="5.140625" style="1" customWidth="1"/>
    <col min="9779" max="9779" width="5.42578125" style="1" customWidth="1"/>
    <col min="9780" max="9780" width="4.85546875" style="1" customWidth="1"/>
    <col min="9781" max="9781" width="7.140625" style="1" customWidth="1"/>
    <col min="9782" max="9987" width="11.42578125" style="1"/>
    <col min="9988" max="9988" width="4.5703125" style="1" customWidth="1"/>
    <col min="9989" max="9989" width="15.85546875" style="1" customWidth="1"/>
    <col min="9990" max="9990" width="16.28515625" style="1" customWidth="1"/>
    <col min="9991" max="9992" width="16.7109375" style="1" customWidth="1"/>
    <col min="9993" max="9994" width="5.7109375" style="1" customWidth="1"/>
    <col min="9995" max="9996" width="3.7109375" style="1" customWidth="1"/>
    <col min="9997" max="9998" width="10.7109375" style="1" customWidth="1"/>
    <col min="9999" max="9999" width="27.7109375" style="1" customWidth="1"/>
    <col min="10000" max="10001" width="10.7109375" style="1" customWidth="1"/>
    <col min="10002" max="10003" width="11.7109375" style="1" customWidth="1"/>
    <col min="10004" max="10021" width="10.7109375" style="1" customWidth="1"/>
    <col min="10022" max="10034" width="5.140625" style="1" customWidth="1"/>
    <col min="10035" max="10035" width="5.42578125" style="1" customWidth="1"/>
    <col min="10036" max="10036" width="4.85546875" style="1" customWidth="1"/>
    <col min="10037" max="10037" width="7.140625" style="1" customWidth="1"/>
    <col min="10038" max="10243" width="11.42578125" style="1"/>
    <col min="10244" max="10244" width="4.5703125" style="1" customWidth="1"/>
    <col min="10245" max="10245" width="15.85546875" style="1" customWidth="1"/>
    <col min="10246" max="10246" width="16.28515625" style="1" customWidth="1"/>
    <col min="10247" max="10248" width="16.7109375" style="1" customWidth="1"/>
    <col min="10249" max="10250" width="5.7109375" style="1" customWidth="1"/>
    <col min="10251" max="10252" width="3.7109375" style="1" customWidth="1"/>
    <col min="10253" max="10254" width="10.7109375" style="1" customWidth="1"/>
    <col min="10255" max="10255" width="27.7109375" style="1" customWidth="1"/>
    <col min="10256" max="10257" width="10.7109375" style="1" customWidth="1"/>
    <col min="10258" max="10259" width="11.7109375" style="1" customWidth="1"/>
    <col min="10260" max="10277" width="10.7109375" style="1" customWidth="1"/>
    <col min="10278" max="10290" width="5.140625" style="1" customWidth="1"/>
    <col min="10291" max="10291" width="5.42578125" style="1" customWidth="1"/>
    <col min="10292" max="10292" width="4.85546875" style="1" customWidth="1"/>
    <col min="10293" max="10293" width="7.140625" style="1" customWidth="1"/>
    <col min="10294" max="10499" width="11.42578125" style="1"/>
    <col min="10500" max="10500" width="4.5703125" style="1" customWidth="1"/>
    <col min="10501" max="10501" width="15.85546875" style="1" customWidth="1"/>
    <col min="10502" max="10502" width="16.28515625" style="1" customWidth="1"/>
    <col min="10503" max="10504" width="16.7109375" style="1" customWidth="1"/>
    <col min="10505" max="10506" width="5.7109375" style="1" customWidth="1"/>
    <col min="10507" max="10508" width="3.7109375" style="1" customWidth="1"/>
    <col min="10509" max="10510" width="10.7109375" style="1" customWidth="1"/>
    <col min="10511" max="10511" width="27.7109375" style="1" customWidth="1"/>
    <col min="10512" max="10513" width="10.7109375" style="1" customWidth="1"/>
    <col min="10514" max="10515" width="11.7109375" style="1" customWidth="1"/>
    <col min="10516" max="10533" width="10.7109375" style="1" customWidth="1"/>
    <col min="10534" max="10546" width="5.140625" style="1" customWidth="1"/>
    <col min="10547" max="10547" width="5.42578125" style="1" customWidth="1"/>
    <col min="10548" max="10548" width="4.85546875" style="1" customWidth="1"/>
    <col min="10549" max="10549" width="7.140625" style="1" customWidth="1"/>
    <col min="10550" max="10755" width="11.42578125" style="1"/>
    <col min="10756" max="10756" width="4.5703125" style="1" customWidth="1"/>
    <col min="10757" max="10757" width="15.85546875" style="1" customWidth="1"/>
    <col min="10758" max="10758" width="16.28515625" style="1" customWidth="1"/>
    <col min="10759" max="10760" width="16.7109375" style="1" customWidth="1"/>
    <col min="10761" max="10762" width="5.7109375" style="1" customWidth="1"/>
    <col min="10763" max="10764" width="3.7109375" style="1" customWidth="1"/>
    <col min="10765" max="10766" width="10.7109375" style="1" customWidth="1"/>
    <col min="10767" max="10767" width="27.7109375" style="1" customWidth="1"/>
    <col min="10768" max="10769" width="10.7109375" style="1" customWidth="1"/>
    <col min="10770" max="10771" width="11.7109375" style="1" customWidth="1"/>
    <col min="10772" max="10789" width="10.7109375" style="1" customWidth="1"/>
    <col min="10790" max="10802" width="5.140625" style="1" customWidth="1"/>
    <col min="10803" max="10803" width="5.42578125" style="1" customWidth="1"/>
    <col min="10804" max="10804" width="4.85546875" style="1" customWidth="1"/>
    <col min="10805" max="10805" width="7.140625" style="1" customWidth="1"/>
    <col min="10806" max="11011" width="11.42578125" style="1"/>
    <col min="11012" max="11012" width="4.5703125" style="1" customWidth="1"/>
    <col min="11013" max="11013" width="15.85546875" style="1" customWidth="1"/>
    <col min="11014" max="11014" width="16.28515625" style="1" customWidth="1"/>
    <col min="11015" max="11016" width="16.7109375" style="1" customWidth="1"/>
    <col min="11017" max="11018" width="5.7109375" style="1" customWidth="1"/>
    <col min="11019" max="11020" width="3.7109375" style="1" customWidth="1"/>
    <col min="11021" max="11022" width="10.7109375" style="1" customWidth="1"/>
    <col min="11023" max="11023" width="27.7109375" style="1" customWidth="1"/>
    <col min="11024" max="11025" width="10.7109375" style="1" customWidth="1"/>
    <col min="11026" max="11027" width="11.7109375" style="1" customWidth="1"/>
    <col min="11028" max="11045" width="10.7109375" style="1" customWidth="1"/>
    <col min="11046" max="11058" width="5.140625" style="1" customWidth="1"/>
    <col min="11059" max="11059" width="5.42578125" style="1" customWidth="1"/>
    <col min="11060" max="11060" width="4.85546875" style="1" customWidth="1"/>
    <col min="11061" max="11061" width="7.140625" style="1" customWidth="1"/>
    <col min="11062" max="11267" width="11.42578125" style="1"/>
    <col min="11268" max="11268" width="4.5703125" style="1" customWidth="1"/>
    <col min="11269" max="11269" width="15.85546875" style="1" customWidth="1"/>
    <col min="11270" max="11270" width="16.28515625" style="1" customWidth="1"/>
    <col min="11271" max="11272" width="16.7109375" style="1" customWidth="1"/>
    <col min="11273" max="11274" width="5.7109375" style="1" customWidth="1"/>
    <col min="11275" max="11276" width="3.7109375" style="1" customWidth="1"/>
    <col min="11277" max="11278" width="10.7109375" style="1" customWidth="1"/>
    <col min="11279" max="11279" width="27.7109375" style="1" customWidth="1"/>
    <col min="11280" max="11281" width="10.7109375" style="1" customWidth="1"/>
    <col min="11282" max="11283" width="11.7109375" style="1" customWidth="1"/>
    <col min="11284" max="11301" width="10.7109375" style="1" customWidth="1"/>
    <col min="11302" max="11314" width="5.140625" style="1" customWidth="1"/>
    <col min="11315" max="11315" width="5.42578125" style="1" customWidth="1"/>
    <col min="11316" max="11316" width="4.85546875" style="1" customWidth="1"/>
    <col min="11317" max="11317" width="7.140625" style="1" customWidth="1"/>
    <col min="11318" max="11523" width="11.42578125" style="1"/>
    <col min="11524" max="11524" width="4.5703125" style="1" customWidth="1"/>
    <col min="11525" max="11525" width="15.85546875" style="1" customWidth="1"/>
    <col min="11526" max="11526" width="16.28515625" style="1" customWidth="1"/>
    <col min="11527" max="11528" width="16.7109375" style="1" customWidth="1"/>
    <col min="11529" max="11530" width="5.7109375" style="1" customWidth="1"/>
    <col min="11531" max="11532" width="3.7109375" style="1" customWidth="1"/>
    <col min="11533" max="11534" width="10.7109375" style="1" customWidth="1"/>
    <col min="11535" max="11535" width="27.7109375" style="1" customWidth="1"/>
    <col min="11536" max="11537" width="10.7109375" style="1" customWidth="1"/>
    <col min="11538" max="11539" width="11.7109375" style="1" customWidth="1"/>
    <col min="11540" max="11557" width="10.7109375" style="1" customWidth="1"/>
    <col min="11558" max="11570" width="5.140625" style="1" customWidth="1"/>
    <col min="11571" max="11571" width="5.42578125" style="1" customWidth="1"/>
    <col min="11572" max="11572" width="4.85546875" style="1" customWidth="1"/>
    <col min="11573" max="11573" width="7.140625" style="1" customWidth="1"/>
    <col min="11574" max="11779" width="11.42578125" style="1"/>
    <col min="11780" max="11780" width="4.5703125" style="1" customWidth="1"/>
    <col min="11781" max="11781" width="15.85546875" style="1" customWidth="1"/>
    <col min="11782" max="11782" width="16.28515625" style="1" customWidth="1"/>
    <col min="11783" max="11784" width="16.7109375" style="1" customWidth="1"/>
    <col min="11785" max="11786" width="5.7109375" style="1" customWidth="1"/>
    <col min="11787" max="11788" width="3.7109375" style="1" customWidth="1"/>
    <col min="11789" max="11790" width="10.7109375" style="1" customWidth="1"/>
    <col min="11791" max="11791" width="27.7109375" style="1" customWidth="1"/>
    <col min="11792" max="11793" width="10.7109375" style="1" customWidth="1"/>
    <col min="11794" max="11795" width="11.7109375" style="1" customWidth="1"/>
    <col min="11796" max="11813" width="10.7109375" style="1" customWidth="1"/>
    <col min="11814" max="11826" width="5.140625" style="1" customWidth="1"/>
    <col min="11827" max="11827" width="5.42578125" style="1" customWidth="1"/>
    <col min="11828" max="11828" width="4.85546875" style="1" customWidth="1"/>
    <col min="11829" max="11829" width="7.140625" style="1" customWidth="1"/>
    <col min="11830" max="12035" width="11.42578125" style="1"/>
    <col min="12036" max="12036" width="4.5703125" style="1" customWidth="1"/>
    <col min="12037" max="12037" width="15.85546875" style="1" customWidth="1"/>
    <col min="12038" max="12038" width="16.28515625" style="1" customWidth="1"/>
    <col min="12039" max="12040" width="16.7109375" style="1" customWidth="1"/>
    <col min="12041" max="12042" width="5.7109375" style="1" customWidth="1"/>
    <col min="12043" max="12044" width="3.7109375" style="1" customWidth="1"/>
    <col min="12045" max="12046" width="10.7109375" style="1" customWidth="1"/>
    <col min="12047" max="12047" width="27.7109375" style="1" customWidth="1"/>
    <col min="12048" max="12049" width="10.7109375" style="1" customWidth="1"/>
    <col min="12050" max="12051" width="11.7109375" style="1" customWidth="1"/>
    <col min="12052" max="12069" width="10.7109375" style="1" customWidth="1"/>
    <col min="12070" max="12082" width="5.140625" style="1" customWidth="1"/>
    <col min="12083" max="12083" width="5.42578125" style="1" customWidth="1"/>
    <col min="12084" max="12084" width="4.85546875" style="1" customWidth="1"/>
    <col min="12085" max="12085" width="7.140625" style="1" customWidth="1"/>
    <col min="12086" max="12291" width="11.42578125" style="1"/>
    <col min="12292" max="12292" width="4.5703125" style="1" customWidth="1"/>
    <col min="12293" max="12293" width="15.85546875" style="1" customWidth="1"/>
    <col min="12294" max="12294" width="16.28515625" style="1" customWidth="1"/>
    <col min="12295" max="12296" width="16.7109375" style="1" customWidth="1"/>
    <col min="12297" max="12298" width="5.7109375" style="1" customWidth="1"/>
    <col min="12299" max="12300" width="3.7109375" style="1" customWidth="1"/>
    <col min="12301" max="12302" width="10.7109375" style="1" customWidth="1"/>
    <col min="12303" max="12303" width="27.7109375" style="1" customWidth="1"/>
    <col min="12304" max="12305" width="10.7109375" style="1" customWidth="1"/>
    <col min="12306" max="12307" width="11.7109375" style="1" customWidth="1"/>
    <col min="12308" max="12325" width="10.7109375" style="1" customWidth="1"/>
    <col min="12326" max="12338" width="5.140625" style="1" customWidth="1"/>
    <col min="12339" max="12339" width="5.42578125" style="1" customWidth="1"/>
    <col min="12340" max="12340" width="4.85546875" style="1" customWidth="1"/>
    <col min="12341" max="12341" width="7.140625" style="1" customWidth="1"/>
    <col min="12342" max="12547" width="11.42578125" style="1"/>
    <col min="12548" max="12548" width="4.5703125" style="1" customWidth="1"/>
    <col min="12549" max="12549" width="15.85546875" style="1" customWidth="1"/>
    <col min="12550" max="12550" width="16.28515625" style="1" customWidth="1"/>
    <col min="12551" max="12552" width="16.7109375" style="1" customWidth="1"/>
    <col min="12553" max="12554" width="5.7109375" style="1" customWidth="1"/>
    <col min="12555" max="12556" width="3.7109375" style="1" customWidth="1"/>
    <col min="12557" max="12558" width="10.7109375" style="1" customWidth="1"/>
    <col min="12559" max="12559" width="27.7109375" style="1" customWidth="1"/>
    <col min="12560" max="12561" width="10.7109375" style="1" customWidth="1"/>
    <col min="12562" max="12563" width="11.7109375" style="1" customWidth="1"/>
    <col min="12564" max="12581" width="10.7109375" style="1" customWidth="1"/>
    <col min="12582" max="12594" width="5.140625" style="1" customWidth="1"/>
    <col min="12595" max="12595" width="5.42578125" style="1" customWidth="1"/>
    <col min="12596" max="12596" width="4.85546875" style="1" customWidth="1"/>
    <col min="12597" max="12597" width="7.140625" style="1" customWidth="1"/>
    <col min="12598" max="12803" width="11.42578125" style="1"/>
    <col min="12804" max="12804" width="4.5703125" style="1" customWidth="1"/>
    <col min="12805" max="12805" width="15.85546875" style="1" customWidth="1"/>
    <col min="12806" max="12806" width="16.28515625" style="1" customWidth="1"/>
    <col min="12807" max="12808" width="16.7109375" style="1" customWidth="1"/>
    <col min="12809" max="12810" width="5.7109375" style="1" customWidth="1"/>
    <col min="12811" max="12812" width="3.7109375" style="1" customWidth="1"/>
    <col min="12813" max="12814" width="10.7109375" style="1" customWidth="1"/>
    <col min="12815" max="12815" width="27.7109375" style="1" customWidth="1"/>
    <col min="12816" max="12817" width="10.7109375" style="1" customWidth="1"/>
    <col min="12818" max="12819" width="11.7109375" style="1" customWidth="1"/>
    <col min="12820" max="12837" width="10.7109375" style="1" customWidth="1"/>
    <col min="12838" max="12850" width="5.140625" style="1" customWidth="1"/>
    <col min="12851" max="12851" width="5.42578125" style="1" customWidth="1"/>
    <col min="12852" max="12852" width="4.85546875" style="1" customWidth="1"/>
    <col min="12853" max="12853" width="7.140625" style="1" customWidth="1"/>
    <col min="12854" max="13059" width="11.42578125" style="1"/>
    <col min="13060" max="13060" width="4.5703125" style="1" customWidth="1"/>
    <col min="13061" max="13061" width="15.85546875" style="1" customWidth="1"/>
    <col min="13062" max="13062" width="16.28515625" style="1" customWidth="1"/>
    <col min="13063" max="13064" width="16.7109375" style="1" customWidth="1"/>
    <col min="13065" max="13066" width="5.7109375" style="1" customWidth="1"/>
    <col min="13067" max="13068" width="3.7109375" style="1" customWidth="1"/>
    <col min="13069" max="13070" width="10.7109375" style="1" customWidth="1"/>
    <col min="13071" max="13071" width="27.7109375" style="1" customWidth="1"/>
    <col min="13072" max="13073" width="10.7109375" style="1" customWidth="1"/>
    <col min="13074" max="13075" width="11.7109375" style="1" customWidth="1"/>
    <col min="13076" max="13093" width="10.7109375" style="1" customWidth="1"/>
    <col min="13094" max="13106" width="5.140625" style="1" customWidth="1"/>
    <col min="13107" max="13107" width="5.42578125" style="1" customWidth="1"/>
    <col min="13108" max="13108" width="4.85546875" style="1" customWidth="1"/>
    <col min="13109" max="13109" width="7.140625" style="1" customWidth="1"/>
    <col min="13110" max="13315" width="11.42578125" style="1"/>
    <col min="13316" max="13316" width="4.5703125" style="1" customWidth="1"/>
    <col min="13317" max="13317" width="15.85546875" style="1" customWidth="1"/>
    <col min="13318" max="13318" width="16.28515625" style="1" customWidth="1"/>
    <col min="13319" max="13320" width="16.7109375" style="1" customWidth="1"/>
    <col min="13321" max="13322" width="5.7109375" style="1" customWidth="1"/>
    <col min="13323" max="13324" width="3.7109375" style="1" customWidth="1"/>
    <col min="13325" max="13326" width="10.7109375" style="1" customWidth="1"/>
    <col min="13327" max="13327" width="27.7109375" style="1" customWidth="1"/>
    <col min="13328" max="13329" width="10.7109375" style="1" customWidth="1"/>
    <col min="13330" max="13331" width="11.7109375" style="1" customWidth="1"/>
    <col min="13332" max="13349" width="10.7109375" style="1" customWidth="1"/>
    <col min="13350" max="13362" width="5.140625" style="1" customWidth="1"/>
    <col min="13363" max="13363" width="5.42578125" style="1" customWidth="1"/>
    <col min="13364" max="13364" width="4.85546875" style="1" customWidth="1"/>
    <col min="13365" max="13365" width="7.140625" style="1" customWidth="1"/>
    <col min="13366" max="13571" width="11.42578125" style="1"/>
    <col min="13572" max="13572" width="4.5703125" style="1" customWidth="1"/>
    <col min="13573" max="13573" width="15.85546875" style="1" customWidth="1"/>
    <col min="13574" max="13574" width="16.28515625" style="1" customWidth="1"/>
    <col min="13575" max="13576" width="16.7109375" style="1" customWidth="1"/>
    <col min="13577" max="13578" width="5.7109375" style="1" customWidth="1"/>
    <col min="13579" max="13580" width="3.7109375" style="1" customWidth="1"/>
    <col min="13581" max="13582" width="10.7109375" style="1" customWidth="1"/>
    <col min="13583" max="13583" width="27.7109375" style="1" customWidth="1"/>
    <col min="13584" max="13585" width="10.7109375" style="1" customWidth="1"/>
    <col min="13586" max="13587" width="11.7109375" style="1" customWidth="1"/>
    <col min="13588" max="13605" width="10.7109375" style="1" customWidth="1"/>
    <col min="13606" max="13618" width="5.140625" style="1" customWidth="1"/>
    <col min="13619" max="13619" width="5.42578125" style="1" customWidth="1"/>
    <col min="13620" max="13620" width="4.85546875" style="1" customWidth="1"/>
    <col min="13621" max="13621" width="7.140625" style="1" customWidth="1"/>
    <col min="13622" max="13827" width="11.42578125" style="1"/>
    <col min="13828" max="13828" width="4.5703125" style="1" customWidth="1"/>
    <col min="13829" max="13829" width="15.85546875" style="1" customWidth="1"/>
    <col min="13830" max="13830" width="16.28515625" style="1" customWidth="1"/>
    <col min="13831" max="13832" width="16.7109375" style="1" customWidth="1"/>
    <col min="13833" max="13834" width="5.7109375" style="1" customWidth="1"/>
    <col min="13835" max="13836" width="3.7109375" style="1" customWidth="1"/>
    <col min="13837" max="13838" width="10.7109375" style="1" customWidth="1"/>
    <col min="13839" max="13839" width="27.7109375" style="1" customWidth="1"/>
    <col min="13840" max="13841" width="10.7109375" style="1" customWidth="1"/>
    <col min="13842" max="13843" width="11.7109375" style="1" customWidth="1"/>
    <col min="13844" max="13861" width="10.7109375" style="1" customWidth="1"/>
    <col min="13862" max="13874" width="5.140625" style="1" customWidth="1"/>
    <col min="13875" max="13875" width="5.42578125" style="1" customWidth="1"/>
    <col min="13876" max="13876" width="4.85546875" style="1" customWidth="1"/>
    <col min="13877" max="13877" width="7.140625" style="1" customWidth="1"/>
    <col min="13878" max="14083" width="11.42578125" style="1"/>
    <col min="14084" max="14084" width="4.5703125" style="1" customWidth="1"/>
    <col min="14085" max="14085" width="15.85546875" style="1" customWidth="1"/>
    <col min="14086" max="14086" width="16.28515625" style="1" customWidth="1"/>
    <col min="14087" max="14088" width="16.7109375" style="1" customWidth="1"/>
    <col min="14089" max="14090" width="5.7109375" style="1" customWidth="1"/>
    <col min="14091" max="14092" width="3.7109375" style="1" customWidth="1"/>
    <col min="14093" max="14094" width="10.7109375" style="1" customWidth="1"/>
    <col min="14095" max="14095" width="27.7109375" style="1" customWidth="1"/>
    <col min="14096" max="14097" width="10.7109375" style="1" customWidth="1"/>
    <col min="14098" max="14099" width="11.7109375" style="1" customWidth="1"/>
    <col min="14100" max="14117" width="10.7109375" style="1" customWidth="1"/>
    <col min="14118" max="14130" width="5.140625" style="1" customWidth="1"/>
    <col min="14131" max="14131" width="5.42578125" style="1" customWidth="1"/>
    <col min="14132" max="14132" width="4.85546875" style="1" customWidth="1"/>
    <col min="14133" max="14133" width="7.140625" style="1" customWidth="1"/>
    <col min="14134" max="14339" width="11.42578125" style="1"/>
    <col min="14340" max="14340" width="4.5703125" style="1" customWidth="1"/>
    <col min="14341" max="14341" width="15.85546875" style="1" customWidth="1"/>
    <col min="14342" max="14342" width="16.28515625" style="1" customWidth="1"/>
    <col min="14343" max="14344" width="16.7109375" style="1" customWidth="1"/>
    <col min="14345" max="14346" width="5.7109375" style="1" customWidth="1"/>
    <col min="14347" max="14348" width="3.7109375" style="1" customWidth="1"/>
    <col min="14349" max="14350" width="10.7109375" style="1" customWidth="1"/>
    <col min="14351" max="14351" width="27.7109375" style="1" customWidth="1"/>
    <col min="14352" max="14353" width="10.7109375" style="1" customWidth="1"/>
    <col min="14354" max="14355" width="11.7109375" style="1" customWidth="1"/>
    <col min="14356" max="14373" width="10.7109375" style="1" customWidth="1"/>
    <col min="14374" max="14386" width="5.140625" style="1" customWidth="1"/>
    <col min="14387" max="14387" width="5.42578125" style="1" customWidth="1"/>
    <col min="14388" max="14388" width="4.85546875" style="1" customWidth="1"/>
    <col min="14389" max="14389" width="7.140625" style="1" customWidth="1"/>
    <col min="14390" max="14595" width="11.42578125" style="1"/>
    <col min="14596" max="14596" width="4.5703125" style="1" customWidth="1"/>
    <col min="14597" max="14597" width="15.85546875" style="1" customWidth="1"/>
    <col min="14598" max="14598" width="16.28515625" style="1" customWidth="1"/>
    <col min="14599" max="14600" width="16.7109375" style="1" customWidth="1"/>
    <col min="14601" max="14602" width="5.7109375" style="1" customWidth="1"/>
    <col min="14603" max="14604" width="3.7109375" style="1" customWidth="1"/>
    <col min="14605" max="14606" width="10.7109375" style="1" customWidth="1"/>
    <col min="14607" max="14607" width="27.7109375" style="1" customWidth="1"/>
    <col min="14608" max="14609" width="10.7109375" style="1" customWidth="1"/>
    <col min="14610" max="14611" width="11.7109375" style="1" customWidth="1"/>
    <col min="14612" max="14629" width="10.7109375" style="1" customWidth="1"/>
    <col min="14630" max="14642" width="5.140625" style="1" customWidth="1"/>
    <col min="14643" max="14643" width="5.42578125" style="1" customWidth="1"/>
    <col min="14644" max="14644" width="4.85546875" style="1" customWidth="1"/>
    <col min="14645" max="14645" width="7.140625" style="1" customWidth="1"/>
    <col min="14646" max="14851" width="11.42578125" style="1"/>
    <col min="14852" max="14852" width="4.5703125" style="1" customWidth="1"/>
    <col min="14853" max="14853" width="15.85546875" style="1" customWidth="1"/>
    <col min="14854" max="14854" width="16.28515625" style="1" customWidth="1"/>
    <col min="14855" max="14856" width="16.7109375" style="1" customWidth="1"/>
    <col min="14857" max="14858" width="5.7109375" style="1" customWidth="1"/>
    <col min="14859" max="14860" width="3.7109375" style="1" customWidth="1"/>
    <col min="14861" max="14862" width="10.7109375" style="1" customWidth="1"/>
    <col min="14863" max="14863" width="27.7109375" style="1" customWidth="1"/>
    <col min="14864" max="14865" width="10.7109375" style="1" customWidth="1"/>
    <col min="14866" max="14867" width="11.7109375" style="1" customWidth="1"/>
    <col min="14868" max="14885" width="10.7109375" style="1" customWidth="1"/>
    <col min="14886" max="14898" width="5.140625" style="1" customWidth="1"/>
    <col min="14899" max="14899" width="5.42578125" style="1" customWidth="1"/>
    <col min="14900" max="14900" width="4.85546875" style="1" customWidth="1"/>
    <col min="14901" max="14901" width="7.140625" style="1" customWidth="1"/>
    <col min="14902" max="15107" width="11.42578125" style="1"/>
    <col min="15108" max="15108" width="4.5703125" style="1" customWidth="1"/>
    <col min="15109" max="15109" width="15.85546875" style="1" customWidth="1"/>
    <col min="15110" max="15110" width="16.28515625" style="1" customWidth="1"/>
    <col min="15111" max="15112" width="16.7109375" style="1" customWidth="1"/>
    <col min="15113" max="15114" width="5.7109375" style="1" customWidth="1"/>
    <col min="15115" max="15116" width="3.7109375" style="1" customWidth="1"/>
    <col min="15117" max="15118" width="10.7109375" style="1" customWidth="1"/>
    <col min="15119" max="15119" width="27.7109375" style="1" customWidth="1"/>
    <col min="15120" max="15121" width="10.7109375" style="1" customWidth="1"/>
    <col min="15122" max="15123" width="11.7109375" style="1" customWidth="1"/>
    <col min="15124" max="15141" width="10.7109375" style="1" customWidth="1"/>
    <col min="15142" max="15154" width="5.140625" style="1" customWidth="1"/>
    <col min="15155" max="15155" width="5.42578125" style="1" customWidth="1"/>
    <col min="15156" max="15156" width="4.85546875" style="1" customWidth="1"/>
    <col min="15157" max="15157" width="7.140625" style="1" customWidth="1"/>
    <col min="15158" max="15363" width="11.42578125" style="1"/>
    <col min="15364" max="15364" width="4.5703125" style="1" customWidth="1"/>
    <col min="15365" max="15365" width="15.85546875" style="1" customWidth="1"/>
    <col min="15366" max="15366" width="16.28515625" style="1" customWidth="1"/>
    <col min="15367" max="15368" width="16.7109375" style="1" customWidth="1"/>
    <col min="15369" max="15370" width="5.7109375" style="1" customWidth="1"/>
    <col min="15371" max="15372" width="3.7109375" style="1" customWidth="1"/>
    <col min="15373" max="15374" width="10.7109375" style="1" customWidth="1"/>
    <col min="15375" max="15375" width="27.7109375" style="1" customWidth="1"/>
    <col min="15376" max="15377" width="10.7109375" style="1" customWidth="1"/>
    <col min="15378" max="15379" width="11.7109375" style="1" customWidth="1"/>
    <col min="15380" max="15397" width="10.7109375" style="1" customWidth="1"/>
    <col min="15398" max="15410" width="5.140625" style="1" customWidth="1"/>
    <col min="15411" max="15411" width="5.42578125" style="1" customWidth="1"/>
    <col min="15412" max="15412" width="4.85546875" style="1" customWidth="1"/>
    <col min="15413" max="15413" width="7.140625" style="1" customWidth="1"/>
    <col min="15414" max="15619" width="11.42578125" style="1"/>
    <col min="15620" max="15620" width="4.5703125" style="1" customWidth="1"/>
    <col min="15621" max="15621" width="15.85546875" style="1" customWidth="1"/>
    <col min="15622" max="15622" width="16.28515625" style="1" customWidth="1"/>
    <col min="15623" max="15624" width="16.7109375" style="1" customWidth="1"/>
    <col min="15625" max="15626" width="5.7109375" style="1" customWidth="1"/>
    <col min="15627" max="15628" width="3.7109375" style="1" customWidth="1"/>
    <col min="15629" max="15630" width="10.7109375" style="1" customWidth="1"/>
    <col min="15631" max="15631" width="27.7109375" style="1" customWidth="1"/>
    <col min="15632" max="15633" width="10.7109375" style="1" customWidth="1"/>
    <col min="15634" max="15635" width="11.7109375" style="1" customWidth="1"/>
    <col min="15636" max="15653" width="10.7109375" style="1" customWidth="1"/>
    <col min="15654" max="15666" width="5.140625" style="1" customWidth="1"/>
    <col min="15667" max="15667" width="5.42578125" style="1" customWidth="1"/>
    <col min="15668" max="15668" width="4.85546875" style="1" customWidth="1"/>
    <col min="15669" max="15669" width="7.140625" style="1" customWidth="1"/>
    <col min="15670" max="15875" width="11.42578125" style="1"/>
    <col min="15876" max="15876" width="4.5703125" style="1" customWidth="1"/>
    <col min="15877" max="15877" width="15.85546875" style="1" customWidth="1"/>
    <col min="15878" max="15878" width="16.28515625" style="1" customWidth="1"/>
    <col min="15879" max="15880" width="16.7109375" style="1" customWidth="1"/>
    <col min="15881" max="15882" width="5.7109375" style="1" customWidth="1"/>
    <col min="15883" max="15884" width="3.7109375" style="1" customWidth="1"/>
    <col min="15885" max="15886" width="10.7109375" style="1" customWidth="1"/>
    <col min="15887" max="15887" width="27.7109375" style="1" customWidth="1"/>
    <col min="15888" max="15889" width="10.7109375" style="1" customWidth="1"/>
    <col min="15890" max="15891" width="11.7109375" style="1" customWidth="1"/>
    <col min="15892" max="15909" width="10.7109375" style="1" customWidth="1"/>
    <col min="15910" max="15922" width="5.140625" style="1" customWidth="1"/>
    <col min="15923" max="15923" width="5.42578125" style="1" customWidth="1"/>
    <col min="15924" max="15924" width="4.85546875" style="1" customWidth="1"/>
    <col min="15925" max="15925" width="7.140625" style="1" customWidth="1"/>
    <col min="15926" max="16131" width="11.42578125" style="1"/>
    <col min="16132" max="16132" width="4.5703125" style="1" customWidth="1"/>
    <col min="16133" max="16133" width="15.85546875" style="1" customWidth="1"/>
    <col min="16134" max="16134" width="16.28515625" style="1" customWidth="1"/>
    <col min="16135" max="16136" width="16.7109375" style="1" customWidth="1"/>
    <col min="16137" max="16138" width="5.7109375" style="1" customWidth="1"/>
    <col min="16139" max="16140" width="3.7109375" style="1" customWidth="1"/>
    <col min="16141" max="16142" width="10.7109375" style="1" customWidth="1"/>
    <col min="16143" max="16143" width="27.7109375" style="1" customWidth="1"/>
    <col min="16144" max="16145" width="10.7109375" style="1" customWidth="1"/>
    <col min="16146" max="16147" width="11.7109375" style="1" customWidth="1"/>
    <col min="16148" max="16165" width="10.7109375" style="1" customWidth="1"/>
    <col min="16166" max="16178" width="5.140625" style="1" customWidth="1"/>
    <col min="16179" max="16179" width="5.42578125" style="1" customWidth="1"/>
    <col min="16180" max="16180" width="4.85546875" style="1" customWidth="1"/>
    <col min="16181" max="16181" width="7.140625" style="1" customWidth="1"/>
    <col min="16182" max="16384" width="11.42578125" style="1"/>
  </cols>
  <sheetData>
    <row r="1" spans="1:64" ht="15" thickBot="1" x14ac:dyDescent="0.25">
      <c r="B1" s="120"/>
      <c r="C1" s="120"/>
      <c r="D1" s="121"/>
      <c r="E1" s="121"/>
      <c r="F1" s="121"/>
      <c r="G1" s="121"/>
      <c r="H1" s="121"/>
      <c r="I1" s="122"/>
      <c r="J1" s="122"/>
      <c r="K1" s="122"/>
      <c r="L1" s="121"/>
      <c r="M1" s="121"/>
      <c r="N1" s="121"/>
      <c r="O1" s="121"/>
      <c r="P1" s="121"/>
      <c r="Q1" s="121"/>
      <c r="R1" s="121"/>
      <c r="S1" s="121"/>
      <c r="T1" s="121"/>
      <c r="U1" s="121"/>
      <c r="V1" s="121"/>
      <c r="W1" s="121"/>
      <c r="X1" s="121"/>
      <c r="Y1" s="121"/>
      <c r="Z1" s="121"/>
      <c r="AA1" s="121"/>
      <c r="AB1" s="121"/>
      <c r="AC1" s="121"/>
      <c r="AD1" s="121"/>
      <c r="AE1" s="121"/>
      <c r="AF1" s="121"/>
      <c r="AG1" s="121"/>
      <c r="AH1" s="121"/>
      <c r="AI1" s="121"/>
      <c r="AJ1" s="121"/>
      <c r="AK1" s="121"/>
      <c r="AL1" s="121"/>
      <c r="AM1" s="121"/>
      <c r="AN1" s="121"/>
      <c r="AO1" s="121"/>
      <c r="AP1" s="121"/>
      <c r="AQ1" s="121"/>
      <c r="AR1" s="121"/>
      <c r="AS1" s="121"/>
      <c r="AT1" s="121"/>
      <c r="AU1" s="121"/>
      <c r="AV1" s="121"/>
      <c r="AW1" s="121"/>
      <c r="AX1" s="121"/>
      <c r="AY1" s="121"/>
      <c r="AZ1" s="121"/>
      <c r="BA1" s="121"/>
    </row>
    <row r="2" spans="1:64" ht="18.75" thickTop="1" x14ac:dyDescent="0.2">
      <c r="B2" s="1016" t="s">
        <v>0</v>
      </c>
      <c r="C2" s="1017"/>
      <c r="D2" s="1017"/>
      <c r="E2" s="1017"/>
      <c r="F2" s="1017"/>
      <c r="G2" s="1017"/>
      <c r="H2" s="1017"/>
      <c r="I2" s="1017"/>
      <c r="J2" s="1017"/>
      <c r="K2" s="1017"/>
      <c r="L2" s="1017"/>
      <c r="M2" s="1017"/>
      <c r="N2" s="1017"/>
      <c r="O2" s="1017"/>
      <c r="P2" s="1017"/>
      <c r="Q2" s="1017"/>
      <c r="R2" s="1017"/>
      <c r="S2" s="1017"/>
      <c r="T2" s="1017"/>
      <c r="U2" s="1017"/>
      <c r="V2" s="1017"/>
      <c r="W2" s="1017"/>
      <c r="X2" s="1017"/>
      <c r="Y2" s="1017"/>
      <c r="Z2" s="1017"/>
      <c r="AA2" s="1017"/>
      <c r="AB2" s="1017"/>
      <c r="AC2" s="1017"/>
      <c r="AD2" s="1017"/>
      <c r="AE2" s="1017"/>
      <c r="AF2" s="1017"/>
      <c r="AG2" s="1017"/>
      <c r="AH2" s="1017"/>
      <c r="AI2" s="1017"/>
      <c r="AJ2" s="1017"/>
      <c r="AK2" s="1017"/>
      <c r="AL2" s="1017"/>
      <c r="AM2" s="1017"/>
      <c r="AN2" s="1017"/>
      <c r="AO2" s="1017"/>
      <c r="AP2" s="1017"/>
      <c r="AQ2" s="1017"/>
      <c r="AR2" s="1017"/>
      <c r="AS2" s="1017"/>
      <c r="AT2" s="1017"/>
      <c r="AU2" s="1017"/>
      <c r="AV2" s="1017"/>
      <c r="AW2" s="1017"/>
      <c r="AX2" s="1017"/>
      <c r="AY2" s="1017"/>
      <c r="AZ2" s="1017"/>
      <c r="BA2" s="1017"/>
      <c r="BB2" s="1017"/>
      <c r="BC2" s="1018"/>
      <c r="BE2" s="957"/>
      <c r="BF2" s="959" t="s">
        <v>1</v>
      </c>
      <c r="BG2" s="960"/>
      <c r="BH2" s="960"/>
      <c r="BI2" s="960"/>
      <c r="BJ2" s="960"/>
      <c r="BK2" s="960"/>
      <c r="BL2" s="960"/>
    </row>
    <row r="3" spans="1:64" ht="15.75" x14ac:dyDescent="0.2">
      <c r="B3" s="1031" t="s">
        <v>2001</v>
      </c>
      <c r="C3" s="1032"/>
      <c r="D3" s="1032"/>
      <c r="E3" s="1032"/>
      <c r="F3" s="1032"/>
      <c r="G3" s="1032"/>
      <c r="H3" s="1032"/>
      <c r="I3" s="1032"/>
      <c r="J3" s="1032"/>
      <c r="K3" s="1032"/>
      <c r="L3" s="1032"/>
      <c r="M3" s="895">
        <v>2020</v>
      </c>
      <c r="N3" s="123">
        <v>2019</v>
      </c>
      <c r="O3" s="124"/>
      <c r="P3" s="896"/>
      <c r="Q3" s="123" t="e">
        <f>VLOOKUP(N3,#REF!,2,0)</f>
        <v>#REF!</v>
      </c>
      <c r="R3" s="123">
        <f>VLOOKUP(N3,$N$302:$O$306,2,0)</f>
        <v>9</v>
      </c>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125"/>
      <c r="BE3" s="958"/>
      <c r="BF3" s="959"/>
      <c r="BG3" s="960"/>
      <c r="BH3" s="960"/>
      <c r="BI3" s="960"/>
      <c r="BJ3" s="960"/>
      <c r="BK3" s="960"/>
      <c r="BL3" s="960"/>
    </row>
    <row r="4" spans="1:64" ht="6" customHeight="1" thickBot="1" x14ac:dyDescent="0.25">
      <c r="B4" s="126"/>
      <c r="C4" s="126"/>
      <c r="D4" s="126"/>
      <c r="E4" s="126"/>
      <c r="F4" s="126"/>
      <c r="G4" s="126"/>
      <c r="H4" s="126"/>
      <c r="I4" s="126"/>
      <c r="J4" s="126"/>
      <c r="K4" s="126"/>
      <c r="L4" s="126"/>
      <c r="M4" s="126"/>
      <c r="N4" s="127"/>
      <c r="O4" s="127"/>
      <c r="P4" s="127"/>
      <c r="Q4" s="127"/>
      <c r="R4" s="127"/>
      <c r="S4" s="127"/>
      <c r="T4" s="127"/>
      <c r="U4" s="127"/>
      <c r="V4" s="127"/>
      <c r="W4" s="127"/>
      <c r="X4" s="127"/>
      <c r="Y4" s="127"/>
      <c r="Z4" s="127"/>
      <c r="AA4" s="127"/>
      <c r="AB4" s="127"/>
      <c r="AC4" s="127"/>
      <c r="AD4" s="127"/>
      <c r="AE4" s="127"/>
      <c r="AF4" s="127"/>
      <c r="AG4" s="127"/>
      <c r="AH4" s="127"/>
      <c r="AI4" s="127"/>
      <c r="AJ4" s="127"/>
      <c r="AK4" s="127"/>
      <c r="AL4" s="127"/>
      <c r="AM4" s="127"/>
      <c r="AN4" s="127"/>
      <c r="AO4" s="127"/>
      <c r="AP4" s="127"/>
      <c r="AQ4" s="127"/>
      <c r="AR4" s="127"/>
      <c r="AS4" s="127"/>
      <c r="AT4" s="127"/>
      <c r="AU4" s="127"/>
      <c r="AV4" s="127"/>
      <c r="AW4" s="127"/>
      <c r="AX4" s="127"/>
      <c r="AY4" s="127"/>
      <c r="AZ4" s="127"/>
      <c r="BA4" s="127"/>
      <c r="BB4" s="127"/>
    </row>
    <row r="5" spans="1:64" ht="16.5" customHeight="1" thickBot="1" x14ac:dyDescent="0.25">
      <c r="B5" s="128" t="s">
        <v>2</v>
      </c>
      <c r="C5" s="1019" t="str">
        <f>VLOOKUP($D$9,'CONSOLIDADO PLAN DESARROLLO'!$DT$9:$DZ$62,3,0)</f>
        <v xml:space="preserve">E2. - ECONÓMICO:  Desarrollo Económico con alta competitividad y proyección </v>
      </c>
      <c r="D5" s="1019"/>
      <c r="E5" s="1019"/>
      <c r="F5" s="1019"/>
      <c r="G5" s="1019"/>
      <c r="H5" s="1019"/>
      <c r="I5" s="1020"/>
      <c r="J5" s="1021" t="s">
        <v>3</v>
      </c>
      <c r="K5" s="1022"/>
      <c r="L5" s="1023" t="str">
        <f>VLOOKUP($D$9,'CONSOLIDADO PLAN DESARROLLO'!$DT$9:$DZ$62,5,0)</f>
        <v>Promoción del desarrollo</v>
      </c>
      <c r="M5" s="1023"/>
      <c r="N5" s="1023"/>
      <c r="O5" s="1023"/>
      <c r="P5" s="1023"/>
      <c r="Q5" s="1023"/>
      <c r="R5" s="1023"/>
      <c r="S5" s="1023"/>
      <c r="T5" s="1023"/>
      <c r="U5" s="1024"/>
      <c r="V5" s="1025" t="s">
        <v>4</v>
      </c>
      <c r="W5" s="1026"/>
      <c r="X5" s="1026"/>
      <c r="Y5" s="1001"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1001"/>
      <c r="AA5" s="1001"/>
      <c r="AB5" s="1001"/>
      <c r="AC5" s="1001"/>
      <c r="AD5" s="1001"/>
      <c r="AE5" s="1001"/>
      <c r="AF5" s="1001"/>
      <c r="AG5" s="1001"/>
      <c r="AH5" s="1001"/>
      <c r="AI5" s="1001"/>
      <c r="AJ5" s="1001"/>
      <c r="AK5" s="1001"/>
      <c r="AL5" s="1001"/>
      <c r="AM5" s="1001"/>
      <c r="AN5" s="1001"/>
      <c r="AO5" s="1001"/>
      <c r="AP5" s="1001"/>
      <c r="AQ5" s="1001"/>
      <c r="AR5" s="1001"/>
      <c r="AS5" s="1001"/>
      <c r="AT5" s="1001"/>
      <c r="AU5" s="1001"/>
      <c r="AV5" s="1001"/>
      <c r="AW5" s="1001"/>
      <c r="AX5" s="1001"/>
      <c r="AY5" s="1001"/>
      <c r="AZ5" s="1001"/>
      <c r="BA5" s="1001"/>
      <c r="BB5" s="1001"/>
      <c r="BC5" s="1027"/>
    </row>
    <row r="6" spans="1:64" ht="15" customHeight="1" thickBot="1" x14ac:dyDescent="0.25">
      <c r="B6" s="129" t="s">
        <v>5</v>
      </c>
      <c r="C6" s="1001" t="str">
        <f>VLOOKUP($D$9,'CONSOLIDADO PLAN DESARROLLO'!$DT$9:$DZ$62,6,0)</f>
        <v>E2.P_A - EMPLEO DIGNO</v>
      </c>
      <c r="D6" s="1001"/>
      <c r="E6" s="1001"/>
      <c r="F6" s="1002"/>
      <c r="G6" s="961" t="s">
        <v>6</v>
      </c>
      <c r="H6" s="962"/>
      <c r="I6" s="962"/>
      <c r="J6" s="962"/>
      <c r="K6" s="963" t="str">
        <f>VLOOKUP($D$9,'CONSOLIDADO PLAN DESARROLLO'!$DT$9:$DZ$62,7,0)</f>
        <v>Consolidar el servicio público de Empleo con enfoque de calidad para la disminución del desempleo del municipio</v>
      </c>
      <c r="L6" s="963"/>
      <c r="M6" s="963"/>
      <c r="N6" s="963"/>
      <c r="O6" s="963"/>
      <c r="P6" s="963"/>
      <c r="Q6" s="964"/>
      <c r="R6" s="1003" t="s">
        <v>7</v>
      </c>
      <c r="S6" s="1004"/>
      <c r="T6" s="1004"/>
      <c r="U6" s="1004"/>
      <c r="V6" s="1005"/>
      <c r="W6" s="1005"/>
      <c r="X6" s="1005"/>
      <c r="Y6" s="1005"/>
      <c r="Z6" s="1005"/>
      <c r="AA6" s="1005"/>
      <c r="AB6" s="1005"/>
      <c r="AC6" s="1005"/>
      <c r="AD6" s="1005"/>
      <c r="AE6" s="1005"/>
      <c r="AF6" s="1005"/>
      <c r="AG6" s="1005"/>
      <c r="AH6" s="1005"/>
      <c r="AI6" s="1005"/>
      <c r="AJ6" s="1005"/>
      <c r="AK6" s="1006"/>
      <c r="AL6" s="1007" t="s">
        <v>8</v>
      </c>
      <c r="AM6" s="1008"/>
      <c r="AN6" s="1008"/>
      <c r="AO6" s="1008"/>
      <c r="AP6" s="1008"/>
      <c r="AQ6" s="1008"/>
      <c r="AR6" s="1008"/>
      <c r="AS6" s="1008"/>
      <c r="AT6" s="1008"/>
      <c r="AU6" s="1008"/>
      <c r="AV6" s="1008"/>
      <c r="AW6" s="1008"/>
      <c r="AX6" s="1008"/>
      <c r="AY6" s="1008"/>
      <c r="AZ6" s="1008"/>
      <c r="BA6" s="1008"/>
      <c r="BB6" s="1008"/>
      <c r="BC6" s="1009"/>
    </row>
    <row r="7" spans="1:64" ht="36" customHeight="1" x14ac:dyDescent="0.2">
      <c r="B7" s="965" t="s">
        <v>9</v>
      </c>
      <c r="C7" s="966"/>
      <c r="D7" s="1010" t="s">
        <v>10</v>
      </c>
      <c r="E7" s="969" t="s">
        <v>11</v>
      </c>
      <c r="F7" s="1012" t="s">
        <v>12</v>
      </c>
      <c r="G7" s="1014" t="s">
        <v>13</v>
      </c>
      <c r="H7" s="989" t="s">
        <v>14</v>
      </c>
      <c r="I7" s="991" t="s">
        <v>15</v>
      </c>
      <c r="J7" s="993">
        <f>+$N$3</f>
        <v>2019</v>
      </c>
      <c r="K7" s="995" t="s">
        <v>16</v>
      </c>
      <c r="L7" s="997" t="s">
        <v>17</v>
      </c>
      <c r="M7" s="130"/>
      <c r="N7" s="130"/>
      <c r="O7" s="130"/>
      <c r="P7" s="130"/>
      <c r="Q7" s="130"/>
      <c r="R7" s="999" t="s">
        <v>18</v>
      </c>
      <c r="S7" s="1000"/>
      <c r="T7" s="983" t="s">
        <v>19</v>
      </c>
      <c r="U7" s="983"/>
      <c r="V7" s="983" t="s">
        <v>20</v>
      </c>
      <c r="W7" s="983"/>
      <c r="X7" s="983" t="s">
        <v>21</v>
      </c>
      <c r="Y7" s="983"/>
      <c r="Z7" s="988" t="s">
        <v>22</v>
      </c>
      <c r="AA7" s="988"/>
      <c r="AB7" s="983" t="s">
        <v>23</v>
      </c>
      <c r="AC7" s="983"/>
      <c r="AD7" s="983" t="s">
        <v>24</v>
      </c>
      <c r="AE7" s="983"/>
      <c r="AF7" s="983" t="s">
        <v>25</v>
      </c>
      <c r="AG7" s="983"/>
      <c r="AH7" s="983" t="s">
        <v>26</v>
      </c>
      <c r="AI7" s="983"/>
      <c r="AJ7" s="984" t="s">
        <v>27</v>
      </c>
      <c r="AK7" s="985"/>
      <c r="AL7" s="986" t="s">
        <v>28</v>
      </c>
      <c r="AM7" s="987"/>
      <c r="AN7" s="987"/>
      <c r="AO7" s="987"/>
      <c r="AP7" s="987"/>
      <c r="AQ7" s="987"/>
      <c r="AR7" s="987"/>
      <c r="AS7" s="987" t="s">
        <v>29</v>
      </c>
      <c r="AT7" s="987"/>
      <c r="AU7" s="987"/>
      <c r="AV7" s="987" t="s">
        <v>30</v>
      </c>
      <c r="AW7" s="987"/>
      <c r="AX7" s="987"/>
      <c r="AY7" s="987"/>
      <c r="AZ7" s="987"/>
      <c r="BA7" s="1030" t="s">
        <v>31</v>
      </c>
      <c r="BB7" s="1028" t="s">
        <v>32</v>
      </c>
      <c r="BC7" s="1029" t="s">
        <v>33</v>
      </c>
    </row>
    <row r="8" spans="1:64" ht="57" customHeight="1" x14ac:dyDescent="0.2">
      <c r="B8" s="967"/>
      <c r="C8" s="968"/>
      <c r="D8" s="1011"/>
      <c r="E8" s="970"/>
      <c r="F8" s="1013"/>
      <c r="G8" s="1015"/>
      <c r="H8" s="990"/>
      <c r="I8" s="992"/>
      <c r="J8" s="994"/>
      <c r="K8" s="996"/>
      <c r="L8" s="998"/>
      <c r="M8" s="130"/>
      <c r="N8" s="130"/>
      <c r="O8" s="130"/>
      <c r="P8" s="130"/>
      <c r="Q8" s="130"/>
      <c r="R8" s="26" t="s">
        <v>34</v>
      </c>
      <c r="S8" s="27" t="s">
        <v>35</v>
      </c>
      <c r="T8" s="28" t="s">
        <v>34</v>
      </c>
      <c r="U8" s="27" t="s">
        <v>35</v>
      </c>
      <c r="V8" s="28" t="s">
        <v>34</v>
      </c>
      <c r="W8" s="27" t="s">
        <v>35</v>
      </c>
      <c r="X8" s="28" t="s">
        <v>34</v>
      </c>
      <c r="Y8" s="27" t="s">
        <v>35</v>
      </c>
      <c r="Z8" s="28" t="s">
        <v>34</v>
      </c>
      <c r="AA8" s="27" t="s">
        <v>35</v>
      </c>
      <c r="AB8" s="28" t="s">
        <v>34</v>
      </c>
      <c r="AC8" s="27" t="s">
        <v>35</v>
      </c>
      <c r="AD8" s="28" t="s">
        <v>34</v>
      </c>
      <c r="AE8" s="27" t="s">
        <v>35</v>
      </c>
      <c r="AF8" s="28" t="s">
        <v>34</v>
      </c>
      <c r="AG8" s="27" t="s">
        <v>35</v>
      </c>
      <c r="AH8" s="28" t="s">
        <v>34</v>
      </c>
      <c r="AI8" s="27" t="s">
        <v>35</v>
      </c>
      <c r="AJ8" s="29" t="s">
        <v>36</v>
      </c>
      <c r="AK8" s="30" t="s">
        <v>37</v>
      </c>
      <c r="AL8" s="31" t="s">
        <v>38</v>
      </c>
      <c r="AM8" s="32" t="s">
        <v>39</v>
      </c>
      <c r="AN8" s="32" t="s">
        <v>40</v>
      </c>
      <c r="AO8" s="32" t="s">
        <v>41</v>
      </c>
      <c r="AP8" s="32" t="s">
        <v>42</v>
      </c>
      <c r="AQ8" s="32" t="s">
        <v>43</v>
      </c>
      <c r="AR8" s="33" t="s">
        <v>44</v>
      </c>
      <c r="AS8" s="34" t="s">
        <v>45</v>
      </c>
      <c r="AT8" s="32" t="s">
        <v>46</v>
      </c>
      <c r="AU8" s="33" t="s">
        <v>47</v>
      </c>
      <c r="AV8" s="34" t="s">
        <v>48</v>
      </c>
      <c r="AW8" s="32" t="s">
        <v>49</v>
      </c>
      <c r="AX8" s="32" t="s">
        <v>50</v>
      </c>
      <c r="AY8" s="32" t="s">
        <v>51</v>
      </c>
      <c r="AZ8" s="35" t="s">
        <v>52</v>
      </c>
      <c r="BA8" s="1030"/>
      <c r="BB8" s="1028"/>
      <c r="BC8" s="1029"/>
    </row>
    <row r="9" spans="1:64" ht="78" customHeight="1" x14ac:dyDescent="0.2">
      <c r="B9" s="971" t="s">
        <v>195</v>
      </c>
      <c r="C9" s="972"/>
      <c r="D9" s="888" t="s">
        <v>53</v>
      </c>
      <c r="E9" s="101" t="str">
        <f>VLOOKUP($D$9,'CONSOLIDADO PLAN DESARROLLO'!$EB$9:$EF$62,2,0)</f>
        <v>Reducir el índice de desempleo entre la población economicamente activa residente en el Municipio</v>
      </c>
      <c r="F9" s="36" t="str">
        <f>VLOOKUP($D$9,'CONSOLIDADO PLAN DESARROLLO'!$EB$9:$EF$62,3,0)</f>
        <v>Índice de desempleo</v>
      </c>
      <c r="G9" s="97">
        <f>VLOOKUP($D$9,'CONSOLIDADO PLAN DESARROLLO'!$EB$9:$EF$62,4,0)</f>
        <v>4.75</v>
      </c>
      <c r="H9" s="97">
        <f>VLOOKUP($D$9,'CONSOLIDADO PLAN DESARROLLO'!$EB$9:$EF$62,5,0)</f>
        <v>4.5</v>
      </c>
      <c r="I9" s="975">
        <v>4.5</v>
      </c>
      <c r="J9" s="976"/>
      <c r="K9" s="889">
        <v>4.5</v>
      </c>
      <c r="L9" s="826">
        <v>4.5</v>
      </c>
      <c r="M9" s="130"/>
      <c r="N9" s="130"/>
      <c r="O9" s="130"/>
      <c r="P9" s="130"/>
      <c r="Q9" s="130"/>
      <c r="R9" s="131">
        <f t="shared" ref="R9:AZ9" si="0">+R12+R20+R22+R36+R44+R53+R61+R67+R76+R85+R94+R103+R112+R121+R130+R139+R148+R157+R166+R175+R184</f>
        <v>0</v>
      </c>
      <c r="S9" s="132">
        <f t="shared" si="0"/>
        <v>0</v>
      </c>
      <c r="T9" s="133">
        <f t="shared" si="0"/>
        <v>0</v>
      </c>
      <c r="U9" s="132">
        <f t="shared" si="0"/>
        <v>0</v>
      </c>
      <c r="V9" s="133">
        <f t="shared" si="0"/>
        <v>0</v>
      </c>
      <c r="W9" s="132">
        <f t="shared" si="0"/>
        <v>0</v>
      </c>
      <c r="X9" s="133">
        <f t="shared" si="0"/>
        <v>0</v>
      </c>
      <c r="Y9" s="132">
        <f t="shared" si="0"/>
        <v>0</v>
      </c>
      <c r="Z9" s="133">
        <f t="shared" si="0"/>
        <v>70000000</v>
      </c>
      <c r="AA9" s="132">
        <f t="shared" si="0"/>
        <v>112085000</v>
      </c>
      <c r="AB9" s="133">
        <f t="shared" si="0"/>
        <v>0</v>
      </c>
      <c r="AC9" s="132">
        <f t="shared" si="0"/>
        <v>0</v>
      </c>
      <c r="AD9" s="133">
        <f t="shared" si="0"/>
        <v>0</v>
      </c>
      <c r="AE9" s="132">
        <f t="shared" si="0"/>
        <v>0</v>
      </c>
      <c r="AF9" s="133">
        <f t="shared" si="0"/>
        <v>229531800</v>
      </c>
      <c r="AG9" s="132">
        <f t="shared" si="0"/>
        <v>229531800</v>
      </c>
      <c r="AH9" s="133">
        <f t="shared" si="0"/>
        <v>5000000</v>
      </c>
      <c r="AI9" s="132">
        <f t="shared" si="0"/>
        <v>5000000</v>
      </c>
      <c r="AJ9" s="134">
        <f t="shared" si="0"/>
        <v>304531800</v>
      </c>
      <c r="AK9" s="135">
        <f t="shared" si="0"/>
        <v>346616800</v>
      </c>
      <c r="AL9" s="136">
        <f t="shared" si="0"/>
        <v>2444</v>
      </c>
      <c r="AM9" s="137">
        <f t="shared" si="0"/>
        <v>3872</v>
      </c>
      <c r="AN9" s="137">
        <f t="shared" si="0"/>
        <v>4033</v>
      </c>
      <c r="AO9" s="137">
        <f t="shared" si="0"/>
        <v>39897</v>
      </c>
      <c r="AP9" s="137">
        <f t="shared" si="0"/>
        <v>79850</v>
      </c>
      <c r="AQ9" s="137">
        <f t="shared" si="0"/>
        <v>12085</v>
      </c>
      <c r="AR9" s="138">
        <f t="shared" si="0"/>
        <v>117500</v>
      </c>
      <c r="AS9" s="139">
        <f t="shared" si="0"/>
        <v>68601</v>
      </c>
      <c r="AT9" s="137">
        <f t="shared" si="0"/>
        <v>73457</v>
      </c>
      <c r="AU9" s="138">
        <f t="shared" si="0"/>
        <v>142058</v>
      </c>
      <c r="AV9" s="140">
        <f t="shared" si="0"/>
        <v>2342</v>
      </c>
      <c r="AW9" s="141">
        <f t="shared" si="0"/>
        <v>15</v>
      </c>
      <c r="AX9" s="141">
        <f t="shared" si="0"/>
        <v>54</v>
      </c>
      <c r="AY9" s="141">
        <f t="shared" si="0"/>
        <v>200</v>
      </c>
      <c r="AZ9" s="138">
        <f t="shared" si="0"/>
        <v>56</v>
      </c>
      <c r="BA9" s="142" t="s">
        <v>54</v>
      </c>
      <c r="BB9" s="142" t="s">
        <v>54</v>
      </c>
      <c r="BC9" s="143" t="s">
        <v>55</v>
      </c>
    </row>
    <row r="10" spans="1:64" ht="78" hidden="1" customHeight="1" x14ac:dyDescent="0.2">
      <c r="B10" s="144" t="s">
        <v>56</v>
      </c>
      <c r="C10" s="145" t="s">
        <v>57</v>
      </c>
      <c r="D10" s="977" t="e">
        <f>VLOOKUP($D$9,#REF!,2,0)</f>
        <v>#REF!</v>
      </c>
      <c r="E10" s="978"/>
      <c r="F10" s="978"/>
      <c r="G10" s="978"/>
      <c r="H10" s="978"/>
      <c r="I10" s="978"/>
      <c r="J10" s="979"/>
      <c r="K10" s="37" t="e">
        <f>VLOOKUP($D$9,#REF!,3,0)</f>
        <v>#REF!</v>
      </c>
      <c r="L10" s="38" t="e">
        <f>VLOOKUP($D$9,#REF!,4,0)</f>
        <v>#REF!</v>
      </c>
      <c r="M10" s="39" t="e">
        <f>VLOOKUP($D$9,#REF!,5,0)</f>
        <v>#REF!</v>
      </c>
      <c r="N10" s="980" t="e">
        <f>VLOOKUP($D$9,#REF!,Q3,0)</f>
        <v>#REF!</v>
      </c>
      <c r="O10" s="981"/>
      <c r="P10" s="39"/>
      <c r="Q10" s="146">
        <v>5555</v>
      </c>
      <c r="R10" s="147"/>
      <c r="S10" s="148"/>
      <c r="T10" s="148"/>
      <c r="U10" s="148"/>
      <c r="V10" s="148"/>
      <c r="W10" s="148"/>
      <c r="X10" s="148"/>
      <c r="Y10" s="148"/>
      <c r="Z10" s="148"/>
      <c r="AA10" s="148"/>
      <c r="AB10" s="148"/>
      <c r="AC10" s="148"/>
      <c r="AD10" s="148"/>
      <c r="AE10" s="148"/>
      <c r="AF10" s="148"/>
      <c r="AG10" s="148"/>
      <c r="AH10" s="148"/>
      <c r="AI10" s="148"/>
      <c r="AJ10" s="149"/>
      <c r="AK10" s="149"/>
      <c r="AL10" s="150"/>
      <c r="AM10" s="150"/>
      <c r="AN10" s="150"/>
      <c r="AO10" s="150"/>
      <c r="AP10" s="150"/>
      <c r="AQ10" s="150"/>
      <c r="AR10" s="151"/>
      <c r="AS10" s="150"/>
      <c r="AT10" s="150"/>
      <c r="AU10" s="151"/>
      <c r="AV10" s="151"/>
      <c r="AW10" s="151"/>
      <c r="AX10" s="151"/>
      <c r="AY10" s="151"/>
      <c r="AZ10" s="151"/>
      <c r="BA10" s="151"/>
      <c r="BB10" s="151"/>
      <c r="BC10" s="152"/>
    </row>
    <row r="11" spans="1:64" ht="6" customHeight="1" x14ac:dyDescent="0.2">
      <c r="B11" s="153"/>
      <c r="C11" s="153"/>
      <c r="D11" s="153"/>
      <c r="E11" s="153"/>
      <c r="F11" s="153"/>
      <c r="G11" s="153"/>
      <c r="H11" s="153"/>
      <c r="I11" s="153"/>
      <c r="J11" s="153"/>
      <c r="K11" s="153"/>
      <c r="L11" s="153"/>
      <c r="M11" s="153"/>
      <c r="N11" s="982"/>
      <c r="O11" s="982"/>
      <c r="P11" s="153"/>
      <c r="Q11" s="153"/>
      <c r="R11" s="154"/>
      <c r="S11" s="154"/>
      <c r="T11" s="154"/>
      <c r="U11" s="154"/>
      <c r="V11" s="154"/>
      <c r="W11" s="154"/>
      <c r="X11" s="154"/>
      <c r="Y11" s="154"/>
      <c r="Z11" s="154"/>
      <c r="AA11" s="154"/>
      <c r="AB11" s="154"/>
      <c r="AC11" s="154"/>
      <c r="AD11" s="154"/>
      <c r="AE11" s="154"/>
      <c r="AF11" s="154"/>
      <c r="AG11" s="154"/>
      <c r="AH11" s="154"/>
      <c r="AI11" s="154"/>
      <c r="AJ11" s="154"/>
      <c r="AK11" s="154"/>
      <c r="AL11" s="154"/>
      <c r="AM11" s="154"/>
      <c r="AN11" s="154"/>
      <c r="AO11" s="154"/>
      <c r="AP11" s="154"/>
      <c r="AQ11" s="155"/>
      <c r="AR11" s="154"/>
      <c r="AS11" s="154"/>
      <c r="AT11" s="154"/>
      <c r="AU11" s="154"/>
      <c r="AV11" s="154"/>
      <c r="AW11" s="154"/>
      <c r="AX11" s="154"/>
      <c r="AY11" s="154"/>
      <c r="AZ11" s="154"/>
      <c r="BA11" s="154"/>
      <c r="BB11" s="154"/>
    </row>
    <row r="12" spans="1:64" ht="72" customHeight="1" x14ac:dyDescent="0.2">
      <c r="A12" s="900">
        <v>1</v>
      </c>
      <c r="B12" s="156" t="s">
        <v>58</v>
      </c>
      <c r="C12" s="157" t="s">
        <v>59</v>
      </c>
      <c r="D12" s="158" t="s">
        <v>60</v>
      </c>
      <c r="E12" s="158" t="s">
        <v>61</v>
      </c>
      <c r="F12" s="157" t="s">
        <v>62</v>
      </c>
      <c r="G12" s="159" t="s">
        <v>13</v>
      </c>
      <c r="H12" s="159" t="s">
        <v>63</v>
      </c>
      <c r="I12" s="160" t="s">
        <v>15</v>
      </c>
      <c r="J12" s="161">
        <f>+$N$3</f>
        <v>2019</v>
      </c>
      <c r="K12" s="159" t="s">
        <v>64</v>
      </c>
      <c r="L12" s="160" t="s">
        <v>17</v>
      </c>
      <c r="M12" s="157" t="s">
        <v>65</v>
      </c>
      <c r="N12" s="157" t="s">
        <v>66</v>
      </c>
      <c r="O12" s="157" t="s">
        <v>67</v>
      </c>
      <c r="P12" s="157" t="s">
        <v>68</v>
      </c>
      <c r="Q12" s="157" t="s">
        <v>69</v>
      </c>
      <c r="R12" s="162">
        <f>SUM(R13:R19)</f>
        <v>0</v>
      </c>
      <c r="S12" s="163">
        <f t="shared" ref="S12:AK12" si="1">SUM(S13:S19)</f>
        <v>0</v>
      </c>
      <c r="T12" s="164">
        <f t="shared" si="1"/>
        <v>0</v>
      </c>
      <c r="U12" s="165">
        <f t="shared" si="1"/>
        <v>0</v>
      </c>
      <c r="V12" s="164">
        <f t="shared" si="1"/>
        <v>0</v>
      </c>
      <c r="W12" s="165">
        <f t="shared" si="1"/>
        <v>0</v>
      </c>
      <c r="X12" s="164">
        <f t="shared" si="1"/>
        <v>0</v>
      </c>
      <c r="Y12" s="165">
        <f t="shared" si="1"/>
        <v>0</v>
      </c>
      <c r="Z12" s="164">
        <f t="shared" si="1"/>
        <v>5000000</v>
      </c>
      <c r="AA12" s="165">
        <f t="shared" si="1"/>
        <v>0</v>
      </c>
      <c r="AB12" s="164">
        <f t="shared" si="1"/>
        <v>0</v>
      </c>
      <c r="AC12" s="165">
        <f t="shared" si="1"/>
        <v>0</v>
      </c>
      <c r="AD12" s="164">
        <f t="shared" si="1"/>
        <v>0</v>
      </c>
      <c r="AE12" s="165">
        <f t="shared" si="1"/>
        <v>0</v>
      </c>
      <c r="AF12" s="164">
        <f t="shared" si="1"/>
        <v>15800000</v>
      </c>
      <c r="AG12" s="166">
        <f t="shared" si="1"/>
        <v>15800000</v>
      </c>
      <c r="AH12" s="164">
        <f t="shared" si="1"/>
        <v>5000000</v>
      </c>
      <c r="AI12" s="165">
        <f t="shared" si="1"/>
        <v>5000000</v>
      </c>
      <c r="AJ12" s="167">
        <f t="shared" si="1"/>
        <v>25800000</v>
      </c>
      <c r="AK12" s="168">
        <f t="shared" si="1"/>
        <v>20800000</v>
      </c>
      <c r="AL12" s="834">
        <f>SUM(AL13:AL18)</f>
        <v>0</v>
      </c>
      <c r="AM12" s="834">
        <f t="shared" ref="AM12:AQ12" si="2">SUM(AM13:AM18)</f>
        <v>0</v>
      </c>
      <c r="AN12" s="834">
        <f t="shared" si="2"/>
        <v>0</v>
      </c>
      <c r="AO12" s="834">
        <f t="shared" si="2"/>
        <v>4354</v>
      </c>
      <c r="AP12" s="834">
        <f t="shared" si="2"/>
        <v>4403</v>
      </c>
      <c r="AQ12" s="834">
        <f t="shared" si="2"/>
        <v>154</v>
      </c>
      <c r="AR12" s="836">
        <f>SUM(AR13:AR18)</f>
        <v>8911</v>
      </c>
      <c r="AS12" s="837">
        <f>SUM(AS13:AS18)</f>
        <v>4358</v>
      </c>
      <c r="AT12" s="837">
        <f>SUM(AT13:AT18)</f>
        <v>4562</v>
      </c>
      <c r="AU12" s="836">
        <f>SUM(AU13:AU18)</f>
        <v>8920</v>
      </c>
      <c r="AV12" s="837">
        <f>SUM(AV13:AV18)</f>
        <v>724</v>
      </c>
      <c r="AW12" s="837">
        <f t="shared" ref="AW12:AZ12" si="3">SUM(AW13:AW18)</f>
        <v>3</v>
      </c>
      <c r="AX12" s="837">
        <f t="shared" si="3"/>
        <v>8</v>
      </c>
      <c r="AY12" s="837">
        <f t="shared" si="3"/>
        <v>33</v>
      </c>
      <c r="AZ12" s="837">
        <f t="shared" si="3"/>
        <v>11</v>
      </c>
      <c r="BA12" s="43" t="s">
        <v>31</v>
      </c>
      <c r="BB12" s="43" t="s">
        <v>32</v>
      </c>
      <c r="BC12" s="44" t="s">
        <v>33</v>
      </c>
    </row>
    <row r="13" spans="1:64" ht="41.25" customHeight="1" x14ac:dyDescent="0.2">
      <c r="A13" s="901"/>
      <c r="B13" s="903" t="str">
        <f>VLOOKUP($D$9,'PROYECTOS REGISTRADOS'!$A$2:$D$82,4,0)</f>
        <v>Mejoramiento del índice de desempleo entre la población económicamente activa residente en el Municipio de Tocancipá, Cundinamarca, Centro Oriente</v>
      </c>
      <c r="C13" s="906" t="str">
        <f>VLOOKUP($D$9,'PROYECTOS REGISTRADOS'!$A$2:$D$82,3,0)</f>
        <v>2016-25817-0030</v>
      </c>
      <c r="D13" s="951" t="s">
        <v>70</v>
      </c>
      <c r="E13" s="912" t="str">
        <f>IF(D13=0,"0-0",(VLOOKUP(D13,'CONSOLIDADO PLAN DESARROLLO'!$EL$9:$ET$304,2,0)))</f>
        <v>Realizar apoyos de proyección laboral en cumplimiento de la ley del primer empleo</v>
      </c>
      <c r="F13" s="915" t="str">
        <f>IF(D13=0,"0-0",(VLOOKUP(D13,'CONSOLIDADO PLAN DESARROLLO'!$EL$9:$ET$304,3,0)))</f>
        <v>No. de estrategias diseñadas para realizar apoyos de proyección laboral con Ley de Primer Empleo</v>
      </c>
      <c r="G13" s="918">
        <f>IF(D13=0,"0-0",(VLOOKUP(D13,'CONSOLIDADO PLAN DESARROLLO'!$EL$9:$ET$304,4,0)))</f>
        <v>0</v>
      </c>
      <c r="H13" s="921">
        <f>IF(D13=0,"0-0",(VLOOKUP(D13,'CONSOLIDADO PLAN DESARROLLO'!$EL$9:$ET$304,5,0)))</f>
        <v>1</v>
      </c>
      <c r="I13" s="924">
        <f>IF(D13=0,"0-0",(VLOOKUP(D13,'CONSOLIDADO PLAN DESARROLLO'!$EL$9:$ET$304,$R$3,0)))</f>
        <v>1</v>
      </c>
      <c r="J13" s="925"/>
      <c r="K13" s="942">
        <v>1</v>
      </c>
      <c r="L13" s="936">
        <v>1</v>
      </c>
      <c r="M13" s="793" t="s">
        <v>71</v>
      </c>
      <c r="N13" s="790" t="s">
        <v>72</v>
      </c>
      <c r="O13" s="792">
        <v>4</v>
      </c>
      <c r="P13" s="46">
        <v>1</v>
      </c>
      <c r="Q13" s="46">
        <v>1</v>
      </c>
      <c r="R13" s="945">
        <f>VLOOKUP($D13,'[4]Tablero Logro Metas 2020'!$AK$7:$AS$302,3,0)</f>
        <v>0</v>
      </c>
      <c r="S13" s="47"/>
      <c r="T13" s="948">
        <f>VLOOKUP($D13,'[4]Tablero Logro Metas 2020'!$AK$7:$AS$302,4,0)</f>
        <v>0</v>
      </c>
      <c r="U13" s="48"/>
      <c r="V13" s="948">
        <f>VLOOKUP($D13,'[4]Tablero Logro Metas 2020'!$AK$7:$AS$302,5,0)</f>
        <v>0</v>
      </c>
      <c r="W13" s="48"/>
      <c r="X13" s="948">
        <f>VLOOKUP($D13,'[4]Tablero Logro Metas 2020'!$AK$7:$AS$302,6,0)</f>
        <v>0</v>
      </c>
      <c r="Y13" s="48"/>
      <c r="Z13" s="948">
        <f>VLOOKUP($D13,'[4]Tablero Logro Metas 2020'!$AK$7:$AS$302,7,0)</f>
        <v>5000000</v>
      </c>
      <c r="AA13" s="48"/>
      <c r="AB13" s="948">
        <f>VLOOKUP($D13,'[4]Tablero Logro Metas 2020'!$AK$7:$AS$302,8,0)</f>
        <v>0</v>
      </c>
      <c r="AC13" s="48"/>
      <c r="AD13" s="948">
        <f>VLOOKUP($D13,'[4]Tablero Logro Metas 2020'!$AK$7:$AS$302,9,0)</f>
        <v>0</v>
      </c>
      <c r="AE13" s="48"/>
      <c r="AF13" s="897">
        <v>15800000</v>
      </c>
      <c r="AG13" s="49">
        <v>15800000</v>
      </c>
      <c r="AH13" s="897">
        <v>5000000</v>
      </c>
      <c r="AI13" s="48">
        <v>5000000</v>
      </c>
      <c r="AJ13" s="930">
        <f>+R13+T13+V13+X13+Z13+AB13+AD13+AF13+AH13</f>
        <v>25800000</v>
      </c>
      <c r="AK13" s="102">
        <f t="shared" ref="AK13:AK18" si="4">AC13+AE13+AG13+S13+U13+W13+Y13+AA13+AI13</f>
        <v>20800000</v>
      </c>
      <c r="AL13" s="50">
        <v>0</v>
      </c>
      <c r="AM13" s="51">
        <v>0</v>
      </c>
      <c r="AN13" s="51">
        <v>0</v>
      </c>
      <c r="AO13" s="51">
        <v>4354</v>
      </c>
      <c r="AP13" s="51">
        <v>4403</v>
      </c>
      <c r="AQ13" s="51">
        <v>154</v>
      </c>
      <c r="AR13" s="52">
        <f t="shared" ref="AR13:AR18" si="5">SUM(AL13:AQ13)</f>
        <v>8911</v>
      </c>
      <c r="AS13" s="53">
        <v>4358</v>
      </c>
      <c r="AT13" s="51">
        <v>4562</v>
      </c>
      <c r="AU13" s="52">
        <f t="shared" ref="AU13:AU17" si="6">SUM(AS13:AT13)</f>
        <v>8920</v>
      </c>
      <c r="AV13" s="53">
        <v>724</v>
      </c>
      <c r="AW13" s="51">
        <v>3</v>
      </c>
      <c r="AX13" s="51">
        <v>8</v>
      </c>
      <c r="AY13" s="51">
        <v>33</v>
      </c>
      <c r="AZ13" s="54">
        <v>11</v>
      </c>
      <c r="BA13" s="55" t="s">
        <v>1994</v>
      </c>
      <c r="BB13" s="55" t="s">
        <v>1993</v>
      </c>
      <c r="BC13" s="56" t="s">
        <v>2000</v>
      </c>
    </row>
    <row r="14" spans="1:64" ht="36" customHeight="1" x14ac:dyDescent="0.2">
      <c r="A14" s="901"/>
      <c r="B14" s="903"/>
      <c r="C14" s="906"/>
      <c r="D14" s="951"/>
      <c r="E14" s="913"/>
      <c r="F14" s="915"/>
      <c r="G14" s="918"/>
      <c r="H14" s="921"/>
      <c r="I14" s="926"/>
      <c r="J14" s="927"/>
      <c r="K14" s="942"/>
      <c r="L14" s="937"/>
      <c r="M14" s="169" t="s">
        <v>73</v>
      </c>
      <c r="N14" s="170" t="s">
        <v>72</v>
      </c>
      <c r="O14" s="171"/>
      <c r="P14" s="46"/>
      <c r="Q14" s="46"/>
      <c r="R14" s="946"/>
      <c r="S14" s="47"/>
      <c r="T14" s="949"/>
      <c r="U14" s="48"/>
      <c r="V14" s="949"/>
      <c r="W14" s="48"/>
      <c r="X14" s="949"/>
      <c r="Y14" s="48"/>
      <c r="Z14" s="949"/>
      <c r="AA14" s="48"/>
      <c r="AB14" s="949"/>
      <c r="AC14" s="48"/>
      <c r="AD14" s="949"/>
      <c r="AE14" s="48"/>
      <c r="AF14" s="898"/>
      <c r="AG14" s="49"/>
      <c r="AH14" s="898"/>
      <c r="AI14" s="48"/>
      <c r="AJ14" s="931"/>
      <c r="AK14" s="102">
        <f t="shared" si="4"/>
        <v>0</v>
      </c>
      <c r="AL14" s="50"/>
      <c r="AM14" s="51"/>
      <c r="AN14" s="51"/>
      <c r="AO14" s="51"/>
      <c r="AP14" s="51"/>
      <c r="AQ14" s="51"/>
      <c r="AR14" s="52">
        <f t="shared" si="5"/>
        <v>0</v>
      </c>
      <c r="AS14" s="53"/>
      <c r="AT14" s="51"/>
      <c r="AU14" s="52">
        <f t="shared" si="6"/>
        <v>0</v>
      </c>
      <c r="AV14" s="53"/>
      <c r="AW14" s="51"/>
      <c r="AX14" s="51"/>
      <c r="AY14" s="51"/>
      <c r="AZ14" s="54"/>
      <c r="BA14" s="55"/>
      <c r="BB14" s="55"/>
      <c r="BC14" s="56"/>
    </row>
    <row r="15" spans="1:64" ht="17.25" customHeight="1" x14ac:dyDescent="0.2">
      <c r="A15" s="901"/>
      <c r="B15" s="903"/>
      <c r="C15" s="906"/>
      <c r="D15" s="951"/>
      <c r="E15" s="913"/>
      <c r="F15" s="915"/>
      <c r="G15" s="918"/>
      <c r="H15" s="921"/>
      <c r="I15" s="926"/>
      <c r="J15" s="927"/>
      <c r="K15" s="942"/>
      <c r="L15" s="937"/>
      <c r="M15" s="169"/>
      <c r="N15" s="170"/>
      <c r="O15" s="171"/>
      <c r="P15" s="46"/>
      <c r="Q15" s="46"/>
      <c r="R15" s="946"/>
      <c r="S15" s="47"/>
      <c r="T15" s="949"/>
      <c r="U15" s="48"/>
      <c r="V15" s="949"/>
      <c r="W15" s="48"/>
      <c r="X15" s="949"/>
      <c r="Y15" s="48"/>
      <c r="Z15" s="949"/>
      <c r="AA15" s="48"/>
      <c r="AB15" s="949"/>
      <c r="AC15" s="48"/>
      <c r="AD15" s="949"/>
      <c r="AE15" s="48"/>
      <c r="AF15" s="898"/>
      <c r="AG15" s="49"/>
      <c r="AH15" s="898"/>
      <c r="AI15" s="48"/>
      <c r="AJ15" s="931"/>
      <c r="AK15" s="102">
        <f t="shared" si="4"/>
        <v>0</v>
      </c>
      <c r="AL15" s="50"/>
      <c r="AM15" s="51"/>
      <c r="AN15" s="51"/>
      <c r="AO15" s="51"/>
      <c r="AP15" s="51"/>
      <c r="AQ15" s="51"/>
      <c r="AR15" s="52">
        <f t="shared" si="5"/>
        <v>0</v>
      </c>
      <c r="AS15" s="53"/>
      <c r="AT15" s="51"/>
      <c r="AU15" s="52">
        <f t="shared" si="6"/>
        <v>0</v>
      </c>
      <c r="AV15" s="53"/>
      <c r="AW15" s="51"/>
      <c r="AX15" s="51"/>
      <c r="AY15" s="51"/>
      <c r="AZ15" s="54"/>
      <c r="BA15" s="55"/>
      <c r="BB15" s="55"/>
      <c r="BC15" s="56"/>
    </row>
    <row r="16" spans="1:64" ht="17.25" customHeight="1" x14ac:dyDescent="0.2">
      <c r="A16" s="901"/>
      <c r="B16" s="903"/>
      <c r="C16" s="906"/>
      <c r="D16" s="951"/>
      <c r="E16" s="913"/>
      <c r="F16" s="915"/>
      <c r="G16" s="918"/>
      <c r="H16" s="921"/>
      <c r="I16" s="926"/>
      <c r="J16" s="927"/>
      <c r="K16" s="942"/>
      <c r="L16" s="937"/>
      <c r="M16" s="169"/>
      <c r="N16" s="170"/>
      <c r="O16" s="171"/>
      <c r="P16" s="46"/>
      <c r="Q16" s="46"/>
      <c r="R16" s="946"/>
      <c r="S16" s="47"/>
      <c r="T16" s="949"/>
      <c r="U16" s="48"/>
      <c r="V16" s="949"/>
      <c r="W16" s="48"/>
      <c r="X16" s="949"/>
      <c r="Y16" s="48"/>
      <c r="Z16" s="949"/>
      <c r="AA16" s="48"/>
      <c r="AB16" s="949"/>
      <c r="AC16" s="48"/>
      <c r="AD16" s="949"/>
      <c r="AE16" s="48"/>
      <c r="AF16" s="898"/>
      <c r="AG16" s="49"/>
      <c r="AH16" s="898"/>
      <c r="AI16" s="48"/>
      <c r="AJ16" s="931"/>
      <c r="AK16" s="102">
        <f t="shared" si="4"/>
        <v>0</v>
      </c>
      <c r="AL16" s="50"/>
      <c r="AM16" s="51"/>
      <c r="AN16" s="51"/>
      <c r="AO16" s="51"/>
      <c r="AP16" s="51"/>
      <c r="AQ16" s="51"/>
      <c r="AR16" s="52">
        <f t="shared" si="5"/>
        <v>0</v>
      </c>
      <c r="AS16" s="53"/>
      <c r="AT16" s="51"/>
      <c r="AU16" s="52">
        <f t="shared" si="6"/>
        <v>0</v>
      </c>
      <c r="AV16" s="53"/>
      <c r="AW16" s="51"/>
      <c r="AX16" s="51"/>
      <c r="AY16" s="51"/>
      <c r="AZ16" s="54"/>
      <c r="BA16" s="55"/>
      <c r="BB16" s="55"/>
      <c r="BC16" s="56"/>
    </row>
    <row r="17" spans="1:55" ht="17.25" customHeight="1" x14ac:dyDescent="0.2">
      <c r="A17" s="901"/>
      <c r="B17" s="903"/>
      <c r="C17" s="906"/>
      <c r="D17" s="951"/>
      <c r="E17" s="913"/>
      <c r="F17" s="915"/>
      <c r="G17" s="918"/>
      <c r="H17" s="921"/>
      <c r="I17" s="926"/>
      <c r="J17" s="927"/>
      <c r="K17" s="942"/>
      <c r="L17" s="937"/>
      <c r="M17" s="169"/>
      <c r="N17" s="170"/>
      <c r="O17" s="171"/>
      <c r="P17" s="46"/>
      <c r="Q17" s="46"/>
      <c r="R17" s="946"/>
      <c r="S17" s="47"/>
      <c r="T17" s="949"/>
      <c r="U17" s="48"/>
      <c r="V17" s="949"/>
      <c r="W17" s="48"/>
      <c r="X17" s="949"/>
      <c r="Y17" s="48"/>
      <c r="Z17" s="949"/>
      <c r="AA17" s="48"/>
      <c r="AB17" s="949"/>
      <c r="AC17" s="48"/>
      <c r="AD17" s="949"/>
      <c r="AE17" s="48"/>
      <c r="AF17" s="898"/>
      <c r="AG17" s="49"/>
      <c r="AH17" s="898"/>
      <c r="AI17" s="48"/>
      <c r="AJ17" s="931"/>
      <c r="AK17" s="102">
        <f t="shared" si="4"/>
        <v>0</v>
      </c>
      <c r="AL17" s="50"/>
      <c r="AM17" s="51"/>
      <c r="AN17" s="51"/>
      <c r="AO17" s="51"/>
      <c r="AP17" s="51"/>
      <c r="AQ17" s="51"/>
      <c r="AR17" s="52">
        <f t="shared" si="5"/>
        <v>0</v>
      </c>
      <c r="AS17" s="53"/>
      <c r="AT17" s="51"/>
      <c r="AU17" s="52">
        <f t="shared" si="6"/>
        <v>0</v>
      </c>
      <c r="AV17" s="53"/>
      <c r="AW17" s="51"/>
      <c r="AX17" s="51"/>
      <c r="AY17" s="51"/>
      <c r="AZ17" s="54"/>
      <c r="BA17" s="55"/>
      <c r="BB17" s="55"/>
      <c r="BC17" s="56"/>
    </row>
    <row r="18" spans="1:55" ht="17.25" customHeight="1" x14ac:dyDescent="0.2">
      <c r="A18" s="901"/>
      <c r="B18" s="904"/>
      <c r="C18" s="907"/>
      <c r="D18" s="952"/>
      <c r="E18" s="913"/>
      <c r="F18" s="916"/>
      <c r="G18" s="919"/>
      <c r="H18" s="922"/>
      <c r="I18" s="926"/>
      <c r="J18" s="927"/>
      <c r="K18" s="943"/>
      <c r="L18" s="937"/>
      <c r="M18" s="172"/>
      <c r="N18" s="173"/>
      <c r="O18" s="174"/>
      <c r="P18" s="106"/>
      <c r="Q18" s="106"/>
      <c r="R18" s="946"/>
      <c r="S18" s="107"/>
      <c r="T18" s="949"/>
      <c r="U18" s="108"/>
      <c r="V18" s="949"/>
      <c r="W18" s="108"/>
      <c r="X18" s="949"/>
      <c r="Y18" s="108"/>
      <c r="Z18" s="949"/>
      <c r="AA18" s="108"/>
      <c r="AB18" s="949"/>
      <c r="AC18" s="108"/>
      <c r="AD18" s="949"/>
      <c r="AE18" s="108"/>
      <c r="AF18" s="898"/>
      <c r="AG18" s="109"/>
      <c r="AH18" s="898"/>
      <c r="AI18" s="108"/>
      <c r="AJ18" s="932"/>
      <c r="AK18" s="102">
        <f t="shared" si="4"/>
        <v>0</v>
      </c>
      <c r="AL18" s="110"/>
      <c r="AM18" s="111"/>
      <c r="AN18" s="111"/>
      <c r="AO18" s="111"/>
      <c r="AP18" s="111"/>
      <c r="AQ18" s="111"/>
      <c r="AR18" s="52">
        <f t="shared" si="5"/>
        <v>0</v>
      </c>
      <c r="AS18" s="112"/>
      <c r="AT18" s="111"/>
      <c r="AU18" s="52">
        <f>SUM(AS18:AT18)</f>
        <v>0</v>
      </c>
      <c r="AV18" s="112"/>
      <c r="AW18" s="111"/>
      <c r="AX18" s="111"/>
      <c r="AY18" s="111"/>
      <c r="AZ18" s="113"/>
      <c r="BA18" s="114"/>
      <c r="BB18" s="114"/>
      <c r="BC18" s="115"/>
    </row>
    <row r="19" spans="1:55" ht="9.9499999999999993" customHeight="1" thickBot="1" x14ac:dyDescent="0.25">
      <c r="A19" s="902"/>
      <c r="B19" s="905"/>
      <c r="C19" s="908"/>
      <c r="D19" s="953"/>
      <c r="E19" s="914"/>
      <c r="F19" s="917"/>
      <c r="G19" s="920"/>
      <c r="H19" s="923"/>
      <c r="I19" s="928"/>
      <c r="J19" s="929"/>
      <c r="K19" s="944"/>
      <c r="L19" s="938"/>
      <c r="M19" s="175"/>
      <c r="N19" s="176"/>
      <c r="O19" s="177"/>
      <c r="P19" s="116"/>
      <c r="Q19" s="116"/>
      <c r="R19" s="947"/>
      <c r="S19" s="178"/>
      <c r="T19" s="950"/>
      <c r="U19" s="179"/>
      <c r="V19" s="950"/>
      <c r="W19" s="179"/>
      <c r="X19" s="950"/>
      <c r="Y19" s="179"/>
      <c r="Z19" s="950"/>
      <c r="AA19" s="179"/>
      <c r="AB19" s="950"/>
      <c r="AC19" s="179"/>
      <c r="AD19" s="950"/>
      <c r="AE19" s="179"/>
      <c r="AF19" s="899"/>
      <c r="AG19" s="180"/>
      <c r="AH19" s="899"/>
      <c r="AI19" s="179"/>
      <c r="AJ19" s="117"/>
      <c r="AK19" s="118"/>
      <c r="AL19" s="181"/>
      <c r="AM19" s="182"/>
      <c r="AN19" s="182"/>
      <c r="AO19" s="182"/>
      <c r="AP19" s="182"/>
      <c r="AQ19" s="182"/>
      <c r="AR19" s="119"/>
      <c r="AS19" s="183"/>
      <c r="AT19" s="182"/>
      <c r="AU19" s="119"/>
      <c r="AV19" s="183"/>
      <c r="AW19" s="182"/>
      <c r="AX19" s="182"/>
      <c r="AY19" s="182"/>
      <c r="AZ19" s="184"/>
      <c r="BA19" s="185"/>
      <c r="BB19" s="185"/>
      <c r="BC19" s="186"/>
    </row>
    <row r="20" spans="1:55" ht="72" customHeight="1" x14ac:dyDescent="0.2">
      <c r="A20" s="900">
        <v>2</v>
      </c>
      <c r="B20" s="156" t="s">
        <v>58</v>
      </c>
      <c r="C20" s="157" t="s">
        <v>59</v>
      </c>
      <c r="D20" s="158" t="s">
        <v>60</v>
      </c>
      <c r="E20" s="158" t="s">
        <v>61</v>
      </c>
      <c r="F20" s="157" t="s">
        <v>62</v>
      </c>
      <c r="G20" s="159" t="s">
        <v>13</v>
      </c>
      <c r="H20" s="159" t="s">
        <v>63</v>
      </c>
      <c r="I20" s="160" t="s">
        <v>15</v>
      </c>
      <c r="J20" s="161">
        <f>+$N$3</f>
        <v>2019</v>
      </c>
      <c r="K20" s="159" t="s">
        <v>64</v>
      </c>
      <c r="L20" s="160" t="s">
        <v>17</v>
      </c>
      <c r="M20" s="157" t="s">
        <v>65</v>
      </c>
      <c r="N20" s="157" t="s">
        <v>66</v>
      </c>
      <c r="O20" s="157" t="s">
        <v>67</v>
      </c>
      <c r="P20" s="157" t="s">
        <v>68</v>
      </c>
      <c r="Q20" s="157" t="s">
        <v>69</v>
      </c>
      <c r="R20" s="162">
        <f t="shared" ref="R20:AZ20" si="7">SUM(R21:R21)</f>
        <v>0</v>
      </c>
      <c r="S20" s="163">
        <f t="shared" si="7"/>
        <v>0</v>
      </c>
      <c r="T20" s="164">
        <f t="shared" si="7"/>
        <v>0</v>
      </c>
      <c r="U20" s="165">
        <f t="shared" si="7"/>
        <v>0</v>
      </c>
      <c r="V20" s="164">
        <f t="shared" si="7"/>
        <v>0</v>
      </c>
      <c r="W20" s="165">
        <f t="shared" si="7"/>
        <v>0</v>
      </c>
      <c r="X20" s="164">
        <f t="shared" si="7"/>
        <v>0</v>
      </c>
      <c r="Y20" s="165">
        <f t="shared" si="7"/>
        <v>0</v>
      </c>
      <c r="Z20" s="164">
        <f t="shared" si="7"/>
        <v>5000000</v>
      </c>
      <c r="AA20" s="165">
        <f t="shared" si="7"/>
        <v>0</v>
      </c>
      <c r="AB20" s="164">
        <f t="shared" si="7"/>
        <v>0</v>
      </c>
      <c r="AC20" s="165">
        <f t="shared" si="7"/>
        <v>0</v>
      </c>
      <c r="AD20" s="164">
        <f t="shared" si="7"/>
        <v>0</v>
      </c>
      <c r="AE20" s="165">
        <f t="shared" si="7"/>
        <v>0</v>
      </c>
      <c r="AF20" s="164">
        <f t="shared" si="7"/>
        <v>30891000</v>
      </c>
      <c r="AG20" s="166">
        <f t="shared" si="7"/>
        <v>30891000</v>
      </c>
      <c r="AH20" s="164">
        <f t="shared" si="7"/>
        <v>0</v>
      </c>
      <c r="AI20" s="165">
        <f t="shared" si="7"/>
        <v>0</v>
      </c>
      <c r="AJ20" s="167">
        <f t="shared" si="7"/>
        <v>35891000</v>
      </c>
      <c r="AK20" s="168">
        <f t="shared" si="7"/>
        <v>30891000</v>
      </c>
      <c r="AL20" s="834">
        <f t="shared" si="7"/>
        <v>0</v>
      </c>
      <c r="AM20" s="834">
        <f t="shared" si="7"/>
        <v>0</v>
      </c>
      <c r="AN20" s="834">
        <f t="shared" si="7"/>
        <v>0</v>
      </c>
      <c r="AO20" s="834">
        <f t="shared" si="7"/>
        <v>48</v>
      </c>
      <c r="AP20" s="834">
        <f t="shared" si="7"/>
        <v>12</v>
      </c>
      <c r="AQ20" s="834">
        <f t="shared" si="7"/>
        <v>10</v>
      </c>
      <c r="AR20" s="836">
        <f t="shared" si="7"/>
        <v>70</v>
      </c>
      <c r="AS20" s="837">
        <f t="shared" si="7"/>
        <v>55</v>
      </c>
      <c r="AT20" s="837">
        <f t="shared" si="7"/>
        <v>60</v>
      </c>
      <c r="AU20" s="836">
        <f t="shared" si="7"/>
        <v>115</v>
      </c>
      <c r="AV20" s="837">
        <f t="shared" si="7"/>
        <v>0</v>
      </c>
      <c r="AW20" s="837">
        <f t="shared" si="7"/>
        <v>0</v>
      </c>
      <c r="AX20" s="837">
        <f t="shared" si="7"/>
        <v>5</v>
      </c>
      <c r="AY20" s="837">
        <f t="shared" si="7"/>
        <v>8</v>
      </c>
      <c r="AZ20" s="837">
        <f t="shared" si="7"/>
        <v>0</v>
      </c>
      <c r="BA20" s="43" t="s">
        <v>31</v>
      </c>
      <c r="BB20" s="43" t="s">
        <v>32</v>
      </c>
      <c r="BC20" s="44" t="s">
        <v>33</v>
      </c>
    </row>
    <row r="21" spans="1:55" ht="134.25" customHeight="1" x14ac:dyDescent="0.2">
      <c r="A21" s="901"/>
      <c r="B21" s="853" t="str">
        <f>VLOOKUP($D$9,'PROYECTOS REGISTRADOS'!$A$2:$D$82,4,0)</f>
        <v>Mejoramiento del índice de desempleo entre la población económicamente activa residente en el Municipio de Tocancipá, Cundinamarca, Centro Oriente</v>
      </c>
      <c r="C21" s="854" t="str">
        <f>VLOOKUP($D$9,'PROYECTOS REGISTRADOS'!$A$2:$D$82,3,0)</f>
        <v>2016-25817-0030</v>
      </c>
      <c r="D21" s="890" t="s">
        <v>74</v>
      </c>
      <c r="E21" s="855" t="str">
        <f>IF(D21=0,"0-0",(VLOOKUP(D21,'CONSOLIDADO PLAN DESARROLLO'!$EL$9:$ET$304,2,0)))</f>
        <v>Capacitar en “teletrabajo" por medio de establecimientos educativos u otros aliados</v>
      </c>
      <c r="F21" s="856" t="str">
        <f>IF(D21=0,"0-0",(VLOOKUP(D21,'CONSOLIDADO PLAN DESARROLLO'!$EL$9:$ET$304,3,0)))</f>
        <v>No. de capacitaciones anuales en teletrabajo</v>
      </c>
      <c r="G21" s="857">
        <f>IF(D21=0,"0-0",(VLOOKUP(D21,'CONSOLIDADO PLAN DESARROLLO'!$EL$9:$ET$304,4,0)))</f>
        <v>0</v>
      </c>
      <c r="H21" s="858">
        <f>IF(D21=0,"0-0",(VLOOKUP(D21,'CONSOLIDADO PLAN DESARROLLO'!$EL$9:$ET$304,5,0)))</f>
        <v>1</v>
      </c>
      <c r="I21" s="924">
        <f>IF(D21=0,"0-0",(VLOOKUP(D21,'CONSOLIDADO PLAN DESARROLLO'!$EL$9:$ET$304,$R$3,0)))</f>
        <v>1</v>
      </c>
      <c r="J21" s="925"/>
      <c r="K21" s="891">
        <v>1</v>
      </c>
      <c r="L21" s="886">
        <v>1</v>
      </c>
      <c r="M21" s="793" t="s">
        <v>75</v>
      </c>
      <c r="N21" s="790" t="s">
        <v>72</v>
      </c>
      <c r="O21" s="792">
        <v>4</v>
      </c>
      <c r="P21" s="46">
        <v>2</v>
      </c>
      <c r="Q21" s="46">
        <v>4</v>
      </c>
      <c r="R21" s="860">
        <f>VLOOKUP($D21,'[4]Tablero Logro Metas 2020'!$AK$7:$AS$302,3,0)</f>
        <v>0</v>
      </c>
      <c r="S21" s="47"/>
      <c r="T21" s="861">
        <f>VLOOKUP($D21,'[4]Tablero Logro Metas 2020'!$AK$7:$AS$302,4,0)</f>
        <v>0</v>
      </c>
      <c r="U21" s="48"/>
      <c r="V21" s="861">
        <f>VLOOKUP($D21,'[4]Tablero Logro Metas 2020'!$AK$7:$AS$302,5,0)</f>
        <v>0</v>
      </c>
      <c r="W21" s="48"/>
      <c r="X21" s="861">
        <f>VLOOKUP($D21,'[4]Tablero Logro Metas 2020'!$AK$7:$AS$302,6,0)</f>
        <v>0</v>
      </c>
      <c r="Y21" s="48"/>
      <c r="Z21" s="861">
        <f>VLOOKUP($D21,'[4]Tablero Logro Metas 2020'!$AK$7:$AS$302,7,0)</f>
        <v>5000000</v>
      </c>
      <c r="AA21" s="48"/>
      <c r="AB21" s="861">
        <f>VLOOKUP($D21,'[4]Tablero Logro Metas 2020'!$AK$7:$AS$302,8,0)</f>
        <v>0</v>
      </c>
      <c r="AC21" s="48"/>
      <c r="AD21" s="861">
        <f>VLOOKUP($D21,'[4]Tablero Logro Metas 2020'!$AK$7:$AS$302,9,0)</f>
        <v>0</v>
      </c>
      <c r="AE21" s="48"/>
      <c r="AF21" s="852">
        <v>30891000</v>
      </c>
      <c r="AG21" s="49">
        <v>30891000</v>
      </c>
      <c r="AH21" s="852">
        <v>0</v>
      </c>
      <c r="AI21" s="48"/>
      <c r="AJ21" s="859">
        <f>+R21+T21+V21+X21+Z21+AB21+AD21+AF21+AH21</f>
        <v>35891000</v>
      </c>
      <c r="AK21" s="102">
        <f t="shared" ref="AK21" si="8">AC21+AE21+AG21+S21+U21+W21+Y21+AA21+AI21</f>
        <v>30891000</v>
      </c>
      <c r="AL21" s="50">
        <v>0</v>
      </c>
      <c r="AM21" s="51">
        <v>0</v>
      </c>
      <c r="AN21" s="51">
        <v>0</v>
      </c>
      <c r="AO21" s="51">
        <v>48</v>
      </c>
      <c r="AP21" s="51">
        <v>12</v>
      </c>
      <c r="AQ21" s="51">
        <v>10</v>
      </c>
      <c r="AR21" s="52">
        <f t="shared" ref="AR21" si="9">SUM(AL21:AQ21)</f>
        <v>70</v>
      </c>
      <c r="AS21" s="53">
        <v>55</v>
      </c>
      <c r="AT21" s="51">
        <v>60</v>
      </c>
      <c r="AU21" s="52">
        <f t="shared" ref="AU21" si="10">SUM(AS21:AT21)</f>
        <v>115</v>
      </c>
      <c r="AV21" s="53">
        <v>0</v>
      </c>
      <c r="AW21" s="51">
        <v>0</v>
      </c>
      <c r="AX21" s="51">
        <v>5</v>
      </c>
      <c r="AY21" s="51">
        <v>8</v>
      </c>
      <c r="AZ21" s="54">
        <v>0</v>
      </c>
      <c r="BA21" s="55" t="s">
        <v>1992</v>
      </c>
      <c r="BB21" s="55"/>
      <c r="BC21" s="56" t="s">
        <v>2000</v>
      </c>
    </row>
    <row r="22" spans="1:55" ht="72" customHeight="1" x14ac:dyDescent="0.2">
      <c r="A22" s="900">
        <v>3</v>
      </c>
      <c r="B22" s="156" t="s">
        <v>58</v>
      </c>
      <c r="C22" s="157" t="s">
        <v>59</v>
      </c>
      <c r="D22" s="158" t="s">
        <v>60</v>
      </c>
      <c r="E22" s="158" t="s">
        <v>61</v>
      </c>
      <c r="F22" s="157" t="s">
        <v>62</v>
      </c>
      <c r="G22" s="159" t="s">
        <v>13</v>
      </c>
      <c r="H22" s="159" t="s">
        <v>63</v>
      </c>
      <c r="I22" s="160" t="s">
        <v>15</v>
      </c>
      <c r="J22" s="161">
        <f>+$N$3</f>
        <v>2019</v>
      </c>
      <c r="K22" s="159" t="s">
        <v>64</v>
      </c>
      <c r="L22" s="160" t="s">
        <v>17</v>
      </c>
      <c r="M22" s="157" t="s">
        <v>65</v>
      </c>
      <c r="N22" s="157" t="s">
        <v>66</v>
      </c>
      <c r="O22" s="157" t="s">
        <v>67</v>
      </c>
      <c r="P22" s="157" t="s">
        <v>68</v>
      </c>
      <c r="Q22" s="157" t="s">
        <v>69</v>
      </c>
      <c r="R22" s="162">
        <f t="shared" ref="R22:AJ22" si="11">SUM(R23:R34)</f>
        <v>0</v>
      </c>
      <c r="S22" s="163">
        <f t="shared" si="11"/>
        <v>0</v>
      </c>
      <c r="T22" s="164">
        <f t="shared" si="11"/>
        <v>0</v>
      </c>
      <c r="U22" s="165">
        <f t="shared" si="11"/>
        <v>0</v>
      </c>
      <c r="V22" s="164">
        <f t="shared" si="11"/>
        <v>0</v>
      </c>
      <c r="W22" s="165">
        <f t="shared" si="11"/>
        <v>0</v>
      </c>
      <c r="X22" s="164">
        <f t="shared" si="11"/>
        <v>0</v>
      </c>
      <c r="Y22" s="165">
        <f t="shared" si="11"/>
        <v>0</v>
      </c>
      <c r="Z22" s="164">
        <f t="shared" si="11"/>
        <v>15000000</v>
      </c>
      <c r="AA22" s="165">
        <f t="shared" si="11"/>
        <v>35460000</v>
      </c>
      <c r="AB22" s="164">
        <f t="shared" si="11"/>
        <v>0</v>
      </c>
      <c r="AC22" s="165">
        <f t="shared" si="11"/>
        <v>0</v>
      </c>
      <c r="AD22" s="164">
        <f t="shared" si="11"/>
        <v>0</v>
      </c>
      <c r="AE22" s="165">
        <f t="shared" si="11"/>
        <v>0</v>
      </c>
      <c r="AF22" s="164">
        <f t="shared" si="11"/>
        <v>25882500</v>
      </c>
      <c r="AG22" s="166">
        <f t="shared" si="11"/>
        <v>25882500</v>
      </c>
      <c r="AH22" s="164">
        <f t="shared" si="11"/>
        <v>0</v>
      </c>
      <c r="AI22" s="165">
        <f t="shared" si="11"/>
        <v>0</v>
      </c>
      <c r="AJ22" s="167">
        <f t="shared" si="11"/>
        <v>40882500</v>
      </c>
      <c r="AK22" s="168">
        <f>SUM(AK23:AK34)</f>
        <v>61342500</v>
      </c>
      <c r="AL22" s="834">
        <v>2444</v>
      </c>
      <c r="AM22" s="835">
        <v>3872</v>
      </c>
      <c r="AN22" s="835">
        <v>4033</v>
      </c>
      <c r="AO22" s="835">
        <v>6431</v>
      </c>
      <c r="AP22" s="835">
        <v>15715</v>
      </c>
      <c r="AQ22" s="835">
        <v>2511</v>
      </c>
      <c r="AR22" s="836">
        <v>35006</v>
      </c>
      <c r="AS22" s="837">
        <v>17029</v>
      </c>
      <c r="AT22" s="835">
        <v>17977</v>
      </c>
      <c r="AU22" s="836">
        <v>35006</v>
      </c>
      <c r="AV22" s="837">
        <f>SUM(AV23:AV33)</f>
        <v>167</v>
      </c>
      <c r="AW22" s="837">
        <f t="shared" ref="AW22:AZ22" si="12">SUM(AW23:AW33)</f>
        <v>7</v>
      </c>
      <c r="AX22" s="837">
        <f t="shared" si="12"/>
        <v>8</v>
      </c>
      <c r="AY22" s="837">
        <f t="shared" si="12"/>
        <v>70</v>
      </c>
      <c r="AZ22" s="837">
        <f t="shared" si="12"/>
        <v>11</v>
      </c>
      <c r="BA22" s="43" t="s">
        <v>31</v>
      </c>
      <c r="BB22" s="43" t="s">
        <v>32</v>
      </c>
      <c r="BC22" s="44" t="s">
        <v>33</v>
      </c>
    </row>
    <row r="23" spans="1:55" ht="34.5" customHeight="1" x14ac:dyDescent="0.2">
      <c r="A23" s="901"/>
      <c r="B23" s="903" t="str">
        <f>VLOOKUP($D$9,'PROYECTOS REGISTRADOS'!$A$2:$D$82,4,0)</f>
        <v>Mejoramiento del índice de desempleo entre la población económicamente activa residente en el Municipio de Tocancipá, Cundinamarca, Centro Oriente</v>
      </c>
      <c r="C23" s="906" t="str">
        <f>VLOOKUP($D$9,'PROYECTOS REGISTRADOS'!$A$2:$D$82,3,0)</f>
        <v>2016-25817-0030</v>
      </c>
      <c r="D23" s="951" t="s">
        <v>76</v>
      </c>
      <c r="E23" s="912" t="str">
        <f>IF(D23=0,"0-0",(VLOOKUP(D23,'CONSOLIDADO PLAN DESARROLLO'!$EL$9:$ET$304,2,0)))</f>
        <v>Aumentar la tasa de colocación de población económicamente activa en busca de empleo</v>
      </c>
      <c r="F23" s="915" t="str">
        <f>IF(D23=0,"0-0",(VLOOKUP(D23,'CONSOLIDADO PLAN DESARROLLO'!$EL$9:$ET$304,3,0)))</f>
        <v>Tasa de Colocación de la población económicamente activa en busca de empleo (Total colocados PEA en busca de empleo / Total inscritos activos) (%)</v>
      </c>
      <c r="G23" s="918">
        <f>IF(D23=0,"0-0",(VLOOKUP(D23,'CONSOLIDADO PLAN DESARROLLO'!$EL$9:$ET$304,4,0)))</f>
        <v>25</v>
      </c>
      <c r="H23" s="921">
        <f>IF(D23=0,"0-0",(VLOOKUP(D23,'CONSOLIDADO PLAN DESARROLLO'!$EL$9:$ET$304,5,0)))</f>
        <v>30</v>
      </c>
      <c r="I23" s="924">
        <f>IF(D23=0,"0-0",(VLOOKUP(D23,'CONSOLIDADO PLAN DESARROLLO'!$EL$9:$ET$304,$R$3,0)))</f>
        <v>30</v>
      </c>
      <c r="J23" s="925"/>
      <c r="K23" s="943">
        <v>30</v>
      </c>
      <c r="L23" s="936">
        <v>53</v>
      </c>
      <c r="M23" s="793" t="s">
        <v>77</v>
      </c>
      <c r="N23" s="790" t="s">
        <v>72</v>
      </c>
      <c r="O23" s="792">
        <v>2</v>
      </c>
      <c r="P23" s="46"/>
      <c r="Q23" s="46"/>
      <c r="R23" s="945">
        <f>VLOOKUP($D23,'[4]Tablero Logro Metas 2020'!$AK$7:$AS$302,3,0)</f>
        <v>0</v>
      </c>
      <c r="S23" s="47"/>
      <c r="T23" s="948">
        <f>VLOOKUP($D23,'[4]Tablero Logro Metas 2020'!$AK$7:$AS$302,4,0)</f>
        <v>0</v>
      </c>
      <c r="U23" s="48"/>
      <c r="V23" s="948">
        <f>VLOOKUP($D23,'[4]Tablero Logro Metas 2020'!$AK$7:$AS$302,5,0)</f>
        <v>0</v>
      </c>
      <c r="W23" s="48"/>
      <c r="X23" s="948">
        <f>VLOOKUP($D23,'[4]Tablero Logro Metas 2020'!$AK$7:$AS$302,6,0)</f>
        <v>0</v>
      </c>
      <c r="Y23" s="48"/>
      <c r="Z23" s="948">
        <f>VLOOKUP($D23,'[4]Tablero Logro Metas 2020'!$AK$7:$AS$302,7,0)</f>
        <v>15000000</v>
      </c>
      <c r="AA23" s="48">
        <v>35460000</v>
      </c>
      <c r="AB23" s="948">
        <f>VLOOKUP($D23,'[4]Tablero Logro Metas 2020'!$AK$7:$AS$302,8,0)</f>
        <v>0</v>
      </c>
      <c r="AC23" s="48"/>
      <c r="AD23" s="948">
        <f>VLOOKUP($D23,'[4]Tablero Logro Metas 2020'!$AK$7:$AS$302,9,0)</f>
        <v>0</v>
      </c>
      <c r="AE23" s="48"/>
      <c r="AF23" s="897">
        <v>25882500</v>
      </c>
      <c r="AG23" s="49">
        <v>25882500</v>
      </c>
      <c r="AH23" s="897">
        <v>0</v>
      </c>
      <c r="AI23" s="48"/>
      <c r="AJ23" s="930">
        <f>+R23+T23+V23+X23+Z23+AB23+AD23+AF23+AH23</f>
        <v>40882500</v>
      </c>
      <c r="AK23" s="102">
        <f t="shared" ref="AK23:AK33" si="13">AC23+AE23+AG23+S23+U23+W23+Y23+AA23+AI23</f>
        <v>61342500</v>
      </c>
      <c r="AL23" s="50">
        <v>0</v>
      </c>
      <c r="AM23" s="51">
        <v>0</v>
      </c>
      <c r="AN23" s="51">
        <v>0</v>
      </c>
      <c r="AO23" s="51">
        <v>236</v>
      </c>
      <c r="AP23" s="51">
        <v>188</v>
      </c>
      <c r="AQ23" s="51">
        <v>65</v>
      </c>
      <c r="AR23" s="52">
        <f t="shared" ref="AR23:AR31" si="14">SUM(AL23:AQ23)</f>
        <v>489</v>
      </c>
      <c r="AS23" s="53">
        <v>247</v>
      </c>
      <c r="AT23" s="51">
        <v>242</v>
      </c>
      <c r="AU23" s="52">
        <f t="shared" ref="AU23:AU30" si="15">SUM(AS23:AT23)</f>
        <v>489</v>
      </c>
      <c r="AV23" s="53">
        <v>35</v>
      </c>
      <c r="AW23" s="51">
        <v>2</v>
      </c>
      <c r="AX23" s="51">
        <v>2</v>
      </c>
      <c r="AY23" s="51">
        <v>16</v>
      </c>
      <c r="AZ23" s="54">
        <v>5</v>
      </c>
      <c r="BA23" s="53" t="s">
        <v>1991</v>
      </c>
      <c r="BB23" s="55"/>
      <c r="BC23" s="56" t="s">
        <v>2000</v>
      </c>
    </row>
    <row r="24" spans="1:55" ht="40.5" customHeight="1" x14ac:dyDescent="0.2">
      <c r="A24" s="901"/>
      <c r="B24" s="903"/>
      <c r="C24" s="906"/>
      <c r="D24" s="951"/>
      <c r="E24" s="913"/>
      <c r="F24" s="915"/>
      <c r="G24" s="918"/>
      <c r="H24" s="921"/>
      <c r="I24" s="926"/>
      <c r="J24" s="927"/>
      <c r="K24" s="973"/>
      <c r="L24" s="937"/>
      <c r="M24" s="793" t="s">
        <v>78</v>
      </c>
      <c r="N24" s="790" t="s">
        <v>79</v>
      </c>
      <c r="O24" s="792">
        <v>1</v>
      </c>
      <c r="P24" s="46"/>
      <c r="Q24" s="46"/>
      <c r="R24" s="946"/>
      <c r="S24" s="47"/>
      <c r="T24" s="949"/>
      <c r="U24" s="48"/>
      <c r="V24" s="949"/>
      <c r="W24" s="48"/>
      <c r="X24" s="949"/>
      <c r="Y24" s="48"/>
      <c r="Z24" s="949"/>
      <c r="AA24" s="48"/>
      <c r="AB24" s="949"/>
      <c r="AC24" s="48"/>
      <c r="AD24" s="949"/>
      <c r="AE24" s="48"/>
      <c r="AF24" s="898"/>
      <c r="AG24" s="49"/>
      <c r="AH24" s="898"/>
      <c r="AI24" s="48"/>
      <c r="AJ24" s="931"/>
      <c r="AK24" s="102">
        <f t="shared" si="13"/>
        <v>0</v>
      </c>
      <c r="AL24" s="50"/>
      <c r="AM24" s="51"/>
      <c r="AN24" s="51"/>
      <c r="AO24" s="51"/>
      <c r="AP24" s="51"/>
      <c r="AQ24" s="51"/>
      <c r="AR24" s="52">
        <f t="shared" ref="AR24:AR26" si="16">SUM(AL24:AQ24)</f>
        <v>0</v>
      </c>
      <c r="AS24" s="53"/>
      <c r="AT24" s="51"/>
      <c r="AU24" s="52">
        <f t="shared" ref="AU24:AU26" si="17">SUM(AS24:AT24)</f>
        <v>0</v>
      </c>
      <c r="AV24" s="53"/>
      <c r="AW24" s="51"/>
      <c r="AX24" s="51"/>
      <c r="AY24" s="51"/>
      <c r="AZ24" s="54"/>
      <c r="BA24" s="53"/>
      <c r="BB24" s="55"/>
      <c r="BC24" s="56" t="s">
        <v>2000</v>
      </c>
    </row>
    <row r="25" spans="1:55" ht="99.75" customHeight="1" x14ac:dyDescent="0.2">
      <c r="A25" s="901"/>
      <c r="B25" s="903"/>
      <c r="C25" s="906"/>
      <c r="D25" s="951"/>
      <c r="E25" s="913"/>
      <c r="F25" s="915"/>
      <c r="G25" s="918"/>
      <c r="H25" s="921"/>
      <c r="I25" s="926"/>
      <c r="J25" s="927"/>
      <c r="K25" s="973"/>
      <c r="L25" s="937"/>
      <c r="M25" s="793" t="s">
        <v>80</v>
      </c>
      <c r="N25" s="790" t="s">
        <v>72</v>
      </c>
      <c r="O25" s="792">
        <v>4</v>
      </c>
      <c r="P25" s="46">
        <v>1</v>
      </c>
      <c r="Q25" s="46">
        <v>1</v>
      </c>
      <c r="R25" s="946"/>
      <c r="S25" s="47"/>
      <c r="T25" s="949"/>
      <c r="U25" s="48"/>
      <c r="V25" s="949"/>
      <c r="W25" s="48"/>
      <c r="X25" s="949"/>
      <c r="Y25" s="48"/>
      <c r="Z25" s="949"/>
      <c r="AA25" s="48"/>
      <c r="AB25" s="949"/>
      <c r="AC25" s="48"/>
      <c r="AD25" s="949"/>
      <c r="AE25" s="48"/>
      <c r="AF25" s="898"/>
      <c r="AG25" s="49"/>
      <c r="AH25" s="898"/>
      <c r="AI25" s="48"/>
      <c r="AJ25" s="931"/>
      <c r="AK25" s="102">
        <f t="shared" si="13"/>
        <v>0</v>
      </c>
      <c r="AL25" s="50">
        <v>0</v>
      </c>
      <c r="AM25" s="51">
        <v>0</v>
      </c>
      <c r="AN25" s="51">
        <v>0</v>
      </c>
      <c r="AO25" s="51">
        <v>265</v>
      </c>
      <c r="AP25" s="51">
        <v>137</v>
      </c>
      <c r="AQ25" s="51">
        <v>54</v>
      </c>
      <c r="AR25" s="52">
        <f t="shared" si="16"/>
        <v>456</v>
      </c>
      <c r="AS25" s="53">
        <v>216</v>
      </c>
      <c r="AT25" s="51">
        <v>240</v>
      </c>
      <c r="AU25" s="52">
        <f t="shared" si="17"/>
        <v>456</v>
      </c>
      <c r="AV25" s="53">
        <v>12</v>
      </c>
      <c r="AW25" s="51">
        <v>1</v>
      </c>
      <c r="AX25" s="51">
        <v>1</v>
      </c>
      <c r="AY25" s="51">
        <v>1</v>
      </c>
      <c r="AZ25" s="54">
        <v>1</v>
      </c>
      <c r="BA25" s="53" t="s">
        <v>1991</v>
      </c>
      <c r="BB25" s="55"/>
      <c r="BC25" s="56" t="s">
        <v>2000</v>
      </c>
    </row>
    <row r="26" spans="1:55" ht="48" x14ac:dyDescent="0.2">
      <c r="A26" s="901"/>
      <c r="B26" s="903"/>
      <c r="C26" s="906"/>
      <c r="D26" s="951"/>
      <c r="E26" s="913"/>
      <c r="F26" s="915"/>
      <c r="G26" s="918"/>
      <c r="H26" s="921"/>
      <c r="I26" s="926"/>
      <c r="J26" s="927"/>
      <c r="K26" s="973"/>
      <c r="L26" s="937"/>
      <c r="M26" s="793" t="s">
        <v>81</v>
      </c>
      <c r="N26" s="790" t="s">
        <v>72</v>
      </c>
      <c r="O26" s="792">
        <v>2</v>
      </c>
      <c r="P26" s="46"/>
      <c r="Q26" s="46"/>
      <c r="R26" s="946"/>
      <c r="S26" s="47"/>
      <c r="T26" s="949"/>
      <c r="U26" s="48"/>
      <c r="V26" s="949"/>
      <c r="W26" s="48"/>
      <c r="X26" s="949"/>
      <c r="Y26" s="48"/>
      <c r="Z26" s="949"/>
      <c r="AA26" s="48"/>
      <c r="AB26" s="949"/>
      <c r="AC26" s="48"/>
      <c r="AD26" s="949"/>
      <c r="AE26" s="48"/>
      <c r="AF26" s="898"/>
      <c r="AG26" s="49"/>
      <c r="AH26" s="898"/>
      <c r="AI26" s="48"/>
      <c r="AJ26" s="931"/>
      <c r="AK26" s="102">
        <f t="shared" si="13"/>
        <v>0</v>
      </c>
      <c r="AL26" s="50"/>
      <c r="AM26" s="51"/>
      <c r="AN26" s="51"/>
      <c r="AO26" s="51"/>
      <c r="AP26" s="51"/>
      <c r="AQ26" s="51"/>
      <c r="AR26" s="52">
        <f t="shared" si="16"/>
        <v>0</v>
      </c>
      <c r="AS26" s="53"/>
      <c r="AT26" s="51"/>
      <c r="AU26" s="52">
        <f t="shared" si="17"/>
        <v>0</v>
      </c>
      <c r="AV26" s="53"/>
      <c r="AW26" s="51"/>
      <c r="AX26" s="51"/>
      <c r="AY26" s="51"/>
      <c r="AZ26" s="54"/>
      <c r="BA26" s="53"/>
      <c r="BB26" s="55"/>
      <c r="BC26" s="56" t="s">
        <v>2000</v>
      </c>
    </row>
    <row r="27" spans="1:55" ht="129" customHeight="1" x14ac:dyDescent="0.2">
      <c r="A27" s="901"/>
      <c r="B27" s="903"/>
      <c r="C27" s="906"/>
      <c r="D27" s="951"/>
      <c r="E27" s="913"/>
      <c r="F27" s="915"/>
      <c r="G27" s="918"/>
      <c r="H27" s="921"/>
      <c r="I27" s="926"/>
      <c r="J27" s="927"/>
      <c r="K27" s="973"/>
      <c r="L27" s="937"/>
      <c r="M27" s="793" t="s">
        <v>82</v>
      </c>
      <c r="N27" s="790" t="s">
        <v>72</v>
      </c>
      <c r="O27" s="792">
        <v>9</v>
      </c>
      <c r="P27" s="46">
        <v>6</v>
      </c>
      <c r="Q27" s="46">
        <v>8</v>
      </c>
      <c r="R27" s="946"/>
      <c r="S27" s="47"/>
      <c r="T27" s="949"/>
      <c r="U27" s="48"/>
      <c r="V27" s="949"/>
      <c r="W27" s="48"/>
      <c r="X27" s="949"/>
      <c r="Y27" s="48"/>
      <c r="Z27" s="949"/>
      <c r="AA27" s="48"/>
      <c r="AB27" s="949"/>
      <c r="AC27" s="48"/>
      <c r="AD27" s="949"/>
      <c r="AE27" s="48"/>
      <c r="AF27" s="898"/>
      <c r="AG27" s="49"/>
      <c r="AH27" s="898"/>
      <c r="AI27" s="48"/>
      <c r="AJ27" s="931"/>
      <c r="AK27" s="102">
        <f t="shared" si="13"/>
        <v>0</v>
      </c>
      <c r="AL27" s="50">
        <v>0</v>
      </c>
      <c r="AM27" s="51">
        <v>0</v>
      </c>
      <c r="AN27" s="51">
        <v>0</v>
      </c>
      <c r="AO27" s="51">
        <v>231</v>
      </c>
      <c r="AP27" s="51">
        <v>154</v>
      </c>
      <c r="AQ27" s="51">
        <v>53</v>
      </c>
      <c r="AR27" s="52">
        <f t="shared" si="14"/>
        <v>438</v>
      </c>
      <c r="AS27" s="53">
        <v>214</v>
      </c>
      <c r="AT27" s="51">
        <v>224</v>
      </c>
      <c r="AU27" s="52">
        <f t="shared" si="15"/>
        <v>438</v>
      </c>
      <c r="AV27" s="53">
        <v>65</v>
      </c>
      <c r="AW27" s="51">
        <v>1</v>
      </c>
      <c r="AX27" s="51">
        <v>1</v>
      </c>
      <c r="AY27" s="51">
        <v>32</v>
      </c>
      <c r="AZ27" s="54">
        <v>1</v>
      </c>
      <c r="BA27" s="53" t="s">
        <v>1991</v>
      </c>
      <c r="BB27" s="55"/>
      <c r="BC27" s="56" t="s">
        <v>2000</v>
      </c>
    </row>
    <row r="28" spans="1:55" ht="119.25" customHeight="1" x14ac:dyDescent="0.2">
      <c r="A28" s="901"/>
      <c r="B28" s="903"/>
      <c r="C28" s="906"/>
      <c r="D28" s="951"/>
      <c r="E28" s="913"/>
      <c r="F28" s="915"/>
      <c r="G28" s="918"/>
      <c r="H28" s="921"/>
      <c r="I28" s="926"/>
      <c r="J28" s="927"/>
      <c r="K28" s="973"/>
      <c r="L28" s="937"/>
      <c r="M28" s="793" t="s">
        <v>83</v>
      </c>
      <c r="N28" s="790" t="s">
        <v>72</v>
      </c>
      <c r="O28" s="792">
        <v>4</v>
      </c>
      <c r="P28" s="106">
        <v>1</v>
      </c>
      <c r="Q28" s="106">
        <v>2</v>
      </c>
      <c r="R28" s="946"/>
      <c r="S28" s="107"/>
      <c r="T28" s="949"/>
      <c r="U28" s="108"/>
      <c r="V28" s="949"/>
      <c r="W28" s="108"/>
      <c r="X28" s="949"/>
      <c r="Y28" s="108"/>
      <c r="Z28" s="949"/>
      <c r="AA28" s="108"/>
      <c r="AB28" s="949"/>
      <c r="AC28" s="108"/>
      <c r="AD28" s="949"/>
      <c r="AE28" s="108"/>
      <c r="AF28" s="898"/>
      <c r="AG28" s="109"/>
      <c r="AH28" s="898"/>
      <c r="AI28" s="108"/>
      <c r="AJ28" s="931"/>
      <c r="AK28" s="102">
        <f t="shared" si="13"/>
        <v>0</v>
      </c>
      <c r="AL28" s="50">
        <v>0</v>
      </c>
      <c r="AM28" s="51">
        <v>0</v>
      </c>
      <c r="AN28" s="51">
        <v>0</v>
      </c>
      <c r="AO28" s="51">
        <v>84</v>
      </c>
      <c r="AP28" s="51">
        <v>32</v>
      </c>
      <c r="AQ28" s="51">
        <v>25</v>
      </c>
      <c r="AR28" s="52">
        <f t="shared" si="14"/>
        <v>141</v>
      </c>
      <c r="AS28" s="53">
        <v>74</v>
      </c>
      <c r="AT28" s="51">
        <v>67</v>
      </c>
      <c r="AU28" s="52">
        <f t="shared" si="15"/>
        <v>141</v>
      </c>
      <c r="AV28" s="53">
        <v>5</v>
      </c>
      <c r="AW28" s="51">
        <v>1</v>
      </c>
      <c r="AX28" s="51">
        <v>1</v>
      </c>
      <c r="AY28" s="51">
        <v>1</v>
      </c>
      <c r="AZ28" s="54">
        <v>1</v>
      </c>
      <c r="BA28" s="53" t="s">
        <v>1991</v>
      </c>
      <c r="BB28" s="55"/>
      <c r="BC28" s="56" t="s">
        <v>2000</v>
      </c>
    </row>
    <row r="29" spans="1:55" ht="111.75" customHeight="1" x14ac:dyDescent="0.2">
      <c r="A29" s="901"/>
      <c r="B29" s="903"/>
      <c r="C29" s="906"/>
      <c r="D29" s="951"/>
      <c r="E29" s="913"/>
      <c r="F29" s="915"/>
      <c r="G29" s="918"/>
      <c r="H29" s="921"/>
      <c r="I29" s="926"/>
      <c r="J29" s="927"/>
      <c r="K29" s="973"/>
      <c r="L29" s="937"/>
      <c r="M29" s="793" t="s">
        <v>84</v>
      </c>
      <c r="N29" s="790" t="s">
        <v>72</v>
      </c>
      <c r="O29" s="792">
        <v>4</v>
      </c>
      <c r="P29" s="106">
        <v>1</v>
      </c>
      <c r="Q29" s="106">
        <v>1</v>
      </c>
      <c r="R29" s="946"/>
      <c r="S29" s="47"/>
      <c r="T29" s="949"/>
      <c r="U29" s="48"/>
      <c r="V29" s="949"/>
      <c r="W29" s="48"/>
      <c r="X29" s="949"/>
      <c r="Y29" s="48"/>
      <c r="Z29" s="949"/>
      <c r="AA29" s="48"/>
      <c r="AB29" s="949"/>
      <c r="AC29" s="48"/>
      <c r="AD29" s="949"/>
      <c r="AE29" s="48"/>
      <c r="AF29" s="898"/>
      <c r="AG29" s="49"/>
      <c r="AH29" s="898"/>
      <c r="AI29" s="48"/>
      <c r="AJ29" s="931"/>
      <c r="AK29" s="102">
        <f t="shared" si="13"/>
        <v>0</v>
      </c>
      <c r="AL29" s="50">
        <v>0</v>
      </c>
      <c r="AM29" s="51">
        <v>0</v>
      </c>
      <c r="AN29" s="51">
        <v>0</v>
      </c>
      <c r="AO29" s="51">
        <v>66</v>
      </c>
      <c r="AP29" s="51">
        <v>85</v>
      </c>
      <c r="AQ29" s="51">
        <v>30</v>
      </c>
      <c r="AR29" s="52">
        <f t="shared" si="14"/>
        <v>181</v>
      </c>
      <c r="AS29" s="53">
        <v>89</v>
      </c>
      <c r="AT29" s="51">
        <v>92</v>
      </c>
      <c r="AU29" s="52">
        <f t="shared" si="15"/>
        <v>181</v>
      </c>
      <c r="AV29" s="53">
        <v>36</v>
      </c>
      <c r="AW29" s="51">
        <v>1</v>
      </c>
      <c r="AX29" s="51">
        <v>2</v>
      </c>
      <c r="AY29" s="51">
        <v>15</v>
      </c>
      <c r="AZ29" s="54">
        <v>2</v>
      </c>
      <c r="BA29" s="53" t="s">
        <v>1991</v>
      </c>
      <c r="BB29" s="55"/>
      <c r="BC29" s="56" t="s">
        <v>2000</v>
      </c>
    </row>
    <row r="30" spans="1:55" ht="96.75" customHeight="1" x14ac:dyDescent="0.2">
      <c r="A30" s="901"/>
      <c r="B30" s="903"/>
      <c r="C30" s="906"/>
      <c r="D30" s="951"/>
      <c r="E30" s="913"/>
      <c r="F30" s="915"/>
      <c r="G30" s="918"/>
      <c r="H30" s="921"/>
      <c r="I30" s="926"/>
      <c r="J30" s="927"/>
      <c r="K30" s="973"/>
      <c r="L30" s="937"/>
      <c r="M30" s="795" t="s">
        <v>85</v>
      </c>
      <c r="N30" s="170" t="s">
        <v>72</v>
      </c>
      <c r="O30" s="791"/>
      <c r="P30" s="106">
        <v>3</v>
      </c>
      <c r="Q30" s="106">
        <v>3</v>
      </c>
      <c r="R30" s="946"/>
      <c r="S30" s="47"/>
      <c r="T30" s="949"/>
      <c r="U30" s="48"/>
      <c r="V30" s="949"/>
      <c r="W30" s="48"/>
      <c r="X30" s="949"/>
      <c r="Y30" s="48"/>
      <c r="Z30" s="949"/>
      <c r="AA30" s="48"/>
      <c r="AB30" s="949"/>
      <c r="AC30" s="48"/>
      <c r="AD30" s="949"/>
      <c r="AE30" s="48"/>
      <c r="AF30" s="898"/>
      <c r="AG30" s="49"/>
      <c r="AH30" s="898"/>
      <c r="AI30" s="48"/>
      <c r="AJ30" s="931"/>
      <c r="AK30" s="102">
        <f t="shared" si="13"/>
        <v>0</v>
      </c>
      <c r="AL30" s="50">
        <v>0</v>
      </c>
      <c r="AM30" s="51">
        <v>0</v>
      </c>
      <c r="AN30" s="51">
        <v>0</v>
      </c>
      <c r="AO30" s="51">
        <v>136</v>
      </c>
      <c r="AP30" s="51">
        <v>88</v>
      </c>
      <c r="AQ30" s="51">
        <v>32</v>
      </c>
      <c r="AR30" s="52">
        <f t="shared" si="14"/>
        <v>256</v>
      </c>
      <c r="AS30" s="53">
        <v>126</v>
      </c>
      <c r="AT30" s="51">
        <v>130</v>
      </c>
      <c r="AU30" s="52">
        <f t="shared" si="15"/>
        <v>256</v>
      </c>
      <c r="AV30" s="53">
        <v>14</v>
      </c>
      <c r="AW30" s="51">
        <v>1</v>
      </c>
      <c r="AX30" s="51">
        <v>1</v>
      </c>
      <c r="AY30" s="51">
        <v>5</v>
      </c>
      <c r="AZ30" s="54">
        <v>1</v>
      </c>
      <c r="BA30" s="53" t="s">
        <v>1999</v>
      </c>
      <c r="BB30" s="55"/>
      <c r="BC30" s="56" t="s">
        <v>2000</v>
      </c>
    </row>
    <row r="31" spans="1:55" ht="89.25" customHeight="1" x14ac:dyDescent="0.2">
      <c r="A31" s="901"/>
      <c r="B31" s="904"/>
      <c r="C31" s="907"/>
      <c r="D31" s="952"/>
      <c r="E31" s="913"/>
      <c r="F31" s="916"/>
      <c r="G31" s="919"/>
      <c r="H31" s="922"/>
      <c r="I31" s="926"/>
      <c r="J31" s="927"/>
      <c r="K31" s="973"/>
      <c r="L31" s="937"/>
      <c r="M31" s="796" t="s">
        <v>86</v>
      </c>
      <c r="N31" s="173" t="s">
        <v>72</v>
      </c>
      <c r="O31" s="794"/>
      <c r="P31" s="106"/>
      <c r="Q31" s="106"/>
      <c r="R31" s="946"/>
      <c r="S31" s="107"/>
      <c r="T31" s="949"/>
      <c r="U31" s="108"/>
      <c r="V31" s="949"/>
      <c r="W31" s="108"/>
      <c r="X31" s="949"/>
      <c r="Y31" s="108"/>
      <c r="Z31" s="949"/>
      <c r="AA31" s="108"/>
      <c r="AB31" s="949"/>
      <c r="AC31" s="108"/>
      <c r="AD31" s="949"/>
      <c r="AE31" s="108"/>
      <c r="AF31" s="898"/>
      <c r="AG31" s="109"/>
      <c r="AH31" s="898"/>
      <c r="AI31" s="108"/>
      <c r="AJ31" s="932"/>
      <c r="AK31" s="102">
        <f t="shared" si="13"/>
        <v>0</v>
      </c>
      <c r="AL31" s="110"/>
      <c r="AM31" s="111"/>
      <c r="AN31" s="111"/>
      <c r="AO31" s="111"/>
      <c r="AP31" s="111"/>
      <c r="AQ31" s="111"/>
      <c r="AR31" s="52">
        <f t="shared" si="14"/>
        <v>0</v>
      </c>
      <c r="AS31" s="112"/>
      <c r="AT31" s="111"/>
      <c r="AU31" s="52">
        <f>SUM(AS31:AT31)</f>
        <v>0</v>
      </c>
      <c r="AV31" s="112"/>
      <c r="AW31" s="111"/>
      <c r="AX31" s="111"/>
      <c r="AY31" s="111"/>
      <c r="AZ31" s="113"/>
      <c r="BA31" s="114"/>
      <c r="BB31" s="114"/>
      <c r="BC31" s="56"/>
    </row>
    <row r="32" spans="1:55" ht="22.5" x14ac:dyDescent="0.2">
      <c r="A32" s="901"/>
      <c r="B32" s="904"/>
      <c r="C32" s="907"/>
      <c r="D32" s="952"/>
      <c r="E32" s="913"/>
      <c r="F32" s="916"/>
      <c r="G32" s="919"/>
      <c r="H32" s="922"/>
      <c r="I32" s="926"/>
      <c r="J32" s="927"/>
      <c r="K32" s="973"/>
      <c r="L32" s="937"/>
      <c r="M32" s="796" t="s">
        <v>87</v>
      </c>
      <c r="N32" s="173" t="s">
        <v>72</v>
      </c>
      <c r="O32" s="794"/>
      <c r="P32" s="106"/>
      <c r="Q32" s="106"/>
      <c r="R32" s="946"/>
      <c r="S32" s="107"/>
      <c r="T32" s="949"/>
      <c r="U32" s="108"/>
      <c r="V32" s="949"/>
      <c r="W32" s="108"/>
      <c r="X32" s="949"/>
      <c r="Y32" s="108"/>
      <c r="Z32" s="949"/>
      <c r="AA32" s="108"/>
      <c r="AB32" s="949"/>
      <c r="AC32" s="108"/>
      <c r="AD32" s="949"/>
      <c r="AE32" s="108"/>
      <c r="AF32" s="898"/>
      <c r="AG32" s="109"/>
      <c r="AH32" s="898"/>
      <c r="AI32" s="108"/>
      <c r="AJ32" s="887"/>
      <c r="AK32" s="832">
        <f t="shared" ref="AK32" si="18">AC32+AE32+AG32+S32+U32+W32+Y32+AA32+AI32</f>
        <v>0</v>
      </c>
      <c r="AL32" s="110"/>
      <c r="AM32" s="111"/>
      <c r="AN32" s="111"/>
      <c r="AO32" s="111"/>
      <c r="AP32" s="111"/>
      <c r="AQ32" s="111"/>
      <c r="AR32" s="833">
        <f>+AN32+AO32+AP32+AQ32</f>
        <v>0</v>
      </c>
      <c r="AS32" s="112"/>
      <c r="AT32" s="111"/>
      <c r="AU32" s="833">
        <f>+AS32+AT32</f>
        <v>0</v>
      </c>
      <c r="AV32" s="112"/>
      <c r="AW32" s="111"/>
      <c r="AX32" s="111"/>
      <c r="AY32" s="111"/>
      <c r="AZ32" s="113"/>
      <c r="BA32" s="114"/>
      <c r="BB32" s="114"/>
      <c r="BC32" s="56"/>
    </row>
    <row r="33" spans="1:55" ht="22.5" x14ac:dyDescent="0.2">
      <c r="A33" s="901"/>
      <c r="B33" s="904"/>
      <c r="C33" s="907"/>
      <c r="D33" s="952"/>
      <c r="E33" s="913"/>
      <c r="F33" s="916"/>
      <c r="G33" s="919"/>
      <c r="H33" s="922"/>
      <c r="I33" s="926"/>
      <c r="J33" s="927"/>
      <c r="K33" s="973"/>
      <c r="L33" s="937"/>
      <c r="M33" s="796" t="s">
        <v>100</v>
      </c>
      <c r="N33" s="173" t="s">
        <v>72</v>
      </c>
      <c r="O33" s="794"/>
      <c r="P33" s="106"/>
      <c r="Q33" s="106"/>
      <c r="R33" s="946"/>
      <c r="S33" s="107"/>
      <c r="T33" s="949"/>
      <c r="U33" s="108"/>
      <c r="V33" s="949"/>
      <c r="W33" s="108"/>
      <c r="X33" s="949"/>
      <c r="Y33" s="108"/>
      <c r="Z33" s="949"/>
      <c r="AA33" s="108"/>
      <c r="AB33" s="949"/>
      <c r="AC33" s="108"/>
      <c r="AD33" s="949"/>
      <c r="AE33" s="108"/>
      <c r="AF33" s="898"/>
      <c r="AG33" s="109"/>
      <c r="AH33" s="898"/>
      <c r="AI33" s="108"/>
      <c r="AJ33" s="831"/>
      <c r="AK33" s="832">
        <f t="shared" si="13"/>
        <v>0</v>
      </c>
      <c r="AL33" s="110"/>
      <c r="AM33" s="111"/>
      <c r="AN33" s="111"/>
      <c r="AO33" s="111"/>
      <c r="AP33" s="111"/>
      <c r="AQ33" s="111"/>
      <c r="AR33" s="833">
        <f>+AN33+AO33+AP33+AQ33</f>
        <v>0</v>
      </c>
      <c r="AS33" s="112"/>
      <c r="AT33" s="111"/>
      <c r="AU33" s="833">
        <f>+AS33+AT33</f>
        <v>0</v>
      </c>
      <c r="AV33" s="112"/>
      <c r="AW33" s="111"/>
      <c r="AX33" s="111"/>
      <c r="AY33" s="111"/>
      <c r="AZ33" s="113"/>
      <c r="BA33" s="114"/>
      <c r="BB33" s="114"/>
      <c r="BC33" s="56"/>
    </row>
    <row r="34" spans="1:55" ht="9.9499999999999993" customHeight="1" thickBot="1" x14ac:dyDescent="0.25">
      <c r="A34" s="902"/>
      <c r="B34" s="905"/>
      <c r="C34" s="908"/>
      <c r="D34" s="953"/>
      <c r="E34" s="914"/>
      <c r="F34" s="917"/>
      <c r="G34" s="920"/>
      <c r="H34" s="923"/>
      <c r="I34" s="928"/>
      <c r="J34" s="929"/>
      <c r="K34" s="974"/>
      <c r="L34" s="938"/>
      <c r="M34" s="175"/>
      <c r="N34" s="176"/>
      <c r="O34" s="177"/>
      <c r="P34" s="116"/>
      <c r="Q34" s="116"/>
      <c r="R34" s="947"/>
      <c r="S34" s="178"/>
      <c r="T34" s="950"/>
      <c r="U34" s="179"/>
      <c r="V34" s="950"/>
      <c r="W34" s="179"/>
      <c r="X34" s="950"/>
      <c r="Y34" s="179"/>
      <c r="Z34" s="950"/>
      <c r="AA34" s="179"/>
      <c r="AB34" s="950"/>
      <c r="AC34" s="179"/>
      <c r="AD34" s="950"/>
      <c r="AE34" s="179"/>
      <c r="AF34" s="899"/>
      <c r="AG34" s="180"/>
      <c r="AH34" s="899"/>
      <c r="AI34" s="179"/>
      <c r="AJ34" s="117"/>
      <c r="AK34" s="118"/>
      <c r="AL34" s="181"/>
      <c r="AM34" s="182"/>
      <c r="AN34" s="182"/>
      <c r="AO34" s="182"/>
      <c r="AP34" s="182"/>
      <c r="AQ34" s="182"/>
      <c r="AR34" s="119"/>
      <c r="AS34" s="183"/>
      <c r="AT34" s="182"/>
      <c r="AU34" s="119"/>
      <c r="AV34" s="183"/>
      <c r="AW34" s="182"/>
      <c r="AX34" s="182"/>
      <c r="AY34" s="182"/>
      <c r="AZ34" s="184"/>
      <c r="BA34" s="185"/>
      <c r="BB34" s="185"/>
      <c r="BC34" s="186"/>
    </row>
    <row r="35" spans="1:55" ht="6" customHeight="1" x14ac:dyDescent="0.2">
      <c r="B35" s="120"/>
      <c r="C35" s="120"/>
      <c r="D35" s="120"/>
      <c r="E35" s="120"/>
      <c r="F35" s="120"/>
      <c r="G35" s="120"/>
      <c r="H35" s="120"/>
      <c r="I35" s="954"/>
      <c r="J35" s="954"/>
      <c r="K35" s="120"/>
      <c r="L35" s="120"/>
      <c r="M35" s="120"/>
      <c r="N35" s="120"/>
      <c r="O35" s="120"/>
      <c r="P35" s="120"/>
      <c r="Q35" s="120"/>
      <c r="R35" s="120"/>
      <c r="S35" s="120"/>
      <c r="T35" s="120"/>
      <c r="U35" s="120"/>
      <c r="V35" s="120"/>
      <c r="W35" s="120"/>
      <c r="X35" s="120"/>
      <c r="Y35" s="120"/>
      <c r="Z35" s="120"/>
      <c r="AA35" s="120"/>
      <c r="AB35" s="120"/>
      <c r="AC35" s="120"/>
      <c r="AD35" s="120"/>
      <c r="AE35" s="120"/>
      <c r="AF35" s="120"/>
      <c r="AG35" s="120"/>
      <c r="AH35" s="120"/>
      <c r="AI35" s="120"/>
      <c r="AJ35" s="120"/>
      <c r="AK35" s="120"/>
      <c r="AL35" s="120"/>
      <c r="AM35" s="120"/>
      <c r="AN35" s="120"/>
      <c r="AO35" s="120"/>
      <c r="AP35" s="120"/>
      <c r="AQ35" s="187"/>
      <c r="AR35" s="120"/>
      <c r="AS35" s="120"/>
      <c r="AT35" s="120"/>
      <c r="AU35" s="120"/>
      <c r="AV35" s="120"/>
      <c r="AW35" s="120"/>
      <c r="AX35" s="120"/>
      <c r="AY35" s="120"/>
      <c r="AZ35" s="120"/>
      <c r="BA35" s="120"/>
      <c r="BB35" s="120"/>
    </row>
    <row r="36" spans="1:55" ht="72" customHeight="1" x14ac:dyDescent="0.2">
      <c r="A36" s="900">
        <v>4</v>
      </c>
      <c r="B36" s="156" t="s">
        <v>58</v>
      </c>
      <c r="C36" s="157" t="s">
        <v>59</v>
      </c>
      <c r="D36" s="158" t="s">
        <v>60</v>
      </c>
      <c r="E36" s="158" t="s">
        <v>61</v>
      </c>
      <c r="F36" s="157" t="s">
        <v>62</v>
      </c>
      <c r="G36" s="159" t="s">
        <v>13</v>
      </c>
      <c r="H36" s="159" t="s">
        <v>63</v>
      </c>
      <c r="I36" s="160" t="s">
        <v>15</v>
      </c>
      <c r="J36" s="161">
        <f>+$N$3</f>
        <v>2019</v>
      </c>
      <c r="K36" s="159" t="s">
        <v>64</v>
      </c>
      <c r="L36" s="160" t="s">
        <v>17</v>
      </c>
      <c r="M36" s="157" t="s">
        <v>65</v>
      </c>
      <c r="N36" s="157" t="s">
        <v>66</v>
      </c>
      <c r="O36" s="157" t="s">
        <v>67</v>
      </c>
      <c r="P36" s="157" t="s">
        <v>68</v>
      </c>
      <c r="Q36" s="157" t="s">
        <v>69</v>
      </c>
      <c r="R36" s="162">
        <f>SUM(R37:R43)</f>
        <v>0</v>
      </c>
      <c r="S36" s="163">
        <f t="shared" ref="S36:AK36" si="19">SUM(S37:S43)</f>
        <v>0</v>
      </c>
      <c r="T36" s="164">
        <f t="shared" si="19"/>
        <v>0</v>
      </c>
      <c r="U36" s="165">
        <f t="shared" si="19"/>
        <v>0</v>
      </c>
      <c r="V36" s="164">
        <f t="shared" si="19"/>
        <v>0</v>
      </c>
      <c r="W36" s="165">
        <f t="shared" si="19"/>
        <v>0</v>
      </c>
      <c r="X36" s="164">
        <f t="shared" si="19"/>
        <v>0</v>
      </c>
      <c r="Y36" s="165">
        <f t="shared" si="19"/>
        <v>0</v>
      </c>
      <c r="Z36" s="164">
        <f t="shared" si="19"/>
        <v>10000000</v>
      </c>
      <c r="AA36" s="165">
        <f t="shared" si="19"/>
        <v>0</v>
      </c>
      <c r="AB36" s="164">
        <f t="shared" si="19"/>
        <v>0</v>
      </c>
      <c r="AC36" s="165">
        <f t="shared" si="19"/>
        <v>0</v>
      </c>
      <c r="AD36" s="164">
        <f t="shared" si="19"/>
        <v>0</v>
      </c>
      <c r="AE36" s="165">
        <f t="shared" si="19"/>
        <v>0</v>
      </c>
      <c r="AF36" s="164">
        <f t="shared" si="19"/>
        <v>37290750</v>
      </c>
      <c r="AG36" s="166">
        <f t="shared" si="19"/>
        <v>37290750</v>
      </c>
      <c r="AH36" s="164">
        <f t="shared" si="19"/>
        <v>0</v>
      </c>
      <c r="AI36" s="165">
        <f t="shared" si="19"/>
        <v>0</v>
      </c>
      <c r="AJ36" s="167">
        <f t="shared" si="19"/>
        <v>47290750</v>
      </c>
      <c r="AK36" s="168">
        <f t="shared" si="19"/>
        <v>37290750</v>
      </c>
      <c r="AL36" s="834">
        <f>SUM(AL37:AL42)</f>
        <v>0</v>
      </c>
      <c r="AM36" s="834">
        <f t="shared" ref="AM36:AQ36" si="20">SUM(AM37:AM42)</f>
        <v>0</v>
      </c>
      <c r="AN36" s="834">
        <f t="shared" si="20"/>
        <v>0</v>
      </c>
      <c r="AO36" s="834">
        <f t="shared" si="20"/>
        <v>230</v>
      </c>
      <c r="AP36" s="834">
        <f t="shared" si="20"/>
        <v>98</v>
      </c>
      <c r="AQ36" s="834">
        <f t="shared" si="20"/>
        <v>21</v>
      </c>
      <c r="AR36" s="836">
        <f>SUM(AR37:AR42)</f>
        <v>349</v>
      </c>
      <c r="AS36" s="837">
        <f>SUM(AS37:AS42)</f>
        <v>0</v>
      </c>
      <c r="AT36" s="837">
        <f>SUM(AT37:AT42)</f>
        <v>182</v>
      </c>
      <c r="AU36" s="836">
        <f>SUM(AU37:AU42)</f>
        <v>182</v>
      </c>
      <c r="AV36" s="837">
        <f>SUM(AV37:AV42)</f>
        <v>36</v>
      </c>
      <c r="AW36" s="837">
        <f t="shared" ref="AW36:AZ36" si="21">SUM(AW37:AW42)</f>
        <v>1</v>
      </c>
      <c r="AX36" s="837">
        <f t="shared" si="21"/>
        <v>23</v>
      </c>
      <c r="AY36" s="837">
        <f t="shared" si="21"/>
        <v>44</v>
      </c>
      <c r="AZ36" s="837">
        <f t="shared" si="21"/>
        <v>21</v>
      </c>
      <c r="BA36" s="43" t="s">
        <v>31</v>
      </c>
      <c r="BB36" s="43" t="s">
        <v>32</v>
      </c>
      <c r="BC36" s="44" t="s">
        <v>33</v>
      </c>
    </row>
    <row r="37" spans="1:55" ht="44.25" customHeight="1" x14ac:dyDescent="0.2">
      <c r="A37" s="901"/>
      <c r="B37" s="903" t="str">
        <f>VLOOKUP($D$9,'PROYECTOS REGISTRADOS'!$A$2:$D$82,4,0)</f>
        <v>Mejoramiento del índice de desempleo entre la población económicamente activa residente en el Municipio de Tocancipá, Cundinamarca, Centro Oriente</v>
      </c>
      <c r="C37" s="906" t="str">
        <f>VLOOKUP($D$9,'PROYECTOS REGISTRADOS'!$A$2:$D$82,3,0)</f>
        <v>2016-25817-0030</v>
      </c>
      <c r="D37" s="951" t="s">
        <v>88</v>
      </c>
      <c r="E37" s="912" t="str">
        <f>IF(D37=0,"0-0",(VLOOKUP(D37,'CONSOLIDADO PLAN DESARROLLO'!$EL$9:$ET$304,2,0)))</f>
        <v>Mejorar la colocación de las mujeres dentro de los procesos de selección</v>
      </c>
      <c r="F37" s="915" t="str">
        <f>IF(D37=0,"0-0",(VLOOKUP(D37,'CONSOLIDADO PLAN DESARROLLO'!$EL$9:$ET$304,3,0)))</f>
        <v>Tasa de mujeres colocadas (Total mujeres colocadas / Total colocados) (%)</v>
      </c>
      <c r="G37" s="918">
        <f>IF(D37=0,"0-0",(VLOOKUP(D37,'CONSOLIDADO PLAN DESARROLLO'!$EL$9:$ET$304,4,0)))</f>
        <v>38</v>
      </c>
      <c r="H37" s="921">
        <f>IF(D37=0,"0-0",(VLOOKUP(D37,'CONSOLIDADO PLAN DESARROLLO'!$EL$9:$ET$304,5,0)))</f>
        <v>58</v>
      </c>
      <c r="I37" s="924">
        <f>IF(D37=0,"0-0",(VLOOKUP(D37,'CONSOLIDADO PLAN DESARROLLO'!$EL$9:$ET$304,$R$3,0)))</f>
        <v>58</v>
      </c>
      <c r="J37" s="925"/>
      <c r="K37" s="942">
        <v>50</v>
      </c>
      <c r="L37" s="936">
        <v>58</v>
      </c>
      <c r="M37" s="793" t="s">
        <v>89</v>
      </c>
      <c r="N37" s="790" t="s">
        <v>72</v>
      </c>
      <c r="O37" s="792">
        <v>4</v>
      </c>
      <c r="P37" s="46">
        <v>1</v>
      </c>
      <c r="Q37" s="46">
        <v>1</v>
      </c>
      <c r="R37" s="945">
        <f>VLOOKUP($D37,'[4]Tablero Logro Metas 2020'!$AK$7:$AS$302,3,0)</f>
        <v>0</v>
      </c>
      <c r="S37" s="47"/>
      <c r="T37" s="948">
        <f>VLOOKUP($D37,'[4]Tablero Logro Metas 2020'!$AK$7:$AS$302,4,0)</f>
        <v>0</v>
      </c>
      <c r="U37" s="48"/>
      <c r="V37" s="948">
        <f>VLOOKUP($D37,'[4]Tablero Logro Metas 2020'!$AK$7:$AS$302,5,0)</f>
        <v>0</v>
      </c>
      <c r="W37" s="48"/>
      <c r="X37" s="948">
        <f>VLOOKUP($D37,'[4]Tablero Logro Metas 2020'!$AK$7:$AS$302,6,0)</f>
        <v>0</v>
      </c>
      <c r="Y37" s="48"/>
      <c r="Z37" s="948">
        <f>VLOOKUP($D37,'[4]Tablero Logro Metas 2020'!$AK$7:$AS$302,7,0)</f>
        <v>10000000</v>
      </c>
      <c r="AA37" s="48"/>
      <c r="AB37" s="948">
        <f>VLOOKUP($D37,'[4]Tablero Logro Metas 2020'!$AK$7:$AS$302,8,0)</f>
        <v>0</v>
      </c>
      <c r="AC37" s="48"/>
      <c r="AD37" s="948">
        <f>VLOOKUP($D37,'[4]Tablero Logro Metas 2020'!$AK$7:$AS$302,9,0)</f>
        <v>0</v>
      </c>
      <c r="AE37" s="48"/>
      <c r="AF37" s="897">
        <v>37290750</v>
      </c>
      <c r="AG37" s="49">
        <v>37290750</v>
      </c>
      <c r="AH37" s="897"/>
      <c r="AI37" s="48"/>
      <c r="AJ37" s="930">
        <f>+R37+T37+V37+X37+Z37+AB37+AD37+AF37+AH37</f>
        <v>47290750</v>
      </c>
      <c r="AK37" s="102">
        <f t="shared" ref="AK37:AK42" si="22">AC37+AE37+AG37+S37+U37+W37+Y37+AA37+AI37</f>
        <v>37290750</v>
      </c>
      <c r="AL37" s="50">
        <v>0</v>
      </c>
      <c r="AM37" s="51">
        <v>0</v>
      </c>
      <c r="AN37" s="51">
        <v>0</v>
      </c>
      <c r="AO37" s="51">
        <v>165</v>
      </c>
      <c r="AP37" s="51">
        <v>96</v>
      </c>
      <c r="AQ37" s="51">
        <v>21</v>
      </c>
      <c r="AR37" s="52">
        <f t="shared" ref="AR37:AR42" si="23">SUM(AL37:AQ37)</f>
        <v>282</v>
      </c>
      <c r="AS37" s="53">
        <v>0</v>
      </c>
      <c r="AT37" s="51">
        <v>146</v>
      </c>
      <c r="AU37" s="52">
        <f t="shared" ref="AU37:AU41" si="24">SUM(AS37:AT37)</f>
        <v>146</v>
      </c>
      <c r="AV37" s="53">
        <v>36</v>
      </c>
      <c r="AW37" s="51">
        <v>1</v>
      </c>
      <c r="AX37" s="51">
        <v>23</v>
      </c>
      <c r="AY37" s="51">
        <v>44</v>
      </c>
      <c r="AZ37" s="54">
        <v>21</v>
      </c>
      <c r="BA37" s="55" t="s">
        <v>1990</v>
      </c>
      <c r="BB37" s="55"/>
      <c r="BC37" s="56" t="s">
        <v>55</v>
      </c>
    </row>
    <row r="38" spans="1:55" ht="147" customHeight="1" x14ac:dyDescent="0.2">
      <c r="A38" s="901"/>
      <c r="B38" s="903"/>
      <c r="C38" s="906"/>
      <c r="D38" s="951"/>
      <c r="E38" s="913"/>
      <c r="F38" s="915"/>
      <c r="G38" s="918"/>
      <c r="H38" s="921"/>
      <c r="I38" s="926"/>
      <c r="J38" s="927"/>
      <c r="K38" s="942"/>
      <c r="L38" s="937"/>
      <c r="M38" s="793" t="s">
        <v>90</v>
      </c>
      <c r="N38" s="790" t="s">
        <v>72</v>
      </c>
      <c r="O38" s="792">
        <v>4</v>
      </c>
      <c r="P38" s="46">
        <v>1</v>
      </c>
      <c r="Q38" s="46">
        <v>1</v>
      </c>
      <c r="R38" s="946"/>
      <c r="S38" s="47"/>
      <c r="T38" s="949"/>
      <c r="U38" s="48"/>
      <c r="V38" s="949"/>
      <c r="W38" s="48"/>
      <c r="X38" s="949"/>
      <c r="Y38" s="48"/>
      <c r="Z38" s="949"/>
      <c r="AA38" s="48"/>
      <c r="AB38" s="949"/>
      <c r="AC38" s="48"/>
      <c r="AD38" s="949"/>
      <c r="AE38" s="48"/>
      <c r="AF38" s="898"/>
      <c r="AG38" s="49"/>
      <c r="AH38" s="898"/>
      <c r="AI38" s="48"/>
      <c r="AJ38" s="931"/>
      <c r="AK38" s="102">
        <f t="shared" si="22"/>
        <v>0</v>
      </c>
      <c r="AL38" s="50">
        <v>0</v>
      </c>
      <c r="AM38" s="51">
        <v>0</v>
      </c>
      <c r="AN38" s="51">
        <v>0</v>
      </c>
      <c r="AO38" s="51">
        <v>65</v>
      </c>
      <c r="AP38" s="51">
        <v>2</v>
      </c>
      <c r="AQ38" s="51">
        <v>0</v>
      </c>
      <c r="AR38" s="52">
        <f t="shared" si="23"/>
        <v>67</v>
      </c>
      <c r="AS38" s="53">
        <v>0</v>
      </c>
      <c r="AT38" s="51">
        <v>36</v>
      </c>
      <c r="AU38" s="52">
        <f t="shared" si="24"/>
        <v>36</v>
      </c>
      <c r="AV38" s="53"/>
      <c r="AW38" s="51"/>
      <c r="AX38" s="51"/>
      <c r="AY38" s="51"/>
      <c r="AZ38" s="54"/>
      <c r="BA38" s="55" t="s">
        <v>1990</v>
      </c>
      <c r="BB38" s="55"/>
      <c r="BC38" s="56" t="s">
        <v>2000</v>
      </c>
    </row>
    <row r="39" spans="1:55" ht="36.75" customHeight="1" x14ac:dyDescent="0.2">
      <c r="A39" s="901"/>
      <c r="B39" s="903"/>
      <c r="C39" s="906"/>
      <c r="D39" s="951"/>
      <c r="E39" s="913"/>
      <c r="F39" s="915"/>
      <c r="G39" s="918"/>
      <c r="H39" s="921"/>
      <c r="I39" s="926"/>
      <c r="J39" s="927"/>
      <c r="K39" s="942"/>
      <c r="L39" s="937"/>
      <c r="M39" s="169" t="s">
        <v>91</v>
      </c>
      <c r="N39" s="170"/>
      <c r="O39" s="171"/>
      <c r="P39" s="46"/>
      <c r="Q39" s="46"/>
      <c r="R39" s="946"/>
      <c r="S39" s="47"/>
      <c r="T39" s="949"/>
      <c r="U39" s="48"/>
      <c r="V39" s="949"/>
      <c r="W39" s="48"/>
      <c r="X39" s="949"/>
      <c r="Y39" s="48"/>
      <c r="Z39" s="949"/>
      <c r="AA39" s="48"/>
      <c r="AB39" s="949"/>
      <c r="AC39" s="48"/>
      <c r="AD39" s="949"/>
      <c r="AE39" s="48"/>
      <c r="AF39" s="898"/>
      <c r="AG39" s="49"/>
      <c r="AH39" s="898"/>
      <c r="AI39" s="48"/>
      <c r="AJ39" s="931"/>
      <c r="AK39" s="102">
        <f t="shared" si="22"/>
        <v>0</v>
      </c>
      <c r="AL39" s="50"/>
      <c r="AM39" s="51"/>
      <c r="AN39" s="51"/>
      <c r="AO39" s="51"/>
      <c r="AP39" s="51"/>
      <c r="AQ39" s="51"/>
      <c r="AR39" s="52">
        <f t="shared" si="23"/>
        <v>0</v>
      </c>
      <c r="AS39" s="53"/>
      <c r="AT39" s="51"/>
      <c r="AU39" s="52">
        <f t="shared" si="24"/>
        <v>0</v>
      </c>
      <c r="AV39" s="53"/>
      <c r="AW39" s="51"/>
      <c r="AX39" s="51"/>
      <c r="AY39" s="51"/>
      <c r="AZ39" s="54"/>
      <c r="BA39" s="55"/>
      <c r="BB39" s="55"/>
      <c r="BC39" s="56"/>
    </row>
    <row r="40" spans="1:55" ht="22.5" customHeight="1" x14ac:dyDescent="0.2">
      <c r="A40" s="901"/>
      <c r="B40" s="903"/>
      <c r="C40" s="906"/>
      <c r="D40" s="951"/>
      <c r="E40" s="913"/>
      <c r="F40" s="915"/>
      <c r="G40" s="918"/>
      <c r="H40" s="921"/>
      <c r="I40" s="926"/>
      <c r="J40" s="927"/>
      <c r="K40" s="942"/>
      <c r="L40" s="937"/>
      <c r="M40" s="169"/>
      <c r="N40" s="170"/>
      <c r="O40" s="171"/>
      <c r="P40" s="46"/>
      <c r="Q40" s="46"/>
      <c r="R40" s="946"/>
      <c r="S40" s="47"/>
      <c r="T40" s="949"/>
      <c r="U40" s="48"/>
      <c r="V40" s="949"/>
      <c r="W40" s="48"/>
      <c r="X40" s="949"/>
      <c r="Y40" s="48"/>
      <c r="Z40" s="949"/>
      <c r="AA40" s="48"/>
      <c r="AB40" s="949"/>
      <c r="AC40" s="48"/>
      <c r="AD40" s="949"/>
      <c r="AE40" s="48"/>
      <c r="AF40" s="898"/>
      <c r="AG40" s="49"/>
      <c r="AH40" s="898"/>
      <c r="AI40" s="48"/>
      <c r="AJ40" s="931"/>
      <c r="AK40" s="102">
        <f t="shared" si="22"/>
        <v>0</v>
      </c>
      <c r="AL40" s="50"/>
      <c r="AM40" s="51"/>
      <c r="AN40" s="51"/>
      <c r="AO40" s="51"/>
      <c r="AP40" s="51"/>
      <c r="AQ40" s="51"/>
      <c r="AR40" s="52">
        <f t="shared" si="23"/>
        <v>0</v>
      </c>
      <c r="AS40" s="53"/>
      <c r="AT40" s="51"/>
      <c r="AU40" s="52">
        <f t="shared" si="24"/>
        <v>0</v>
      </c>
      <c r="AV40" s="53"/>
      <c r="AW40" s="51"/>
      <c r="AX40" s="51"/>
      <c r="AY40" s="51"/>
      <c r="AZ40" s="54"/>
      <c r="BA40" s="55"/>
      <c r="BB40" s="55"/>
      <c r="BC40" s="56"/>
    </row>
    <row r="41" spans="1:55" ht="17.25" customHeight="1" x14ac:dyDescent="0.2">
      <c r="A41" s="901"/>
      <c r="B41" s="903"/>
      <c r="C41" s="906"/>
      <c r="D41" s="951"/>
      <c r="E41" s="913"/>
      <c r="F41" s="915"/>
      <c r="G41" s="918"/>
      <c r="H41" s="921"/>
      <c r="I41" s="926"/>
      <c r="J41" s="927"/>
      <c r="K41" s="942"/>
      <c r="L41" s="937"/>
      <c r="M41" s="169"/>
      <c r="N41" s="170"/>
      <c r="O41" s="171"/>
      <c r="P41" s="46"/>
      <c r="Q41" s="46"/>
      <c r="R41" s="946"/>
      <c r="S41" s="47"/>
      <c r="T41" s="949"/>
      <c r="U41" s="48"/>
      <c r="V41" s="949"/>
      <c r="W41" s="48"/>
      <c r="X41" s="949"/>
      <c r="Y41" s="48"/>
      <c r="Z41" s="949"/>
      <c r="AA41" s="48"/>
      <c r="AB41" s="949"/>
      <c r="AC41" s="48"/>
      <c r="AD41" s="949"/>
      <c r="AE41" s="48"/>
      <c r="AF41" s="898"/>
      <c r="AG41" s="49"/>
      <c r="AH41" s="898"/>
      <c r="AI41" s="48"/>
      <c r="AJ41" s="931"/>
      <c r="AK41" s="102">
        <f t="shared" si="22"/>
        <v>0</v>
      </c>
      <c r="AL41" s="50"/>
      <c r="AM41" s="51"/>
      <c r="AN41" s="51"/>
      <c r="AO41" s="51"/>
      <c r="AP41" s="51"/>
      <c r="AQ41" s="51"/>
      <c r="AR41" s="52">
        <f t="shared" si="23"/>
        <v>0</v>
      </c>
      <c r="AS41" s="53"/>
      <c r="AT41" s="51"/>
      <c r="AU41" s="52">
        <f t="shared" si="24"/>
        <v>0</v>
      </c>
      <c r="AV41" s="53"/>
      <c r="AW41" s="51"/>
      <c r="AX41" s="51"/>
      <c r="AY41" s="51"/>
      <c r="AZ41" s="54"/>
      <c r="BA41" s="55"/>
      <c r="BB41" s="55"/>
      <c r="BC41" s="56"/>
    </row>
    <row r="42" spans="1:55" ht="14.25" customHeight="1" x14ac:dyDescent="0.2">
      <c r="A42" s="901"/>
      <c r="B42" s="904"/>
      <c r="C42" s="907"/>
      <c r="D42" s="952"/>
      <c r="E42" s="913"/>
      <c r="F42" s="916"/>
      <c r="G42" s="919"/>
      <c r="H42" s="922"/>
      <c r="I42" s="926"/>
      <c r="J42" s="927"/>
      <c r="K42" s="943"/>
      <c r="L42" s="937"/>
      <c r="M42" s="172"/>
      <c r="N42" s="173"/>
      <c r="O42" s="174"/>
      <c r="P42" s="106"/>
      <c r="Q42" s="106"/>
      <c r="R42" s="946"/>
      <c r="S42" s="107"/>
      <c r="T42" s="949"/>
      <c r="U42" s="108"/>
      <c r="V42" s="949"/>
      <c r="W42" s="108"/>
      <c r="X42" s="949"/>
      <c r="Y42" s="108"/>
      <c r="Z42" s="949"/>
      <c r="AA42" s="108"/>
      <c r="AB42" s="949"/>
      <c r="AC42" s="108"/>
      <c r="AD42" s="949"/>
      <c r="AE42" s="108"/>
      <c r="AF42" s="898"/>
      <c r="AG42" s="109"/>
      <c r="AH42" s="898"/>
      <c r="AI42" s="108"/>
      <c r="AJ42" s="932"/>
      <c r="AK42" s="102">
        <f t="shared" si="22"/>
        <v>0</v>
      </c>
      <c r="AL42" s="110"/>
      <c r="AM42" s="111"/>
      <c r="AN42" s="111"/>
      <c r="AO42" s="111"/>
      <c r="AP42" s="111"/>
      <c r="AQ42" s="111"/>
      <c r="AR42" s="52">
        <f t="shared" si="23"/>
        <v>0</v>
      </c>
      <c r="AS42" s="112"/>
      <c r="AT42" s="111"/>
      <c r="AU42" s="52">
        <f>SUM(AS42:AT42)</f>
        <v>0</v>
      </c>
      <c r="AV42" s="112"/>
      <c r="AW42" s="111"/>
      <c r="AX42" s="111"/>
      <c r="AY42" s="111"/>
      <c r="AZ42" s="113"/>
      <c r="BA42" s="114"/>
      <c r="BB42" s="114"/>
      <c r="BC42" s="115"/>
    </row>
    <row r="43" spans="1:55" ht="9.9499999999999993" customHeight="1" thickBot="1" x14ac:dyDescent="0.25">
      <c r="A43" s="902"/>
      <c r="B43" s="905"/>
      <c r="C43" s="908"/>
      <c r="D43" s="953"/>
      <c r="E43" s="914"/>
      <c r="F43" s="917"/>
      <c r="G43" s="920"/>
      <c r="H43" s="923"/>
      <c r="I43" s="928"/>
      <c r="J43" s="929"/>
      <c r="K43" s="944"/>
      <c r="L43" s="938"/>
      <c r="M43" s="175"/>
      <c r="N43" s="176"/>
      <c r="O43" s="177"/>
      <c r="P43" s="116"/>
      <c r="Q43" s="116"/>
      <c r="R43" s="947"/>
      <c r="S43" s="178"/>
      <c r="T43" s="950"/>
      <c r="U43" s="179"/>
      <c r="V43" s="950"/>
      <c r="W43" s="179"/>
      <c r="X43" s="950"/>
      <c r="Y43" s="179"/>
      <c r="Z43" s="950"/>
      <c r="AA43" s="179"/>
      <c r="AB43" s="950"/>
      <c r="AC43" s="179"/>
      <c r="AD43" s="950"/>
      <c r="AE43" s="179"/>
      <c r="AF43" s="899"/>
      <c r="AG43" s="180"/>
      <c r="AH43" s="899"/>
      <c r="AI43" s="179"/>
      <c r="AJ43" s="117"/>
      <c r="AK43" s="118"/>
      <c r="AL43" s="181"/>
      <c r="AM43" s="182"/>
      <c r="AN43" s="182"/>
      <c r="AO43" s="182"/>
      <c r="AP43" s="182"/>
      <c r="AQ43" s="182"/>
      <c r="AR43" s="119"/>
      <c r="AS43" s="183"/>
      <c r="AT43" s="182"/>
      <c r="AU43" s="119"/>
      <c r="AV43" s="183"/>
      <c r="AW43" s="182"/>
      <c r="AX43" s="182"/>
      <c r="AY43" s="182"/>
      <c r="AZ43" s="184"/>
      <c r="BA43" s="185"/>
      <c r="BB43" s="185"/>
      <c r="BC43" s="186"/>
    </row>
    <row r="44" spans="1:55" ht="72" customHeight="1" x14ac:dyDescent="0.2">
      <c r="A44" s="900">
        <v>5</v>
      </c>
      <c r="B44" s="156" t="s">
        <v>58</v>
      </c>
      <c r="C44" s="157" t="s">
        <v>59</v>
      </c>
      <c r="D44" s="158" t="s">
        <v>60</v>
      </c>
      <c r="E44" s="158" t="s">
        <v>61</v>
      </c>
      <c r="F44" s="157" t="s">
        <v>62</v>
      </c>
      <c r="G44" s="159" t="s">
        <v>13</v>
      </c>
      <c r="H44" s="159" t="s">
        <v>63</v>
      </c>
      <c r="I44" s="160" t="s">
        <v>15</v>
      </c>
      <c r="J44" s="161">
        <f>+$N$3</f>
        <v>2019</v>
      </c>
      <c r="K44" s="159" t="s">
        <v>64</v>
      </c>
      <c r="L44" s="160" t="s">
        <v>17</v>
      </c>
      <c r="M44" s="157" t="s">
        <v>65</v>
      </c>
      <c r="N44" s="157" t="s">
        <v>66</v>
      </c>
      <c r="O44" s="157" t="s">
        <v>67</v>
      </c>
      <c r="P44" s="157" t="s">
        <v>68</v>
      </c>
      <c r="Q44" s="157" t="s">
        <v>69</v>
      </c>
      <c r="R44" s="162">
        <f>SUM(R45:R51)</f>
        <v>0</v>
      </c>
      <c r="S44" s="163">
        <f t="shared" ref="S44:AK44" si="25">SUM(S45:S51)</f>
        <v>0</v>
      </c>
      <c r="T44" s="164">
        <f t="shared" si="25"/>
        <v>0</v>
      </c>
      <c r="U44" s="165">
        <f t="shared" si="25"/>
        <v>0</v>
      </c>
      <c r="V44" s="164">
        <f t="shared" si="25"/>
        <v>0</v>
      </c>
      <c r="W44" s="165">
        <f t="shared" si="25"/>
        <v>0</v>
      </c>
      <c r="X44" s="164">
        <f t="shared" si="25"/>
        <v>0</v>
      </c>
      <c r="Y44" s="165">
        <f t="shared" si="25"/>
        <v>0</v>
      </c>
      <c r="Z44" s="164">
        <f t="shared" si="25"/>
        <v>0</v>
      </c>
      <c r="AA44" s="165">
        <f t="shared" si="25"/>
        <v>0</v>
      </c>
      <c r="AB44" s="164">
        <f t="shared" si="25"/>
        <v>0</v>
      </c>
      <c r="AC44" s="165">
        <f t="shared" si="25"/>
        <v>0</v>
      </c>
      <c r="AD44" s="164">
        <f t="shared" si="25"/>
        <v>0</v>
      </c>
      <c r="AE44" s="165">
        <f t="shared" si="25"/>
        <v>0</v>
      </c>
      <c r="AF44" s="164">
        <f t="shared" si="25"/>
        <v>37290750</v>
      </c>
      <c r="AG44" s="166">
        <f t="shared" si="25"/>
        <v>37290750</v>
      </c>
      <c r="AH44" s="164">
        <f t="shared" si="25"/>
        <v>0</v>
      </c>
      <c r="AI44" s="165">
        <f t="shared" si="25"/>
        <v>0</v>
      </c>
      <c r="AJ44" s="167">
        <f t="shared" si="25"/>
        <v>37290750</v>
      </c>
      <c r="AK44" s="168">
        <f t="shared" si="25"/>
        <v>37290750</v>
      </c>
      <c r="AL44" s="834">
        <f>SUM(AL45:AL50)</f>
        <v>0</v>
      </c>
      <c r="AM44" s="834">
        <f t="shared" ref="AM44:AQ44" si="26">SUM(AM45:AM50)</f>
        <v>0</v>
      </c>
      <c r="AN44" s="834">
        <f t="shared" si="26"/>
        <v>0</v>
      </c>
      <c r="AO44" s="834">
        <f t="shared" si="26"/>
        <v>325</v>
      </c>
      <c r="AP44" s="834">
        <f t="shared" si="26"/>
        <v>65</v>
      </c>
      <c r="AQ44" s="834">
        <f t="shared" si="26"/>
        <v>33</v>
      </c>
      <c r="AR44" s="836">
        <f>SUM(AR45:AR50)</f>
        <v>423</v>
      </c>
      <c r="AS44" s="837">
        <f>SUM(AS45:AS50)</f>
        <v>221</v>
      </c>
      <c r="AT44" s="837">
        <f>SUM(AT45:AT50)</f>
        <v>222</v>
      </c>
      <c r="AU44" s="836">
        <f>SUM(AU45:AU50)</f>
        <v>443</v>
      </c>
      <c r="AV44" s="837">
        <f>SUM(AV45:AV50)</f>
        <v>0</v>
      </c>
      <c r="AW44" s="837">
        <f t="shared" ref="AW44:AZ44" si="27">SUM(AW45:AW50)</f>
        <v>0</v>
      </c>
      <c r="AX44" s="837">
        <f t="shared" si="27"/>
        <v>0</v>
      </c>
      <c r="AY44" s="837">
        <f t="shared" si="27"/>
        <v>0</v>
      </c>
      <c r="AZ44" s="837">
        <f t="shared" si="27"/>
        <v>0</v>
      </c>
      <c r="BA44" s="43" t="s">
        <v>31</v>
      </c>
      <c r="BB44" s="43" t="s">
        <v>32</v>
      </c>
      <c r="BC44" s="44" t="s">
        <v>33</v>
      </c>
    </row>
    <row r="45" spans="1:55" ht="139.5" customHeight="1" x14ac:dyDescent="0.2">
      <c r="A45" s="901"/>
      <c r="B45" s="903" t="str">
        <f>VLOOKUP($D$9,'PROYECTOS REGISTRADOS'!$A$2:$D$82,4,0)</f>
        <v>Mejoramiento del índice de desempleo entre la población económicamente activa residente en el Municipio de Tocancipá, Cundinamarca, Centro Oriente</v>
      </c>
      <c r="C45" s="906" t="str">
        <f>VLOOKUP($D$9,'PROYECTOS REGISTRADOS'!$A$2:$D$82,3,0)</f>
        <v>2016-25817-0030</v>
      </c>
      <c r="D45" s="951" t="s">
        <v>92</v>
      </c>
      <c r="E45" s="912" t="str">
        <f>IF(D45=0,"0-0",(VLOOKUP(D45,'CONSOLIDADO PLAN DESARROLLO'!$EL$9:$ET$304,2,0)))</f>
        <v>Incrementar la colocación de los profesionales residentes en el Municipio dentro los procesos de selección</v>
      </c>
      <c r="F45" s="915" t="str">
        <f>IF(D45=0,"0-0",(VLOOKUP(D45,'CONSOLIDADO PLAN DESARROLLO'!$EL$9:$ET$304,3,0)))</f>
        <v>Tasa de profesionales colocados (Total profesionales y/o administrativos colocados / Total inscritos) (%).</v>
      </c>
      <c r="G45" s="918">
        <f>IF(D45=0,"0-0",(VLOOKUP(D45,'CONSOLIDADO PLAN DESARROLLO'!$EL$9:$ET$304,4,0)))</f>
        <v>2</v>
      </c>
      <c r="H45" s="921">
        <f>IF(D45=0,"0-0",(VLOOKUP(D45,'CONSOLIDADO PLAN DESARROLLO'!$EL$9:$ET$304,5,0)))</f>
        <v>10</v>
      </c>
      <c r="I45" s="924">
        <f>IF(D45=0,"0-0",(VLOOKUP(D45,'CONSOLIDADO PLAN DESARROLLO'!$EL$9:$ET$304,$R$3,0)))</f>
        <v>10</v>
      </c>
      <c r="J45" s="925"/>
      <c r="K45" s="942">
        <v>24.17</v>
      </c>
      <c r="L45" s="936">
        <v>28</v>
      </c>
      <c r="M45" s="793" t="s">
        <v>93</v>
      </c>
      <c r="N45" s="790" t="s">
        <v>72</v>
      </c>
      <c r="O45" s="792">
        <v>5</v>
      </c>
      <c r="P45" s="46">
        <v>2</v>
      </c>
      <c r="Q45" s="46">
        <v>4</v>
      </c>
      <c r="R45" s="945">
        <f>VLOOKUP($D45,'[4]Tablero Logro Metas 2020'!$AK$7:$AS$302,3,0)</f>
        <v>0</v>
      </c>
      <c r="S45" s="47"/>
      <c r="T45" s="948">
        <f>VLOOKUP($D45,'[4]Tablero Logro Metas 2020'!$AK$7:$AS$302,4,0)</f>
        <v>0</v>
      </c>
      <c r="U45" s="48"/>
      <c r="V45" s="948">
        <f>VLOOKUP($D45,'[4]Tablero Logro Metas 2020'!$AK$7:$AS$302,5,0)</f>
        <v>0</v>
      </c>
      <c r="W45" s="48"/>
      <c r="X45" s="948">
        <f>VLOOKUP($D45,'[4]Tablero Logro Metas 2020'!$AK$7:$AS$302,6,0)</f>
        <v>0</v>
      </c>
      <c r="Y45" s="48"/>
      <c r="Z45" s="948">
        <f>VLOOKUP($D45,'[4]Tablero Logro Metas 2020'!$AK$7:$AS$302,7,0)</f>
        <v>0</v>
      </c>
      <c r="AA45" s="48"/>
      <c r="AB45" s="948">
        <f>VLOOKUP($D45,'[4]Tablero Logro Metas 2020'!$AK$7:$AS$302,8,0)</f>
        <v>0</v>
      </c>
      <c r="AC45" s="48"/>
      <c r="AD45" s="948">
        <f>VLOOKUP($D45,'[4]Tablero Logro Metas 2020'!$AK$7:$AS$302,9,0)</f>
        <v>0</v>
      </c>
      <c r="AE45" s="48"/>
      <c r="AF45" s="897">
        <v>37290750</v>
      </c>
      <c r="AG45" s="49">
        <v>37290750</v>
      </c>
      <c r="AH45" s="897"/>
      <c r="AI45" s="48"/>
      <c r="AJ45" s="930">
        <f>+R45+T45+V45+X45+Z45+AB45+AD45+AF45+AH45</f>
        <v>37290750</v>
      </c>
      <c r="AK45" s="102">
        <f t="shared" ref="AK45:AK50" si="28">AC45+AE45+AG45+S45+U45+W45+Y45+AA45+AI45</f>
        <v>37290750</v>
      </c>
      <c r="AL45" s="50">
        <v>0</v>
      </c>
      <c r="AM45" s="51">
        <v>0</v>
      </c>
      <c r="AN45" s="51">
        <v>0</v>
      </c>
      <c r="AO45" s="51">
        <v>325</v>
      </c>
      <c r="AP45" s="51">
        <v>65</v>
      </c>
      <c r="AQ45" s="51">
        <v>33</v>
      </c>
      <c r="AR45" s="52">
        <f t="shared" ref="AR45:AR50" si="29">SUM(AL45:AQ45)</f>
        <v>423</v>
      </c>
      <c r="AS45" s="53">
        <v>221</v>
      </c>
      <c r="AT45" s="51">
        <v>222</v>
      </c>
      <c r="AU45" s="52">
        <f t="shared" ref="AU45:AU49" si="30">SUM(AS45:AT45)</f>
        <v>443</v>
      </c>
      <c r="AV45" s="53"/>
      <c r="AW45" s="51"/>
      <c r="AX45" s="51"/>
      <c r="AY45" s="51"/>
      <c r="AZ45" s="54"/>
      <c r="BA45" s="55" t="s">
        <v>1995</v>
      </c>
      <c r="BB45" s="55"/>
      <c r="BC45" s="56" t="s">
        <v>2000</v>
      </c>
    </row>
    <row r="46" spans="1:55" ht="108" customHeight="1" x14ac:dyDescent="0.2">
      <c r="A46" s="901"/>
      <c r="B46" s="903"/>
      <c r="C46" s="906"/>
      <c r="D46" s="951"/>
      <c r="E46" s="913"/>
      <c r="F46" s="915"/>
      <c r="G46" s="918"/>
      <c r="H46" s="921"/>
      <c r="I46" s="926"/>
      <c r="J46" s="927"/>
      <c r="K46" s="942"/>
      <c r="L46" s="937"/>
      <c r="M46" s="793" t="s">
        <v>94</v>
      </c>
      <c r="N46" s="790" t="s">
        <v>72</v>
      </c>
      <c r="O46" s="792">
        <v>2</v>
      </c>
      <c r="P46" s="46">
        <v>2</v>
      </c>
      <c r="Q46" s="46">
        <v>2</v>
      </c>
      <c r="R46" s="946"/>
      <c r="S46" s="47"/>
      <c r="T46" s="949"/>
      <c r="U46" s="48"/>
      <c r="V46" s="949"/>
      <c r="W46" s="48"/>
      <c r="X46" s="949"/>
      <c r="Y46" s="48"/>
      <c r="Z46" s="949"/>
      <c r="AA46" s="48"/>
      <c r="AB46" s="949"/>
      <c r="AC46" s="48"/>
      <c r="AD46" s="949"/>
      <c r="AE46" s="48"/>
      <c r="AF46" s="898"/>
      <c r="AG46" s="49"/>
      <c r="AH46" s="898"/>
      <c r="AI46" s="48"/>
      <c r="AJ46" s="931"/>
      <c r="AK46" s="102">
        <f t="shared" si="28"/>
        <v>0</v>
      </c>
      <c r="AL46" s="50"/>
      <c r="AM46" s="51"/>
      <c r="AN46" s="51"/>
      <c r="AO46" s="51"/>
      <c r="AP46" s="51"/>
      <c r="AQ46" s="51"/>
      <c r="AR46" s="52">
        <f t="shared" si="29"/>
        <v>0</v>
      </c>
      <c r="AS46" s="53"/>
      <c r="AT46" s="51"/>
      <c r="AU46" s="52">
        <f t="shared" si="30"/>
        <v>0</v>
      </c>
      <c r="AV46" s="53"/>
      <c r="AW46" s="51"/>
      <c r="AX46" s="51"/>
      <c r="AY46" s="51"/>
      <c r="AZ46" s="54"/>
      <c r="BA46" s="55" t="s">
        <v>1996</v>
      </c>
      <c r="BB46" s="55"/>
      <c r="BC46" s="56" t="s">
        <v>2000</v>
      </c>
    </row>
    <row r="47" spans="1:55" ht="33.75" x14ac:dyDescent="0.2">
      <c r="A47" s="901"/>
      <c r="B47" s="903"/>
      <c r="C47" s="906"/>
      <c r="D47" s="951"/>
      <c r="E47" s="913"/>
      <c r="F47" s="915"/>
      <c r="G47" s="918"/>
      <c r="H47" s="921"/>
      <c r="I47" s="926"/>
      <c r="J47" s="927"/>
      <c r="K47" s="942"/>
      <c r="L47" s="937"/>
      <c r="M47" s="795" t="s">
        <v>95</v>
      </c>
      <c r="N47" s="170" t="s">
        <v>72</v>
      </c>
      <c r="O47" s="171"/>
      <c r="P47" s="46"/>
      <c r="Q47" s="46"/>
      <c r="R47" s="946"/>
      <c r="S47" s="47"/>
      <c r="T47" s="949"/>
      <c r="U47" s="48"/>
      <c r="V47" s="949"/>
      <c r="W47" s="48"/>
      <c r="X47" s="949"/>
      <c r="Y47" s="48"/>
      <c r="Z47" s="949"/>
      <c r="AA47" s="48"/>
      <c r="AB47" s="949"/>
      <c r="AC47" s="48"/>
      <c r="AD47" s="949"/>
      <c r="AE47" s="48"/>
      <c r="AF47" s="898"/>
      <c r="AG47" s="49"/>
      <c r="AH47" s="898"/>
      <c r="AI47" s="48"/>
      <c r="AJ47" s="931"/>
      <c r="AK47" s="102">
        <f t="shared" si="28"/>
        <v>0</v>
      </c>
      <c r="AL47" s="50"/>
      <c r="AM47" s="51"/>
      <c r="AN47" s="51"/>
      <c r="AO47" s="51"/>
      <c r="AP47" s="51"/>
      <c r="AQ47" s="51"/>
      <c r="AR47" s="52">
        <f t="shared" si="29"/>
        <v>0</v>
      </c>
      <c r="AS47" s="53"/>
      <c r="AT47" s="51"/>
      <c r="AU47" s="52">
        <f t="shared" si="30"/>
        <v>0</v>
      </c>
      <c r="AV47" s="53"/>
      <c r="AW47" s="51"/>
      <c r="AX47" s="51"/>
      <c r="AY47" s="51"/>
      <c r="AZ47" s="54"/>
      <c r="BA47" s="55"/>
      <c r="BB47" s="55"/>
      <c r="BC47" s="56"/>
    </row>
    <row r="48" spans="1:55" ht="17.25" customHeight="1" x14ac:dyDescent="0.2">
      <c r="A48" s="901"/>
      <c r="B48" s="903"/>
      <c r="C48" s="906"/>
      <c r="D48" s="951"/>
      <c r="E48" s="913"/>
      <c r="F48" s="915"/>
      <c r="G48" s="918"/>
      <c r="H48" s="921"/>
      <c r="I48" s="926"/>
      <c r="J48" s="927"/>
      <c r="K48" s="942"/>
      <c r="L48" s="937"/>
      <c r="M48" s="169"/>
      <c r="N48" s="170"/>
      <c r="O48" s="171"/>
      <c r="P48" s="46"/>
      <c r="Q48" s="46"/>
      <c r="R48" s="946"/>
      <c r="S48" s="47"/>
      <c r="T48" s="949"/>
      <c r="U48" s="48"/>
      <c r="V48" s="949"/>
      <c r="W48" s="48"/>
      <c r="X48" s="949"/>
      <c r="Y48" s="48"/>
      <c r="Z48" s="949"/>
      <c r="AA48" s="48"/>
      <c r="AB48" s="949"/>
      <c r="AC48" s="48"/>
      <c r="AD48" s="949"/>
      <c r="AE48" s="48"/>
      <c r="AF48" s="898"/>
      <c r="AG48" s="49"/>
      <c r="AH48" s="898"/>
      <c r="AI48" s="48"/>
      <c r="AJ48" s="931"/>
      <c r="AK48" s="102">
        <f t="shared" si="28"/>
        <v>0</v>
      </c>
      <c r="AL48" s="50"/>
      <c r="AM48" s="51"/>
      <c r="AN48" s="51"/>
      <c r="AO48" s="51"/>
      <c r="AP48" s="51"/>
      <c r="AQ48" s="51"/>
      <c r="AR48" s="52">
        <f t="shared" si="29"/>
        <v>0</v>
      </c>
      <c r="AS48" s="53"/>
      <c r="AT48" s="51"/>
      <c r="AU48" s="52">
        <f t="shared" si="30"/>
        <v>0</v>
      </c>
      <c r="AV48" s="53"/>
      <c r="AW48" s="51"/>
      <c r="AX48" s="51"/>
      <c r="AY48" s="51"/>
      <c r="AZ48" s="54"/>
      <c r="BA48" s="55"/>
      <c r="BB48" s="55"/>
      <c r="BC48" s="56"/>
    </row>
    <row r="49" spans="1:55" ht="17.25" customHeight="1" x14ac:dyDescent="0.2">
      <c r="A49" s="901"/>
      <c r="B49" s="903"/>
      <c r="C49" s="906"/>
      <c r="D49" s="951"/>
      <c r="E49" s="913"/>
      <c r="F49" s="915"/>
      <c r="G49" s="918"/>
      <c r="H49" s="921"/>
      <c r="I49" s="926"/>
      <c r="J49" s="927"/>
      <c r="K49" s="942"/>
      <c r="L49" s="937"/>
      <c r="M49" s="169"/>
      <c r="N49" s="170"/>
      <c r="O49" s="171"/>
      <c r="P49" s="46"/>
      <c r="Q49" s="46"/>
      <c r="R49" s="946"/>
      <c r="S49" s="47"/>
      <c r="T49" s="949"/>
      <c r="U49" s="48"/>
      <c r="V49" s="949"/>
      <c r="W49" s="48"/>
      <c r="X49" s="949"/>
      <c r="Y49" s="48"/>
      <c r="Z49" s="949"/>
      <c r="AA49" s="48"/>
      <c r="AB49" s="949"/>
      <c r="AC49" s="48"/>
      <c r="AD49" s="949"/>
      <c r="AE49" s="48"/>
      <c r="AF49" s="898"/>
      <c r="AG49" s="49"/>
      <c r="AH49" s="898"/>
      <c r="AI49" s="48"/>
      <c r="AJ49" s="931"/>
      <c r="AK49" s="102">
        <f t="shared" si="28"/>
        <v>0</v>
      </c>
      <c r="AL49" s="50"/>
      <c r="AM49" s="51"/>
      <c r="AN49" s="51"/>
      <c r="AO49" s="51"/>
      <c r="AP49" s="51"/>
      <c r="AQ49" s="51"/>
      <c r="AR49" s="52">
        <f t="shared" si="29"/>
        <v>0</v>
      </c>
      <c r="AS49" s="53"/>
      <c r="AT49" s="51"/>
      <c r="AU49" s="52">
        <f t="shared" si="30"/>
        <v>0</v>
      </c>
      <c r="AV49" s="53"/>
      <c r="AW49" s="51"/>
      <c r="AX49" s="51"/>
      <c r="AY49" s="51"/>
      <c r="AZ49" s="54"/>
      <c r="BA49" s="55"/>
      <c r="BB49" s="55"/>
      <c r="BC49" s="56"/>
    </row>
    <row r="50" spans="1:55" ht="17.25" customHeight="1" x14ac:dyDescent="0.2">
      <c r="A50" s="901"/>
      <c r="B50" s="904"/>
      <c r="C50" s="907"/>
      <c r="D50" s="952"/>
      <c r="E50" s="913"/>
      <c r="F50" s="916"/>
      <c r="G50" s="919"/>
      <c r="H50" s="922"/>
      <c r="I50" s="926"/>
      <c r="J50" s="927"/>
      <c r="K50" s="943"/>
      <c r="L50" s="937"/>
      <c r="M50" s="172"/>
      <c r="N50" s="173"/>
      <c r="O50" s="174"/>
      <c r="P50" s="106"/>
      <c r="Q50" s="106"/>
      <c r="R50" s="946"/>
      <c r="S50" s="107"/>
      <c r="T50" s="949"/>
      <c r="U50" s="108"/>
      <c r="V50" s="949"/>
      <c r="W50" s="108"/>
      <c r="X50" s="949"/>
      <c r="Y50" s="108"/>
      <c r="Z50" s="949"/>
      <c r="AA50" s="108"/>
      <c r="AB50" s="949"/>
      <c r="AC50" s="108"/>
      <c r="AD50" s="949"/>
      <c r="AE50" s="108"/>
      <c r="AF50" s="898"/>
      <c r="AG50" s="109"/>
      <c r="AH50" s="898"/>
      <c r="AI50" s="108"/>
      <c r="AJ50" s="932"/>
      <c r="AK50" s="102">
        <f t="shared" si="28"/>
        <v>0</v>
      </c>
      <c r="AL50" s="110"/>
      <c r="AM50" s="111"/>
      <c r="AN50" s="111"/>
      <c r="AO50" s="111"/>
      <c r="AP50" s="111"/>
      <c r="AQ50" s="111"/>
      <c r="AR50" s="52">
        <f t="shared" si="29"/>
        <v>0</v>
      </c>
      <c r="AS50" s="112"/>
      <c r="AT50" s="111"/>
      <c r="AU50" s="52">
        <f>SUM(AS50:AT50)</f>
        <v>0</v>
      </c>
      <c r="AV50" s="112"/>
      <c r="AW50" s="111"/>
      <c r="AX50" s="111"/>
      <c r="AY50" s="111"/>
      <c r="AZ50" s="113"/>
      <c r="BA50" s="114"/>
      <c r="BB50" s="114"/>
      <c r="BC50" s="115"/>
    </row>
    <row r="51" spans="1:55" ht="9.9499999999999993" customHeight="1" thickBot="1" x14ac:dyDescent="0.25">
      <c r="A51" s="902"/>
      <c r="B51" s="905"/>
      <c r="C51" s="908"/>
      <c r="D51" s="953"/>
      <c r="E51" s="914"/>
      <c r="F51" s="917"/>
      <c r="G51" s="920"/>
      <c r="H51" s="923"/>
      <c r="I51" s="928"/>
      <c r="J51" s="929"/>
      <c r="K51" s="944"/>
      <c r="L51" s="938"/>
      <c r="M51" s="175"/>
      <c r="N51" s="176"/>
      <c r="O51" s="177"/>
      <c r="P51" s="116"/>
      <c r="Q51" s="116"/>
      <c r="R51" s="947"/>
      <c r="S51" s="178"/>
      <c r="T51" s="950"/>
      <c r="U51" s="179"/>
      <c r="V51" s="950"/>
      <c r="W51" s="179"/>
      <c r="X51" s="950"/>
      <c r="Y51" s="179"/>
      <c r="Z51" s="950"/>
      <c r="AA51" s="179"/>
      <c r="AB51" s="950"/>
      <c r="AC51" s="179"/>
      <c r="AD51" s="950"/>
      <c r="AE51" s="179"/>
      <c r="AF51" s="899"/>
      <c r="AG51" s="180"/>
      <c r="AH51" s="899"/>
      <c r="AI51" s="179"/>
      <c r="AJ51" s="117"/>
      <c r="AK51" s="118"/>
      <c r="AL51" s="181"/>
      <c r="AM51" s="182"/>
      <c r="AN51" s="182"/>
      <c r="AO51" s="182"/>
      <c r="AP51" s="182"/>
      <c r="AQ51" s="182"/>
      <c r="AR51" s="119"/>
      <c r="AS51" s="183"/>
      <c r="AT51" s="182"/>
      <c r="AU51" s="119"/>
      <c r="AV51" s="183"/>
      <c r="AW51" s="182"/>
      <c r="AX51" s="182"/>
      <c r="AY51" s="182"/>
      <c r="AZ51" s="184"/>
      <c r="BA51" s="185"/>
      <c r="BB51" s="185"/>
      <c r="BC51" s="186"/>
    </row>
    <row r="52" spans="1:55" ht="6" customHeight="1" x14ac:dyDescent="0.2">
      <c r="B52" s="120"/>
      <c r="C52" s="120"/>
      <c r="D52" s="120"/>
      <c r="E52" s="120"/>
      <c r="F52" s="120"/>
      <c r="G52" s="120"/>
      <c r="H52" s="120"/>
      <c r="I52" s="954"/>
      <c r="J52" s="954"/>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120"/>
      <c r="AJ52" s="120"/>
      <c r="AK52" s="120"/>
      <c r="AL52" s="120"/>
      <c r="AM52" s="120"/>
      <c r="AN52" s="120"/>
      <c r="AO52" s="120"/>
      <c r="AP52" s="120"/>
      <c r="AQ52" s="187"/>
      <c r="AR52" s="120"/>
      <c r="AS52" s="120"/>
      <c r="AT52" s="120"/>
      <c r="AU52" s="120"/>
      <c r="AV52" s="120"/>
      <c r="AW52" s="120"/>
      <c r="AX52" s="120"/>
      <c r="AY52" s="120"/>
      <c r="AZ52" s="120"/>
      <c r="BA52" s="120"/>
      <c r="BB52" s="120"/>
    </row>
    <row r="53" spans="1:55" ht="72" customHeight="1" x14ac:dyDescent="0.2">
      <c r="A53" s="900">
        <v>6</v>
      </c>
      <c r="B53" s="156" t="s">
        <v>58</v>
      </c>
      <c r="C53" s="157" t="s">
        <v>59</v>
      </c>
      <c r="D53" s="158" t="s">
        <v>60</v>
      </c>
      <c r="E53" s="158" t="s">
        <v>61</v>
      </c>
      <c r="F53" s="157" t="s">
        <v>62</v>
      </c>
      <c r="G53" s="159" t="s">
        <v>13</v>
      </c>
      <c r="H53" s="159" t="s">
        <v>63</v>
      </c>
      <c r="I53" s="160" t="s">
        <v>15</v>
      </c>
      <c r="J53" s="161">
        <f>+$N$3</f>
        <v>2019</v>
      </c>
      <c r="K53" s="159" t="s">
        <v>64</v>
      </c>
      <c r="L53" s="160" t="s">
        <v>17</v>
      </c>
      <c r="M53" s="157" t="s">
        <v>65</v>
      </c>
      <c r="N53" s="157" t="s">
        <v>66</v>
      </c>
      <c r="O53" s="157" t="s">
        <v>67</v>
      </c>
      <c r="P53" s="157" t="s">
        <v>68</v>
      </c>
      <c r="Q53" s="157" t="s">
        <v>69</v>
      </c>
      <c r="R53" s="162">
        <f>SUM(R54:R60)</f>
        <v>0</v>
      </c>
      <c r="S53" s="163">
        <f t="shared" ref="S53:AK53" si="31">SUM(S54:S60)</f>
        <v>0</v>
      </c>
      <c r="T53" s="164">
        <f t="shared" si="31"/>
        <v>0</v>
      </c>
      <c r="U53" s="165">
        <f t="shared" si="31"/>
        <v>0</v>
      </c>
      <c r="V53" s="164">
        <f t="shared" si="31"/>
        <v>0</v>
      </c>
      <c r="W53" s="165">
        <f t="shared" si="31"/>
        <v>0</v>
      </c>
      <c r="X53" s="164">
        <f t="shared" si="31"/>
        <v>0</v>
      </c>
      <c r="Y53" s="165">
        <f t="shared" si="31"/>
        <v>0</v>
      </c>
      <c r="Z53" s="164">
        <f t="shared" si="31"/>
        <v>10000000</v>
      </c>
      <c r="AA53" s="165">
        <f>SUM(AA54:AA60)</f>
        <v>20350000</v>
      </c>
      <c r="AB53" s="164">
        <f t="shared" si="31"/>
        <v>0</v>
      </c>
      <c r="AC53" s="165">
        <f t="shared" si="31"/>
        <v>0</v>
      </c>
      <c r="AD53" s="164">
        <f t="shared" si="31"/>
        <v>0</v>
      </c>
      <c r="AE53" s="165">
        <f t="shared" si="31"/>
        <v>0</v>
      </c>
      <c r="AF53" s="164">
        <f t="shared" si="31"/>
        <v>0</v>
      </c>
      <c r="AG53" s="166">
        <f t="shared" si="31"/>
        <v>0</v>
      </c>
      <c r="AH53" s="164">
        <f t="shared" si="31"/>
        <v>0</v>
      </c>
      <c r="AI53" s="165">
        <f t="shared" si="31"/>
        <v>0</v>
      </c>
      <c r="AJ53" s="167">
        <f t="shared" si="31"/>
        <v>10000000</v>
      </c>
      <c r="AK53" s="168">
        <f t="shared" si="31"/>
        <v>20350000</v>
      </c>
      <c r="AL53" s="834">
        <f>SUM(AL54:AL59)</f>
        <v>0</v>
      </c>
      <c r="AM53" s="834">
        <f t="shared" ref="AM53:AQ53" si="32">SUM(AM54:AM59)</f>
        <v>0</v>
      </c>
      <c r="AN53" s="834">
        <f t="shared" si="32"/>
        <v>0</v>
      </c>
      <c r="AO53" s="834">
        <f t="shared" si="32"/>
        <v>346</v>
      </c>
      <c r="AP53" s="834">
        <f t="shared" si="32"/>
        <v>240</v>
      </c>
      <c r="AQ53" s="834">
        <f t="shared" si="32"/>
        <v>54</v>
      </c>
      <c r="AR53" s="836">
        <f>SUM(AR54:AR59)</f>
        <v>640</v>
      </c>
      <c r="AS53" s="837">
        <f>SUM(AS54:AS59)</f>
        <v>312</v>
      </c>
      <c r="AT53" s="837">
        <f>SUM(AT54:AT59)</f>
        <v>328</v>
      </c>
      <c r="AU53" s="836">
        <f>SUM(AU54:AU59)</f>
        <v>640</v>
      </c>
      <c r="AV53" s="837">
        <f>SUM(AV54:AV59)</f>
        <v>685</v>
      </c>
      <c r="AW53" s="837">
        <f t="shared" ref="AW53:AZ53" si="33">SUM(AW54:AW59)</f>
        <v>0</v>
      </c>
      <c r="AX53" s="837">
        <f t="shared" si="33"/>
        <v>0</v>
      </c>
      <c r="AY53" s="837">
        <f t="shared" si="33"/>
        <v>0</v>
      </c>
      <c r="AZ53" s="837">
        <f t="shared" si="33"/>
        <v>0</v>
      </c>
      <c r="BA53" s="43" t="s">
        <v>31</v>
      </c>
      <c r="BB53" s="43" t="s">
        <v>32</v>
      </c>
      <c r="BC53" s="44" t="s">
        <v>33</v>
      </c>
    </row>
    <row r="54" spans="1:55" ht="33.75" customHeight="1" x14ac:dyDescent="0.2">
      <c r="A54" s="901"/>
      <c r="B54" s="903" t="str">
        <f>VLOOKUP($D$9,'PROYECTOS REGISTRADOS'!$A$2:$D$82,4,0)</f>
        <v>Mejoramiento del índice de desempleo entre la población económicamente activa residente en el Municipio de Tocancipá, Cundinamarca, Centro Oriente</v>
      </c>
      <c r="C54" s="906" t="str">
        <f>VLOOKUP($D$9,'PROYECTOS REGISTRADOS'!$A$2:$D$82,3,0)</f>
        <v>2016-25817-0030</v>
      </c>
      <c r="D54" s="951" t="s">
        <v>96</v>
      </c>
      <c r="E54" s="912" t="str">
        <f>IF(D54=0,"0-0",(VLOOKUP(D54,'CONSOLIDADO PLAN DESARROLLO'!$EL$9:$ET$304,2,0)))</f>
        <v>Realizar atención diferencial con rutas de empleo específicas para aquella población que así lo disponga el ordenamiento jurídico (víctimas del conflicto, y demás).</v>
      </c>
      <c r="F54" s="915" t="str">
        <f>IF(D54=0,"0-0",(VLOOKUP(D54,'CONSOLIDADO PLAN DESARROLLO'!$EL$9:$ET$304,3,0)))</f>
        <v>Rutas de empleo específicas disponibles</v>
      </c>
      <c r="G54" s="918">
        <f>IF(D54=0,"0-0",(VLOOKUP(D54,'CONSOLIDADO PLAN DESARROLLO'!$EL$9:$ET$304,4,0)))</f>
        <v>2</v>
      </c>
      <c r="H54" s="921">
        <f>IF(D54=0,"0-0",(VLOOKUP(D54,'CONSOLIDADO PLAN DESARROLLO'!$EL$9:$ET$304,5,0)))</f>
        <v>3</v>
      </c>
      <c r="I54" s="924">
        <f>IF(D54=0,"0-0",(VLOOKUP(D54,'CONSOLIDADO PLAN DESARROLLO'!$EL$9:$ET$304,$R$3,0)))</f>
        <v>0.5</v>
      </c>
      <c r="J54" s="925"/>
      <c r="K54" s="942">
        <v>1</v>
      </c>
      <c r="L54" s="936">
        <v>1</v>
      </c>
      <c r="M54" s="793" t="s">
        <v>97</v>
      </c>
      <c r="N54" s="790" t="s">
        <v>72</v>
      </c>
      <c r="O54" s="792">
        <v>4</v>
      </c>
      <c r="P54" s="46">
        <v>1</v>
      </c>
      <c r="Q54" s="46">
        <v>1</v>
      </c>
      <c r="R54" s="945">
        <f>VLOOKUP($D54,'[4]Tablero Logro Metas 2020'!$AK$7:$AS$302,3,0)</f>
        <v>0</v>
      </c>
      <c r="S54" s="47"/>
      <c r="T54" s="948">
        <f>VLOOKUP($D54,'[4]Tablero Logro Metas 2020'!$AK$7:$AS$302,4,0)</f>
        <v>0</v>
      </c>
      <c r="U54" s="48"/>
      <c r="V54" s="948">
        <f>VLOOKUP($D54,'[4]Tablero Logro Metas 2020'!$AK$7:$AS$302,5,0)</f>
        <v>0</v>
      </c>
      <c r="W54" s="48"/>
      <c r="X54" s="948">
        <f>VLOOKUP($D54,'[4]Tablero Logro Metas 2020'!$AK$7:$AS$302,6,0)</f>
        <v>0</v>
      </c>
      <c r="Y54" s="48"/>
      <c r="Z54" s="955">
        <f>VLOOKUP($D54,'[4]Tablero Logro Metas 2020'!$AK$7:$AS$302,7,0)</f>
        <v>10000000</v>
      </c>
      <c r="AA54" s="885">
        <v>20350000</v>
      </c>
      <c r="AB54" s="948">
        <f>VLOOKUP($D54,'[4]Tablero Logro Metas 2020'!$AK$7:$AS$302,8,0)</f>
        <v>0</v>
      </c>
      <c r="AC54" s="48"/>
      <c r="AD54" s="948">
        <f>VLOOKUP($D54,'[4]Tablero Logro Metas 2020'!$AK$7:$AS$302,9,0)</f>
        <v>0</v>
      </c>
      <c r="AE54" s="48"/>
      <c r="AF54" s="897"/>
      <c r="AG54" s="49"/>
      <c r="AH54" s="897"/>
      <c r="AI54" s="48"/>
      <c r="AJ54" s="930">
        <f>+R54+T54+V54+X54+Z54+AB54+AD54+AF54+AH54</f>
        <v>10000000</v>
      </c>
      <c r="AK54" s="102">
        <f>AC54+AE54+AG54+S54+U54+W54+Y54+AI54</f>
        <v>0</v>
      </c>
      <c r="AL54" s="50">
        <v>0</v>
      </c>
      <c r="AM54" s="51">
        <v>0</v>
      </c>
      <c r="AN54" s="51">
        <v>0</v>
      </c>
      <c r="AO54" s="51">
        <v>346</v>
      </c>
      <c r="AP54" s="51">
        <v>240</v>
      </c>
      <c r="AQ54" s="51">
        <v>54</v>
      </c>
      <c r="AR54" s="52">
        <f t="shared" ref="AR54:AR59" si="34">SUM(AL54:AQ54)</f>
        <v>640</v>
      </c>
      <c r="AS54" s="53">
        <v>312</v>
      </c>
      <c r="AT54" s="51">
        <v>328</v>
      </c>
      <c r="AU54" s="52">
        <f t="shared" ref="AU54:AU58" si="35">SUM(AS54:AT54)</f>
        <v>640</v>
      </c>
      <c r="AV54" s="53">
        <v>685</v>
      </c>
      <c r="AW54" s="51">
        <v>0</v>
      </c>
      <c r="AX54" s="51">
        <v>0</v>
      </c>
      <c r="AY54" s="51">
        <v>0</v>
      </c>
      <c r="AZ54" s="54">
        <v>0</v>
      </c>
      <c r="BA54" s="55" t="s">
        <v>1982</v>
      </c>
      <c r="BB54" s="55"/>
      <c r="BC54" s="56" t="s">
        <v>2000</v>
      </c>
    </row>
    <row r="55" spans="1:55" ht="48" x14ac:dyDescent="0.2">
      <c r="A55" s="901"/>
      <c r="B55" s="903"/>
      <c r="C55" s="906"/>
      <c r="D55" s="951"/>
      <c r="E55" s="913"/>
      <c r="F55" s="915"/>
      <c r="G55" s="918"/>
      <c r="H55" s="921"/>
      <c r="I55" s="926"/>
      <c r="J55" s="927"/>
      <c r="K55" s="942"/>
      <c r="L55" s="937"/>
      <c r="M55" s="793" t="s">
        <v>98</v>
      </c>
      <c r="N55" s="790" t="s">
        <v>72</v>
      </c>
      <c r="O55" s="792">
        <v>16</v>
      </c>
      <c r="P55" s="46">
        <v>4</v>
      </c>
      <c r="Q55" s="46">
        <v>5</v>
      </c>
      <c r="R55" s="946"/>
      <c r="S55" s="47"/>
      <c r="T55" s="949"/>
      <c r="U55" s="48"/>
      <c r="V55" s="949"/>
      <c r="W55" s="48"/>
      <c r="X55" s="949"/>
      <c r="Y55" s="48"/>
      <c r="Z55" s="956"/>
      <c r="AA55" s="885"/>
      <c r="AB55" s="949"/>
      <c r="AC55" s="48"/>
      <c r="AD55" s="949"/>
      <c r="AE55" s="48"/>
      <c r="AF55" s="898"/>
      <c r="AG55" s="49"/>
      <c r="AH55" s="898"/>
      <c r="AI55" s="48"/>
      <c r="AJ55" s="931"/>
      <c r="AK55" s="102">
        <f t="shared" ref="AK55:AK59" si="36">AC55+AE55+AG55+S55+U55+W55+Y55+AA55+AI55</f>
        <v>0</v>
      </c>
      <c r="AL55" s="50"/>
      <c r="AM55" s="51"/>
      <c r="AN55" s="51"/>
      <c r="AO55" s="51"/>
      <c r="AP55" s="51"/>
      <c r="AQ55" s="51"/>
      <c r="AR55" s="52">
        <f t="shared" si="34"/>
        <v>0</v>
      </c>
      <c r="AS55" s="53"/>
      <c r="AT55" s="51"/>
      <c r="AU55" s="52">
        <f t="shared" si="35"/>
        <v>0</v>
      </c>
      <c r="AV55" s="53"/>
      <c r="AW55" s="51"/>
      <c r="AX55" s="51"/>
      <c r="AY55" s="51"/>
      <c r="AZ55" s="54"/>
      <c r="BA55" s="55" t="s">
        <v>1982</v>
      </c>
      <c r="BB55" s="55"/>
      <c r="BC55" s="56" t="s">
        <v>2000</v>
      </c>
    </row>
    <row r="56" spans="1:55" ht="48" x14ac:dyDescent="0.2">
      <c r="A56" s="901"/>
      <c r="B56" s="903"/>
      <c r="C56" s="906"/>
      <c r="D56" s="951"/>
      <c r="E56" s="913"/>
      <c r="F56" s="915"/>
      <c r="G56" s="918"/>
      <c r="H56" s="921"/>
      <c r="I56" s="926"/>
      <c r="J56" s="927"/>
      <c r="K56" s="942"/>
      <c r="L56" s="937"/>
      <c r="M56" s="862" t="s">
        <v>99</v>
      </c>
      <c r="N56" s="863" t="s">
        <v>72</v>
      </c>
      <c r="O56" s="864">
        <v>3</v>
      </c>
      <c r="P56" s="106">
        <v>1</v>
      </c>
      <c r="Q56" s="106">
        <v>1</v>
      </c>
      <c r="R56" s="946"/>
      <c r="S56" s="107"/>
      <c r="T56" s="949"/>
      <c r="U56" s="108"/>
      <c r="V56" s="949"/>
      <c r="W56" s="108"/>
      <c r="X56" s="949"/>
      <c r="Y56" s="108"/>
      <c r="Z56" s="956"/>
      <c r="AA56" s="885"/>
      <c r="AB56" s="949"/>
      <c r="AC56" s="108"/>
      <c r="AD56" s="949"/>
      <c r="AE56" s="108"/>
      <c r="AF56" s="898"/>
      <c r="AG56" s="109"/>
      <c r="AH56" s="898"/>
      <c r="AI56" s="108"/>
      <c r="AJ56" s="931"/>
      <c r="AK56" s="832">
        <f t="shared" si="36"/>
        <v>0</v>
      </c>
      <c r="AL56" s="110"/>
      <c r="AM56" s="111"/>
      <c r="AN56" s="111"/>
      <c r="AO56" s="111"/>
      <c r="AP56" s="111"/>
      <c r="AQ56" s="111"/>
      <c r="AR56" s="833">
        <f t="shared" si="34"/>
        <v>0</v>
      </c>
      <c r="AS56" s="112"/>
      <c r="AT56" s="111"/>
      <c r="AU56" s="833">
        <f t="shared" si="35"/>
        <v>0</v>
      </c>
      <c r="AV56" s="112"/>
      <c r="AW56" s="111"/>
      <c r="AX56" s="111"/>
      <c r="AY56" s="111"/>
      <c r="AZ56" s="113"/>
      <c r="BA56" s="114" t="s">
        <v>1982</v>
      </c>
      <c r="BB56" s="114"/>
      <c r="BC56" s="56" t="s">
        <v>2000</v>
      </c>
    </row>
    <row r="57" spans="1:55" s="884" customFormat="1" ht="35.25" customHeight="1" x14ac:dyDescent="0.2">
      <c r="A57" s="901"/>
      <c r="B57" s="903"/>
      <c r="C57" s="906"/>
      <c r="D57" s="951"/>
      <c r="E57" s="913"/>
      <c r="F57" s="915"/>
      <c r="G57" s="918"/>
      <c r="H57" s="921"/>
      <c r="I57" s="926"/>
      <c r="J57" s="927"/>
      <c r="K57" s="942"/>
      <c r="L57" s="937"/>
      <c r="M57" s="169" t="s">
        <v>100</v>
      </c>
      <c r="N57" s="170"/>
      <c r="O57" s="171"/>
      <c r="P57" s="46">
        <v>1</v>
      </c>
      <c r="Q57" s="46">
        <v>1</v>
      </c>
      <c r="R57" s="946"/>
      <c r="S57" s="880"/>
      <c r="T57" s="949"/>
      <c r="U57" s="880"/>
      <c r="V57" s="949"/>
      <c r="W57" s="880"/>
      <c r="X57" s="949"/>
      <c r="Y57" s="880"/>
      <c r="Z57" s="956"/>
      <c r="AA57" s="885"/>
      <c r="AB57" s="949"/>
      <c r="AC57" s="880"/>
      <c r="AD57" s="949"/>
      <c r="AE57" s="880"/>
      <c r="AF57" s="898"/>
      <c r="AG57" s="880"/>
      <c r="AH57" s="898"/>
      <c r="AI57" s="880"/>
      <c r="AJ57" s="931"/>
      <c r="AK57" s="881">
        <f>AC57+AE57+AG57+S57+U57+W57+Y57+AA54+AI57</f>
        <v>20350000</v>
      </c>
      <c r="AL57" s="882"/>
      <c r="AM57" s="882"/>
      <c r="AN57" s="882"/>
      <c r="AO57" s="882"/>
      <c r="AP57" s="882"/>
      <c r="AQ57" s="882"/>
      <c r="AR57" s="883">
        <f t="shared" si="34"/>
        <v>0</v>
      </c>
      <c r="AS57" s="882"/>
      <c r="AT57" s="882"/>
      <c r="AU57" s="883">
        <f t="shared" si="35"/>
        <v>0</v>
      </c>
      <c r="AV57" s="882"/>
      <c r="AW57" s="882"/>
      <c r="AX57" s="882"/>
      <c r="AY57" s="882"/>
      <c r="AZ57" s="882"/>
      <c r="BA57" s="55" t="s">
        <v>1997</v>
      </c>
      <c r="BB57" s="55"/>
      <c r="BC57" s="56" t="s">
        <v>2000</v>
      </c>
    </row>
    <row r="58" spans="1:55" ht="18.75" customHeight="1" x14ac:dyDescent="0.2">
      <c r="A58" s="901"/>
      <c r="B58" s="903"/>
      <c r="C58" s="906"/>
      <c r="D58" s="951"/>
      <c r="E58" s="913"/>
      <c r="F58" s="915"/>
      <c r="G58" s="918"/>
      <c r="H58" s="921"/>
      <c r="I58" s="926"/>
      <c r="J58" s="927"/>
      <c r="K58" s="942"/>
      <c r="L58" s="937"/>
      <c r="M58" s="865"/>
      <c r="N58" s="866"/>
      <c r="O58" s="867"/>
      <c r="P58" s="868"/>
      <c r="Q58" s="868"/>
      <c r="R58" s="946"/>
      <c r="S58" s="869"/>
      <c r="T58" s="949"/>
      <c r="U58" s="870"/>
      <c r="V58" s="949"/>
      <c r="W58" s="870"/>
      <c r="X58" s="949"/>
      <c r="Y58" s="870"/>
      <c r="Z58" s="949"/>
      <c r="AA58" s="870"/>
      <c r="AB58" s="949"/>
      <c r="AC58" s="870"/>
      <c r="AD58" s="949"/>
      <c r="AE58" s="870"/>
      <c r="AF58" s="898"/>
      <c r="AG58" s="871"/>
      <c r="AH58" s="898"/>
      <c r="AI58" s="870"/>
      <c r="AJ58" s="931"/>
      <c r="AK58" s="872">
        <f t="shared" si="36"/>
        <v>0</v>
      </c>
      <c r="AL58" s="873"/>
      <c r="AM58" s="874"/>
      <c r="AN58" s="874"/>
      <c r="AO58" s="874"/>
      <c r="AP58" s="874"/>
      <c r="AQ58" s="874"/>
      <c r="AR58" s="875">
        <f t="shared" si="34"/>
        <v>0</v>
      </c>
      <c r="AS58" s="876"/>
      <c r="AT58" s="874"/>
      <c r="AU58" s="875">
        <f t="shared" si="35"/>
        <v>0</v>
      </c>
      <c r="AV58" s="876"/>
      <c r="AW58" s="874"/>
      <c r="AX58" s="874"/>
      <c r="AY58" s="874"/>
      <c r="AZ58" s="877"/>
      <c r="BA58" s="878"/>
      <c r="BB58" s="878"/>
      <c r="BC58" s="879"/>
    </row>
    <row r="59" spans="1:55" ht="17.25" customHeight="1" x14ac:dyDescent="0.2">
      <c r="A59" s="901"/>
      <c r="B59" s="904"/>
      <c r="C59" s="907"/>
      <c r="D59" s="952"/>
      <c r="E59" s="913"/>
      <c r="F59" s="916"/>
      <c r="G59" s="919"/>
      <c r="H59" s="922"/>
      <c r="I59" s="926"/>
      <c r="J59" s="927"/>
      <c r="K59" s="943"/>
      <c r="L59" s="937"/>
      <c r="M59" s="172"/>
      <c r="N59" s="173"/>
      <c r="O59" s="174"/>
      <c r="P59" s="106"/>
      <c r="Q59" s="106"/>
      <c r="R59" s="946"/>
      <c r="S59" s="107"/>
      <c r="T59" s="949"/>
      <c r="U59" s="108"/>
      <c r="V59" s="949"/>
      <c r="W59" s="108"/>
      <c r="X59" s="949"/>
      <c r="Y59" s="108"/>
      <c r="Z59" s="949"/>
      <c r="AA59" s="108"/>
      <c r="AB59" s="949"/>
      <c r="AC59" s="108"/>
      <c r="AD59" s="949"/>
      <c r="AE59" s="108"/>
      <c r="AF59" s="898"/>
      <c r="AG59" s="109"/>
      <c r="AH59" s="898"/>
      <c r="AI59" s="108"/>
      <c r="AJ59" s="932"/>
      <c r="AK59" s="102">
        <f t="shared" si="36"/>
        <v>0</v>
      </c>
      <c r="AL59" s="110"/>
      <c r="AM59" s="111"/>
      <c r="AN59" s="111"/>
      <c r="AO59" s="111"/>
      <c r="AP59" s="111"/>
      <c r="AQ59" s="111"/>
      <c r="AR59" s="52">
        <f t="shared" si="34"/>
        <v>0</v>
      </c>
      <c r="AS59" s="112"/>
      <c r="AT59" s="111"/>
      <c r="AU59" s="52">
        <f>SUM(AS59:AT59)</f>
        <v>0</v>
      </c>
      <c r="AV59" s="112"/>
      <c r="AW59" s="111"/>
      <c r="AX59" s="111"/>
      <c r="AY59" s="111"/>
      <c r="AZ59" s="113"/>
      <c r="BA59" s="114"/>
      <c r="BB59" s="114"/>
      <c r="BC59" s="115"/>
    </row>
    <row r="60" spans="1:55" ht="9.9499999999999993" customHeight="1" thickBot="1" x14ac:dyDescent="0.25">
      <c r="A60" s="902"/>
      <c r="B60" s="905"/>
      <c r="C60" s="908"/>
      <c r="D60" s="953"/>
      <c r="E60" s="914"/>
      <c r="F60" s="917"/>
      <c r="G60" s="920"/>
      <c r="H60" s="923"/>
      <c r="I60" s="928"/>
      <c r="J60" s="929"/>
      <c r="K60" s="944"/>
      <c r="L60" s="938"/>
      <c r="M60" s="175"/>
      <c r="N60" s="176"/>
      <c r="O60" s="177"/>
      <c r="P60" s="116"/>
      <c r="Q60" s="116"/>
      <c r="R60" s="947"/>
      <c r="S60" s="178"/>
      <c r="T60" s="950"/>
      <c r="U60" s="179"/>
      <c r="V60" s="950"/>
      <c r="W60" s="179"/>
      <c r="X60" s="950"/>
      <c r="Y60" s="179"/>
      <c r="Z60" s="950"/>
      <c r="AA60" s="179"/>
      <c r="AB60" s="950"/>
      <c r="AC60" s="179"/>
      <c r="AD60" s="950"/>
      <c r="AE60" s="179"/>
      <c r="AF60" s="899"/>
      <c r="AG60" s="180"/>
      <c r="AH60" s="899"/>
      <c r="AI60" s="179"/>
      <c r="AJ60" s="117"/>
      <c r="AK60" s="118"/>
      <c r="AL60" s="181"/>
      <c r="AM60" s="182"/>
      <c r="AN60" s="182"/>
      <c r="AO60" s="182"/>
      <c r="AP60" s="182"/>
      <c r="AQ60" s="182"/>
      <c r="AR60" s="119"/>
      <c r="AS60" s="183"/>
      <c r="AT60" s="182"/>
      <c r="AU60" s="119"/>
      <c r="AV60" s="183"/>
      <c r="AW60" s="182"/>
      <c r="AX60" s="182"/>
      <c r="AY60" s="182"/>
      <c r="AZ60" s="184"/>
      <c r="BA60" s="185"/>
      <c r="BB60" s="185"/>
      <c r="BC60" s="186"/>
    </row>
    <row r="61" spans="1:55" ht="72" customHeight="1" x14ac:dyDescent="0.2">
      <c r="A61" s="900">
        <v>7</v>
      </c>
      <c r="B61" s="156" t="s">
        <v>58</v>
      </c>
      <c r="C61" s="157" t="s">
        <v>59</v>
      </c>
      <c r="D61" s="158" t="s">
        <v>60</v>
      </c>
      <c r="E61" s="158" t="s">
        <v>61</v>
      </c>
      <c r="F61" s="157" t="s">
        <v>62</v>
      </c>
      <c r="G61" s="159" t="s">
        <v>13</v>
      </c>
      <c r="H61" s="159" t="s">
        <v>63</v>
      </c>
      <c r="I61" s="160" t="s">
        <v>15</v>
      </c>
      <c r="J61" s="161">
        <f>+$N$3</f>
        <v>2019</v>
      </c>
      <c r="K61" s="159" t="s">
        <v>64</v>
      </c>
      <c r="L61" s="160" t="s">
        <v>17</v>
      </c>
      <c r="M61" s="157" t="s">
        <v>65</v>
      </c>
      <c r="N61" s="157" t="s">
        <v>66</v>
      </c>
      <c r="O61" s="157" t="s">
        <v>67</v>
      </c>
      <c r="P61" s="157" t="s">
        <v>68</v>
      </c>
      <c r="Q61" s="157" t="s">
        <v>69</v>
      </c>
      <c r="R61" s="162">
        <f t="shared" ref="R61:AK61" si="37">SUM(R62:R65)</f>
        <v>0</v>
      </c>
      <c r="S61" s="163">
        <f t="shared" si="37"/>
        <v>0</v>
      </c>
      <c r="T61" s="164">
        <f t="shared" si="37"/>
        <v>0</v>
      </c>
      <c r="U61" s="165">
        <f t="shared" si="37"/>
        <v>0</v>
      </c>
      <c r="V61" s="164">
        <f t="shared" si="37"/>
        <v>0</v>
      </c>
      <c r="W61" s="165">
        <f t="shared" si="37"/>
        <v>0</v>
      </c>
      <c r="X61" s="164">
        <f t="shared" si="37"/>
        <v>0</v>
      </c>
      <c r="Y61" s="165">
        <f t="shared" si="37"/>
        <v>0</v>
      </c>
      <c r="Z61" s="164">
        <f t="shared" si="37"/>
        <v>5000000</v>
      </c>
      <c r="AA61" s="165">
        <f t="shared" si="37"/>
        <v>0</v>
      </c>
      <c r="AB61" s="164">
        <f t="shared" si="37"/>
        <v>0</v>
      </c>
      <c r="AC61" s="165">
        <f t="shared" si="37"/>
        <v>0</v>
      </c>
      <c r="AD61" s="164">
        <f t="shared" si="37"/>
        <v>0</v>
      </c>
      <c r="AE61" s="165">
        <f t="shared" si="37"/>
        <v>0</v>
      </c>
      <c r="AF61" s="164">
        <f t="shared" si="37"/>
        <v>26491000</v>
      </c>
      <c r="AG61" s="166">
        <f t="shared" si="37"/>
        <v>26491000</v>
      </c>
      <c r="AH61" s="164">
        <f t="shared" si="37"/>
        <v>0</v>
      </c>
      <c r="AI61" s="165">
        <f t="shared" si="37"/>
        <v>0</v>
      </c>
      <c r="AJ61" s="167">
        <f t="shared" si="37"/>
        <v>31491000</v>
      </c>
      <c r="AK61" s="168">
        <f t="shared" si="37"/>
        <v>26491000</v>
      </c>
      <c r="AL61" s="834">
        <f t="shared" ref="AL61:AQ61" si="38">SUM(AL62:AL64)</f>
        <v>0</v>
      </c>
      <c r="AM61" s="834">
        <f t="shared" si="38"/>
        <v>0</v>
      </c>
      <c r="AN61" s="834">
        <f t="shared" si="38"/>
        <v>0</v>
      </c>
      <c r="AO61" s="834">
        <f t="shared" si="38"/>
        <v>6431</v>
      </c>
      <c r="AP61" s="834">
        <f t="shared" si="38"/>
        <v>15715</v>
      </c>
      <c r="AQ61" s="834">
        <f t="shared" si="38"/>
        <v>2511</v>
      </c>
      <c r="AR61" s="836">
        <f>SUM(AL61:AQ61)</f>
        <v>24657</v>
      </c>
      <c r="AS61" s="837">
        <f t="shared" ref="AS61:AZ61" si="39">SUM(AS62:AS64)</f>
        <v>12256</v>
      </c>
      <c r="AT61" s="837">
        <f t="shared" si="39"/>
        <v>12401</v>
      </c>
      <c r="AU61" s="836">
        <f t="shared" si="39"/>
        <v>24657</v>
      </c>
      <c r="AV61" s="837">
        <f t="shared" si="39"/>
        <v>0</v>
      </c>
      <c r="AW61" s="837">
        <f t="shared" si="39"/>
        <v>0</v>
      </c>
      <c r="AX61" s="837">
        <f t="shared" si="39"/>
        <v>0</v>
      </c>
      <c r="AY61" s="837">
        <f t="shared" si="39"/>
        <v>0</v>
      </c>
      <c r="AZ61" s="837">
        <f t="shared" si="39"/>
        <v>0</v>
      </c>
      <c r="BA61" s="43" t="s">
        <v>31</v>
      </c>
      <c r="BB61" s="43" t="s">
        <v>32</v>
      </c>
      <c r="BC61" s="44" t="s">
        <v>33</v>
      </c>
    </row>
    <row r="62" spans="1:55" ht="57.75" customHeight="1" x14ac:dyDescent="0.2">
      <c r="A62" s="901"/>
      <c r="B62" s="903" t="str">
        <f>VLOOKUP($D$9,'PROYECTOS REGISTRADOS'!$A$2:$D$82,4,0)</f>
        <v>Mejoramiento del índice de desempleo entre la población económicamente activa residente en el Municipio de Tocancipá, Cundinamarca, Centro Oriente</v>
      </c>
      <c r="C62" s="906" t="str">
        <f>VLOOKUP($D$9,'PROYECTOS REGISTRADOS'!$A$2:$D$82,3,0)</f>
        <v>2016-25817-0030</v>
      </c>
      <c r="D62" s="951" t="s">
        <v>101</v>
      </c>
      <c r="E62" s="912" t="str">
        <f>IF(D62=0,"0-0",(VLOOKUP(D62,'CONSOLIDADO PLAN DESARROLLO'!$EL$9:$ET$304,2,0)))</f>
        <v>Lograr que la mano de obra (calificada y no calificada) requerida en ejecución de los proyectos de inversión municipal sea contratada a través de la gestión de la Agencia con oferentes residentes en el Municipio</v>
      </c>
      <c r="F62" s="915" t="str">
        <f>IF(D62=0,"0-0",(VLOOKUP(D62,'CONSOLIDADO PLAN DESARROLLO'!$EL$9:$ET$304,3,0)))</f>
        <v>Tasa de colocación en proyectos de inversión Municipal (Total oferentes residentes en el Municipio colocados / Total vacantes de los proyectos de Inversión) (%).</v>
      </c>
      <c r="G62" s="918">
        <f>IF(D62=0,"0-0",(VLOOKUP(D62,'CONSOLIDADO PLAN DESARROLLO'!$EL$9:$ET$304,4,0)))</f>
        <v>5</v>
      </c>
      <c r="H62" s="921">
        <f>IF(D62=0,"0-0",(VLOOKUP(D62,'CONSOLIDADO PLAN DESARROLLO'!$EL$9:$ET$304,5,0)))</f>
        <v>30</v>
      </c>
      <c r="I62" s="924">
        <f>IF(D62=0,"0-0",(VLOOKUP(D62,'CONSOLIDADO PLAN DESARROLLO'!$EL$9:$ET$304,$R$3,0)))</f>
        <v>30</v>
      </c>
      <c r="J62" s="925"/>
      <c r="K62" s="942">
        <v>26.26</v>
      </c>
      <c r="L62" s="936">
        <v>55</v>
      </c>
      <c r="M62" s="793" t="s">
        <v>102</v>
      </c>
      <c r="N62" s="790" t="s">
        <v>72</v>
      </c>
      <c r="O62" s="792">
        <v>11</v>
      </c>
      <c r="P62" s="46">
        <v>5</v>
      </c>
      <c r="Q62" s="46">
        <v>7</v>
      </c>
      <c r="R62" s="945">
        <f>VLOOKUP($D62,'[4]Tablero Logro Metas 2020'!$AK$7:$AS$302,3,0)</f>
        <v>0</v>
      </c>
      <c r="S62" s="47"/>
      <c r="T62" s="948">
        <f>VLOOKUP($D62,'[4]Tablero Logro Metas 2020'!$AK$7:$AS$302,4,0)</f>
        <v>0</v>
      </c>
      <c r="U62" s="48"/>
      <c r="V62" s="948">
        <f>VLOOKUP($D62,'[4]Tablero Logro Metas 2020'!$AK$7:$AS$302,5,0)</f>
        <v>0</v>
      </c>
      <c r="W62" s="48"/>
      <c r="X62" s="948">
        <f>VLOOKUP($D62,'[4]Tablero Logro Metas 2020'!$AK$7:$AS$302,6,0)</f>
        <v>0</v>
      </c>
      <c r="Y62" s="48"/>
      <c r="Z62" s="948">
        <f>VLOOKUP($D62,'[4]Tablero Logro Metas 2020'!$AK$7:$AS$302,7,0)</f>
        <v>5000000</v>
      </c>
      <c r="AA62" s="48"/>
      <c r="AB62" s="948">
        <f>VLOOKUP($D62,'[4]Tablero Logro Metas 2020'!$AK$7:$AS$302,8,0)</f>
        <v>0</v>
      </c>
      <c r="AC62" s="48"/>
      <c r="AD62" s="948">
        <f>VLOOKUP($D62,'[4]Tablero Logro Metas 2020'!$AK$7:$AS$302,9,0)</f>
        <v>0</v>
      </c>
      <c r="AE62" s="48"/>
      <c r="AF62" s="897">
        <v>26491000</v>
      </c>
      <c r="AG62" s="49">
        <v>26491000</v>
      </c>
      <c r="AH62" s="897"/>
      <c r="AI62" s="48"/>
      <c r="AJ62" s="930">
        <f>+R62+T62+V62+X62+Z62+AB62+AD62+AF62+AH62</f>
        <v>31491000</v>
      </c>
      <c r="AK62" s="102">
        <f t="shared" ref="AK62:AK64" si="40">AC62+AE62+AG62+S62+U62+W62+Y62+AA62+AI62</f>
        <v>26491000</v>
      </c>
      <c r="AL62" s="834"/>
      <c r="AM62" s="835"/>
      <c r="AN62" s="835"/>
      <c r="AO62" s="835"/>
      <c r="AP62" s="835"/>
      <c r="AQ62" s="835"/>
      <c r="AR62" s="52">
        <f t="shared" ref="AR62:AR64" si="41">SUM(AL62:AQ62)</f>
        <v>0</v>
      </c>
      <c r="AS62" s="837"/>
      <c r="AT62" s="835"/>
      <c r="AU62" s="52">
        <f t="shared" ref="AU62:AU64" si="42">SUM(AS62:AT62)</f>
        <v>0</v>
      </c>
      <c r="AV62" s="53"/>
      <c r="AW62" s="51"/>
      <c r="AX62" s="51"/>
      <c r="AY62" s="51"/>
      <c r="AZ62" s="54"/>
      <c r="BA62" s="55" t="s">
        <v>1989</v>
      </c>
      <c r="BB62" s="55"/>
      <c r="BC62" s="56" t="s">
        <v>2000</v>
      </c>
    </row>
    <row r="63" spans="1:55" ht="65.25" customHeight="1" x14ac:dyDescent="0.2">
      <c r="A63" s="901"/>
      <c r="B63" s="903"/>
      <c r="C63" s="906"/>
      <c r="D63" s="951"/>
      <c r="E63" s="913"/>
      <c r="F63" s="915"/>
      <c r="G63" s="918"/>
      <c r="H63" s="921"/>
      <c r="I63" s="926"/>
      <c r="J63" s="927"/>
      <c r="K63" s="942"/>
      <c r="L63" s="937"/>
      <c r="M63" s="793" t="s">
        <v>103</v>
      </c>
      <c r="N63" s="790" t="s">
        <v>72</v>
      </c>
      <c r="O63" s="792">
        <v>11</v>
      </c>
      <c r="P63" s="46">
        <v>5</v>
      </c>
      <c r="Q63" s="46">
        <v>7</v>
      </c>
      <c r="R63" s="946"/>
      <c r="S63" s="47"/>
      <c r="T63" s="949"/>
      <c r="U63" s="48"/>
      <c r="V63" s="949"/>
      <c r="W63" s="48"/>
      <c r="X63" s="949"/>
      <c r="Y63" s="48"/>
      <c r="Z63" s="949"/>
      <c r="AA63" s="48"/>
      <c r="AB63" s="949"/>
      <c r="AC63" s="48"/>
      <c r="AD63" s="949"/>
      <c r="AE63" s="48"/>
      <c r="AF63" s="898"/>
      <c r="AG63" s="49"/>
      <c r="AH63" s="898"/>
      <c r="AI63" s="48"/>
      <c r="AJ63" s="931"/>
      <c r="AK63" s="102">
        <f t="shared" si="40"/>
        <v>0</v>
      </c>
      <c r="AL63" s="892"/>
      <c r="AM63" s="893"/>
      <c r="AN63" s="893">
        <v>0</v>
      </c>
      <c r="AO63" s="893">
        <v>6431</v>
      </c>
      <c r="AP63" s="893">
        <v>15715</v>
      </c>
      <c r="AQ63" s="893">
        <v>2511</v>
      </c>
      <c r="AR63" s="52">
        <f t="shared" si="41"/>
        <v>24657</v>
      </c>
      <c r="AS63" s="894">
        <v>12256</v>
      </c>
      <c r="AT63" s="893">
        <v>12401</v>
      </c>
      <c r="AU63" s="52">
        <f t="shared" si="42"/>
        <v>24657</v>
      </c>
      <c r="AV63" s="53"/>
      <c r="AW63" s="51"/>
      <c r="AX63" s="51"/>
      <c r="AY63" s="51"/>
      <c r="AZ63" s="54"/>
      <c r="BA63" s="55" t="s">
        <v>1989</v>
      </c>
      <c r="BB63" s="55"/>
      <c r="BC63" s="56" t="s">
        <v>2000</v>
      </c>
    </row>
    <row r="64" spans="1:55" ht="36" customHeight="1" x14ac:dyDescent="0.2">
      <c r="A64" s="901"/>
      <c r="B64" s="903"/>
      <c r="C64" s="906"/>
      <c r="D64" s="951"/>
      <c r="E64" s="913"/>
      <c r="F64" s="915"/>
      <c r="G64" s="918"/>
      <c r="H64" s="921"/>
      <c r="I64" s="926"/>
      <c r="J64" s="927"/>
      <c r="K64" s="942"/>
      <c r="L64" s="937"/>
      <c r="M64" s="169"/>
      <c r="N64" s="170"/>
      <c r="O64" s="171"/>
      <c r="P64" s="46"/>
      <c r="Q64" s="46"/>
      <c r="R64" s="946"/>
      <c r="S64" s="47"/>
      <c r="T64" s="949"/>
      <c r="U64" s="48"/>
      <c r="V64" s="949"/>
      <c r="W64" s="48"/>
      <c r="X64" s="949"/>
      <c r="Y64" s="48"/>
      <c r="Z64" s="949"/>
      <c r="AA64" s="48"/>
      <c r="AB64" s="949"/>
      <c r="AC64" s="48"/>
      <c r="AD64" s="949"/>
      <c r="AE64" s="48"/>
      <c r="AF64" s="898"/>
      <c r="AG64" s="49"/>
      <c r="AH64" s="898"/>
      <c r="AI64" s="48"/>
      <c r="AJ64" s="931"/>
      <c r="AK64" s="102">
        <f t="shared" si="40"/>
        <v>0</v>
      </c>
      <c r="AL64" s="50"/>
      <c r="AM64" s="51"/>
      <c r="AN64" s="51"/>
      <c r="AO64" s="51"/>
      <c r="AP64" s="51"/>
      <c r="AQ64" s="51"/>
      <c r="AR64" s="52">
        <f t="shared" si="41"/>
        <v>0</v>
      </c>
      <c r="AS64" s="53"/>
      <c r="AT64" s="51"/>
      <c r="AU64" s="52">
        <f t="shared" si="42"/>
        <v>0</v>
      </c>
      <c r="AV64" s="53"/>
      <c r="AW64" s="51"/>
      <c r="AX64" s="51"/>
      <c r="AY64" s="51"/>
      <c r="AZ64" s="54"/>
      <c r="BA64" s="55"/>
      <c r="BB64" s="55"/>
      <c r="BC64" s="56"/>
    </row>
    <row r="65" spans="1:55" ht="9.9499999999999993" customHeight="1" thickBot="1" x14ac:dyDescent="0.25">
      <c r="A65" s="902"/>
      <c r="B65" s="905"/>
      <c r="C65" s="908"/>
      <c r="D65" s="953"/>
      <c r="E65" s="914"/>
      <c r="F65" s="917"/>
      <c r="G65" s="920"/>
      <c r="H65" s="923"/>
      <c r="I65" s="928"/>
      <c r="J65" s="929"/>
      <c r="K65" s="944"/>
      <c r="L65" s="938"/>
      <c r="M65" s="175"/>
      <c r="N65" s="176"/>
      <c r="O65" s="177"/>
      <c r="P65" s="116"/>
      <c r="Q65" s="116"/>
      <c r="R65" s="947"/>
      <c r="S65" s="178"/>
      <c r="T65" s="950"/>
      <c r="U65" s="179"/>
      <c r="V65" s="950"/>
      <c r="W65" s="179"/>
      <c r="X65" s="950"/>
      <c r="Y65" s="179"/>
      <c r="Z65" s="950"/>
      <c r="AA65" s="179"/>
      <c r="AB65" s="950"/>
      <c r="AC65" s="179"/>
      <c r="AD65" s="950"/>
      <c r="AE65" s="179"/>
      <c r="AF65" s="899"/>
      <c r="AG65" s="180"/>
      <c r="AH65" s="899"/>
      <c r="AI65" s="179"/>
      <c r="AJ65" s="117"/>
      <c r="AK65" s="118"/>
      <c r="AL65" s="181"/>
      <c r="AM65" s="182"/>
      <c r="AN65" s="182"/>
      <c r="AO65" s="182"/>
      <c r="AP65" s="182"/>
      <c r="AQ65" s="182"/>
      <c r="AR65" s="119"/>
      <c r="AS65" s="183"/>
      <c r="AT65" s="182"/>
      <c r="AU65" s="119"/>
      <c r="AV65" s="183"/>
      <c r="AW65" s="182"/>
      <c r="AX65" s="182"/>
      <c r="AY65" s="182"/>
      <c r="AZ65" s="184"/>
      <c r="BA65" s="185"/>
      <c r="BB65" s="185"/>
      <c r="BC65" s="186"/>
    </row>
    <row r="66" spans="1:55" ht="6" customHeight="1" x14ac:dyDescent="0.2">
      <c r="B66" s="120"/>
      <c r="C66" s="120"/>
      <c r="D66" s="120"/>
      <c r="E66" s="120"/>
      <c r="F66" s="120"/>
      <c r="G66" s="120"/>
      <c r="H66" s="120"/>
      <c r="I66" s="954"/>
      <c r="J66" s="954"/>
      <c r="K66" s="120"/>
      <c r="L66" s="120"/>
      <c r="M66" s="120"/>
      <c r="N66" s="120"/>
      <c r="O66" s="120"/>
      <c r="P66" s="120"/>
      <c r="Q66" s="120"/>
      <c r="R66" s="120"/>
      <c r="S66" s="120"/>
      <c r="T66" s="120"/>
      <c r="U66" s="120"/>
      <c r="V66" s="120"/>
      <c r="W66" s="120"/>
      <c r="X66" s="120"/>
      <c r="Y66" s="120"/>
      <c r="Z66" s="120"/>
      <c r="AA66" s="120"/>
      <c r="AB66" s="120"/>
      <c r="AC66" s="120"/>
      <c r="AD66" s="120"/>
      <c r="AE66" s="120"/>
      <c r="AF66" s="120"/>
      <c r="AG66" s="120"/>
      <c r="AH66" s="120"/>
      <c r="AI66" s="120"/>
      <c r="AJ66" s="120"/>
      <c r="AK66" s="120"/>
      <c r="AL66" s="120"/>
      <c r="AM66" s="120"/>
      <c r="AN66" s="120"/>
      <c r="AO66" s="120"/>
      <c r="AP66" s="120"/>
      <c r="AQ66" s="187"/>
      <c r="AR66" s="120"/>
      <c r="AS66" s="120"/>
      <c r="AT66" s="120"/>
      <c r="AU66" s="120"/>
      <c r="AV66" s="120"/>
      <c r="AW66" s="120"/>
      <c r="AX66" s="120"/>
      <c r="AY66" s="120"/>
      <c r="AZ66" s="120"/>
      <c r="BA66" s="120"/>
      <c r="BB66" s="120"/>
    </row>
    <row r="67" spans="1:55" ht="72" customHeight="1" x14ac:dyDescent="0.2">
      <c r="A67" s="900">
        <v>8</v>
      </c>
      <c r="B67" s="156" t="s">
        <v>58</v>
      </c>
      <c r="C67" s="157" t="s">
        <v>59</v>
      </c>
      <c r="D67" s="158" t="s">
        <v>60</v>
      </c>
      <c r="E67" s="158" t="s">
        <v>61</v>
      </c>
      <c r="F67" s="157" t="s">
        <v>62</v>
      </c>
      <c r="G67" s="159" t="s">
        <v>13</v>
      </c>
      <c r="H67" s="159" t="s">
        <v>63</v>
      </c>
      <c r="I67" s="160" t="s">
        <v>15</v>
      </c>
      <c r="J67" s="161">
        <f>+$N$3</f>
        <v>2019</v>
      </c>
      <c r="K67" s="159" t="s">
        <v>64</v>
      </c>
      <c r="L67" s="160" t="s">
        <v>17</v>
      </c>
      <c r="M67" s="157" t="s">
        <v>65</v>
      </c>
      <c r="N67" s="157" t="s">
        <v>66</v>
      </c>
      <c r="O67" s="157" t="s">
        <v>67</v>
      </c>
      <c r="P67" s="157" t="s">
        <v>68</v>
      </c>
      <c r="Q67" s="157" t="s">
        <v>69</v>
      </c>
      <c r="R67" s="162">
        <f>SUM(R68:R74)</f>
        <v>0</v>
      </c>
      <c r="S67" s="163">
        <f t="shared" ref="S67:AK67" si="43">SUM(S68:S74)</f>
        <v>0</v>
      </c>
      <c r="T67" s="164">
        <f t="shared" si="43"/>
        <v>0</v>
      </c>
      <c r="U67" s="165">
        <f t="shared" si="43"/>
        <v>0</v>
      </c>
      <c r="V67" s="164">
        <f t="shared" si="43"/>
        <v>0</v>
      </c>
      <c r="W67" s="165">
        <f t="shared" si="43"/>
        <v>0</v>
      </c>
      <c r="X67" s="164">
        <f t="shared" si="43"/>
        <v>0</v>
      </c>
      <c r="Y67" s="165">
        <f t="shared" si="43"/>
        <v>0</v>
      </c>
      <c r="Z67" s="164">
        <f t="shared" si="43"/>
        <v>5000000</v>
      </c>
      <c r="AA67" s="165">
        <f t="shared" si="43"/>
        <v>0</v>
      </c>
      <c r="AB67" s="164">
        <f t="shared" si="43"/>
        <v>0</v>
      </c>
      <c r="AC67" s="165">
        <f t="shared" si="43"/>
        <v>0</v>
      </c>
      <c r="AD67" s="164">
        <f t="shared" si="43"/>
        <v>0</v>
      </c>
      <c r="AE67" s="165">
        <f t="shared" si="43"/>
        <v>0</v>
      </c>
      <c r="AF67" s="164">
        <f t="shared" si="43"/>
        <v>35667000</v>
      </c>
      <c r="AG67" s="166">
        <f t="shared" si="43"/>
        <v>35667000</v>
      </c>
      <c r="AH67" s="164">
        <f t="shared" si="43"/>
        <v>0</v>
      </c>
      <c r="AI67" s="165">
        <f t="shared" si="43"/>
        <v>0</v>
      </c>
      <c r="AJ67" s="167">
        <f t="shared" si="43"/>
        <v>40667000</v>
      </c>
      <c r="AK67" s="168">
        <f t="shared" si="43"/>
        <v>35667000</v>
      </c>
      <c r="AL67" s="834">
        <f>SUM(AL68:AL73)</f>
        <v>0</v>
      </c>
      <c r="AM67" s="834">
        <f t="shared" ref="AM67:AQ67" si="44">SUM(AM68:AM73)</f>
        <v>0</v>
      </c>
      <c r="AN67" s="834">
        <f t="shared" si="44"/>
        <v>0</v>
      </c>
      <c r="AO67" s="834">
        <f t="shared" si="44"/>
        <v>146</v>
      </c>
      <c r="AP67" s="834">
        <f t="shared" si="44"/>
        <v>52</v>
      </c>
      <c r="AQ67" s="834">
        <f t="shared" si="44"/>
        <v>12</v>
      </c>
      <c r="AR67" s="836">
        <f>SUM(AR68:AR73)</f>
        <v>210</v>
      </c>
      <c r="AS67" s="837">
        <f>SUM(AS68:AS73)</f>
        <v>102</v>
      </c>
      <c r="AT67" s="837">
        <f>SUM(AT68:AT73)</f>
        <v>108</v>
      </c>
      <c r="AU67" s="836">
        <f>SUM(AU68:AU73)</f>
        <v>210</v>
      </c>
      <c r="AV67" s="837">
        <f>SUM(AV68:AV73)</f>
        <v>45</v>
      </c>
      <c r="AW67" s="837">
        <f t="shared" ref="AW67:AZ67" si="45">SUM(AW68:AW73)</f>
        <v>1</v>
      </c>
      <c r="AX67" s="837">
        <f t="shared" si="45"/>
        <v>2</v>
      </c>
      <c r="AY67" s="837">
        <f t="shared" si="45"/>
        <v>12</v>
      </c>
      <c r="AZ67" s="837">
        <f t="shared" si="45"/>
        <v>2</v>
      </c>
      <c r="BA67" s="43" t="s">
        <v>31</v>
      </c>
      <c r="BB67" s="43" t="s">
        <v>32</v>
      </c>
      <c r="BC67" s="44" t="s">
        <v>33</v>
      </c>
    </row>
    <row r="68" spans="1:55" ht="33.75" customHeight="1" x14ac:dyDescent="0.2">
      <c r="A68" s="901"/>
      <c r="B68" s="903" t="str">
        <f>VLOOKUP($D$9,'PROYECTOS REGISTRADOS'!$A$2:$D$82,4,0)</f>
        <v>Mejoramiento del índice de desempleo entre la población económicamente activa residente en el Municipio de Tocancipá, Cundinamarca, Centro Oriente</v>
      </c>
      <c r="C68" s="906" t="str">
        <f>VLOOKUP($D$9,'PROYECTOS REGISTRADOS'!$A$2:$D$82,3,0)</f>
        <v>2016-25817-0030</v>
      </c>
      <c r="D68" s="951" t="s">
        <v>104</v>
      </c>
      <c r="E68" s="912" t="str">
        <f>IF(D68=0,"0-0",(VLOOKUP(D68,'CONSOLIDADO PLAN DESARROLLO'!$EL$9:$ET$304,2,0)))</f>
        <v>Implementar programas de formación para el trabajo</v>
      </c>
      <c r="F68" s="915" t="str">
        <f>IF(D68=0,"0-0",(VLOOKUP(D68,'CONSOLIDADO PLAN DESARROLLO'!$EL$9:$ET$304,3,0)))</f>
        <v>Número de programas implementados</v>
      </c>
      <c r="G68" s="918">
        <f>IF(D68=0,"0-0",(VLOOKUP(D68,'CONSOLIDADO PLAN DESARROLLO'!$EL$9:$ET$304,4,0)))</f>
        <v>1</v>
      </c>
      <c r="H68" s="921">
        <f>IF(D68=0,"0-0",(VLOOKUP(D68,'CONSOLIDADO PLAN DESARROLLO'!$EL$9:$ET$304,5,0)))</f>
        <v>2</v>
      </c>
      <c r="I68" s="924">
        <f>IF(D68=0,"0-0",(VLOOKUP(D68,'CONSOLIDADO PLAN DESARROLLO'!$EL$9:$ET$304,$R$3,0)))</f>
        <v>1</v>
      </c>
      <c r="J68" s="925"/>
      <c r="K68" s="942">
        <v>1</v>
      </c>
      <c r="L68" s="936">
        <v>1</v>
      </c>
      <c r="M68" s="793" t="s">
        <v>105</v>
      </c>
      <c r="N68" s="790" t="s">
        <v>72</v>
      </c>
      <c r="O68" s="792">
        <v>4</v>
      </c>
      <c r="P68" s="46">
        <v>1</v>
      </c>
      <c r="Q68" s="46">
        <v>1</v>
      </c>
      <c r="R68" s="945">
        <f>VLOOKUP($D68,'[4]Tablero Logro Metas 2020'!$AK$7:$AS$302,3,0)</f>
        <v>0</v>
      </c>
      <c r="S68" s="47"/>
      <c r="T68" s="948">
        <f>VLOOKUP($D68,'[4]Tablero Logro Metas 2020'!$AK$7:$AS$302,4,0)</f>
        <v>0</v>
      </c>
      <c r="U68" s="48"/>
      <c r="V68" s="948">
        <f>VLOOKUP($D68,'[4]Tablero Logro Metas 2020'!$AK$7:$AS$302,5,0)</f>
        <v>0</v>
      </c>
      <c r="W68" s="48"/>
      <c r="X68" s="948">
        <f>VLOOKUP($D68,'[4]Tablero Logro Metas 2020'!$AK$7:$AS$302,6,0)</f>
        <v>0</v>
      </c>
      <c r="Y68" s="48"/>
      <c r="Z68" s="948">
        <f>VLOOKUP($D68,'[4]Tablero Logro Metas 2020'!$AK$7:$AS$302,7,0)</f>
        <v>5000000</v>
      </c>
      <c r="AA68" s="48"/>
      <c r="AB68" s="948">
        <f>VLOOKUP($D68,'[4]Tablero Logro Metas 2020'!$AK$7:$AS$302,8,0)</f>
        <v>0</v>
      </c>
      <c r="AC68" s="48"/>
      <c r="AD68" s="948">
        <f>VLOOKUP($D68,'[4]Tablero Logro Metas 2020'!$AK$7:$AS$302,9,0)</f>
        <v>0</v>
      </c>
      <c r="AE68" s="48"/>
      <c r="AF68" s="897">
        <v>35667000</v>
      </c>
      <c r="AG68" s="49">
        <v>35667000</v>
      </c>
      <c r="AH68" s="897"/>
      <c r="AI68" s="48"/>
      <c r="AJ68" s="930">
        <f>+R68+T68+V68+X68+Z68+AB68+AD68+AF68+AH68</f>
        <v>40667000</v>
      </c>
      <c r="AK68" s="102">
        <f t="shared" ref="AK68:AK73" si="46">AC68+AE68+AG68+S68+U68+W68+Y68+AA68+AI68</f>
        <v>35667000</v>
      </c>
      <c r="AL68" s="50">
        <v>0</v>
      </c>
      <c r="AM68" s="51">
        <v>0</v>
      </c>
      <c r="AN68" s="51">
        <v>0</v>
      </c>
      <c r="AO68" s="51">
        <v>146</v>
      </c>
      <c r="AP68" s="51">
        <v>52</v>
      </c>
      <c r="AQ68" s="51">
        <v>12</v>
      </c>
      <c r="AR68" s="52">
        <f t="shared" ref="AR68:AR73" si="47">SUM(AL68:AQ68)</f>
        <v>210</v>
      </c>
      <c r="AS68" s="53">
        <v>102</v>
      </c>
      <c r="AT68" s="51">
        <v>108</v>
      </c>
      <c r="AU68" s="52">
        <f t="shared" ref="AU68:AU72" si="48">SUM(AS68:AT68)</f>
        <v>210</v>
      </c>
      <c r="AV68" s="53">
        <v>45</v>
      </c>
      <c r="AW68" s="51">
        <v>1</v>
      </c>
      <c r="AX68" s="51">
        <v>2</v>
      </c>
      <c r="AY68" s="51">
        <v>12</v>
      </c>
      <c r="AZ68" s="54">
        <v>2</v>
      </c>
      <c r="BA68" s="55" t="s">
        <v>1987</v>
      </c>
      <c r="BB68" s="55" t="s">
        <v>1988</v>
      </c>
      <c r="BC68" s="56" t="s">
        <v>2000</v>
      </c>
    </row>
    <row r="69" spans="1:55" ht="33" customHeight="1" x14ac:dyDescent="0.2">
      <c r="A69" s="901"/>
      <c r="B69" s="903"/>
      <c r="C69" s="906"/>
      <c r="D69" s="951"/>
      <c r="E69" s="913"/>
      <c r="F69" s="915"/>
      <c r="G69" s="918"/>
      <c r="H69" s="921"/>
      <c r="I69" s="926"/>
      <c r="J69" s="927"/>
      <c r="K69" s="942"/>
      <c r="L69" s="937"/>
      <c r="M69" s="169" t="s">
        <v>106</v>
      </c>
      <c r="N69" s="170" t="s">
        <v>72</v>
      </c>
      <c r="O69" s="171"/>
      <c r="P69" s="46"/>
      <c r="Q69" s="46"/>
      <c r="R69" s="946"/>
      <c r="S69" s="47"/>
      <c r="T69" s="949"/>
      <c r="U69" s="48"/>
      <c r="V69" s="949"/>
      <c r="W69" s="48"/>
      <c r="X69" s="949"/>
      <c r="Y69" s="48"/>
      <c r="Z69" s="949"/>
      <c r="AA69" s="48"/>
      <c r="AB69" s="949"/>
      <c r="AC69" s="48"/>
      <c r="AD69" s="949"/>
      <c r="AE69" s="48"/>
      <c r="AF69" s="898"/>
      <c r="AG69" s="49"/>
      <c r="AH69" s="898"/>
      <c r="AI69" s="48"/>
      <c r="AJ69" s="931"/>
      <c r="AK69" s="102">
        <f t="shared" si="46"/>
        <v>0</v>
      </c>
      <c r="AL69" s="50"/>
      <c r="AM69" s="51"/>
      <c r="AN69" s="51"/>
      <c r="AO69" s="51"/>
      <c r="AP69" s="51"/>
      <c r="AQ69" s="51"/>
      <c r="AR69" s="52">
        <f t="shared" si="47"/>
        <v>0</v>
      </c>
      <c r="AS69" s="53"/>
      <c r="AT69" s="51"/>
      <c r="AU69" s="52">
        <f t="shared" si="48"/>
        <v>0</v>
      </c>
      <c r="AV69" s="53"/>
      <c r="AW69" s="51"/>
      <c r="AX69" s="51"/>
      <c r="AY69" s="51"/>
      <c r="AZ69" s="54"/>
      <c r="BA69" s="55"/>
      <c r="BB69" s="55"/>
      <c r="BC69" s="56" t="s">
        <v>2000</v>
      </c>
    </row>
    <row r="70" spans="1:55" ht="17.25" customHeight="1" x14ac:dyDescent="0.2">
      <c r="A70" s="901"/>
      <c r="B70" s="903"/>
      <c r="C70" s="906"/>
      <c r="D70" s="951"/>
      <c r="E70" s="913"/>
      <c r="F70" s="915"/>
      <c r="G70" s="918"/>
      <c r="H70" s="921"/>
      <c r="I70" s="926"/>
      <c r="J70" s="927"/>
      <c r="K70" s="942"/>
      <c r="L70" s="937"/>
      <c r="M70" s="169"/>
      <c r="N70" s="170"/>
      <c r="O70" s="171"/>
      <c r="P70" s="46"/>
      <c r="Q70" s="46"/>
      <c r="R70" s="946"/>
      <c r="S70" s="47"/>
      <c r="T70" s="949"/>
      <c r="U70" s="48"/>
      <c r="V70" s="949"/>
      <c r="W70" s="48"/>
      <c r="X70" s="949"/>
      <c r="Y70" s="48"/>
      <c r="Z70" s="949"/>
      <c r="AA70" s="48"/>
      <c r="AB70" s="949"/>
      <c r="AC70" s="48"/>
      <c r="AD70" s="949"/>
      <c r="AE70" s="48"/>
      <c r="AF70" s="898"/>
      <c r="AG70" s="49"/>
      <c r="AH70" s="898"/>
      <c r="AI70" s="48"/>
      <c r="AJ70" s="931"/>
      <c r="AK70" s="102">
        <f t="shared" si="46"/>
        <v>0</v>
      </c>
      <c r="AL70" s="50"/>
      <c r="AM70" s="51"/>
      <c r="AN70" s="51"/>
      <c r="AO70" s="51"/>
      <c r="AP70" s="51"/>
      <c r="AQ70" s="51"/>
      <c r="AR70" s="52">
        <f t="shared" si="47"/>
        <v>0</v>
      </c>
      <c r="AS70" s="53"/>
      <c r="AT70" s="51"/>
      <c r="AU70" s="52">
        <f t="shared" si="48"/>
        <v>0</v>
      </c>
      <c r="AV70" s="53"/>
      <c r="AW70" s="51"/>
      <c r="AX70" s="51"/>
      <c r="AY70" s="51"/>
      <c r="AZ70" s="54"/>
      <c r="BA70" s="55"/>
      <c r="BB70" s="55"/>
      <c r="BC70" s="56"/>
    </row>
    <row r="71" spans="1:55" ht="17.25" customHeight="1" x14ac:dyDescent="0.2">
      <c r="A71" s="901"/>
      <c r="B71" s="903"/>
      <c r="C71" s="906"/>
      <c r="D71" s="951"/>
      <c r="E71" s="913"/>
      <c r="F71" s="915"/>
      <c r="G71" s="918"/>
      <c r="H71" s="921"/>
      <c r="I71" s="926"/>
      <c r="J71" s="927"/>
      <c r="K71" s="942"/>
      <c r="L71" s="937"/>
      <c r="M71" s="169"/>
      <c r="N71" s="170"/>
      <c r="O71" s="171"/>
      <c r="P71" s="46"/>
      <c r="Q71" s="46"/>
      <c r="R71" s="946"/>
      <c r="S71" s="47"/>
      <c r="T71" s="949"/>
      <c r="U71" s="48"/>
      <c r="V71" s="949"/>
      <c r="W71" s="48"/>
      <c r="X71" s="949"/>
      <c r="Y71" s="48"/>
      <c r="Z71" s="949"/>
      <c r="AA71" s="48"/>
      <c r="AB71" s="949"/>
      <c r="AC71" s="48"/>
      <c r="AD71" s="949"/>
      <c r="AE71" s="48"/>
      <c r="AF71" s="898"/>
      <c r="AG71" s="49"/>
      <c r="AH71" s="898"/>
      <c r="AI71" s="48"/>
      <c r="AJ71" s="931"/>
      <c r="AK71" s="102">
        <f t="shared" si="46"/>
        <v>0</v>
      </c>
      <c r="AL71" s="50"/>
      <c r="AM71" s="51"/>
      <c r="AN71" s="51"/>
      <c r="AO71" s="51"/>
      <c r="AP71" s="51"/>
      <c r="AQ71" s="51"/>
      <c r="AR71" s="52">
        <f t="shared" si="47"/>
        <v>0</v>
      </c>
      <c r="AS71" s="53"/>
      <c r="AT71" s="51"/>
      <c r="AU71" s="52">
        <f t="shared" si="48"/>
        <v>0</v>
      </c>
      <c r="AV71" s="53"/>
      <c r="AW71" s="51"/>
      <c r="AX71" s="51"/>
      <c r="AY71" s="51"/>
      <c r="AZ71" s="54"/>
      <c r="BA71" s="55"/>
      <c r="BB71" s="55"/>
      <c r="BC71" s="56"/>
    </row>
    <row r="72" spans="1:55" ht="17.25" customHeight="1" x14ac:dyDescent="0.2">
      <c r="A72" s="901"/>
      <c r="B72" s="903"/>
      <c r="C72" s="906"/>
      <c r="D72" s="951"/>
      <c r="E72" s="913"/>
      <c r="F72" s="915"/>
      <c r="G72" s="918"/>
      <c r="H72" s="921"/>
      <c r="I72" s="926"/>
      <c r="J72" s="927"/>
      <c r="K72" s="942"/>
      <c r="L72" s="937"/>
      <c r="M72" s="169"/>
      <c r="N72" s="170"/>
      <c r="O72" s="171"/>
      <c r="P72" s="46"/>
      <c r="Q72" s="46"/>
      <c r="R72" s="946"/>
      <c r="S72" s="47"/>
      <c r="T72" s="949"/>
      <c r="U72" s="48"/>
      <c r="V72" s="949"/>
      <c r="W72" s="48"/>
      <c r="X72" s="949"/>
      <c r="Y72" s="48"/>
      <c r="Z72" s="949"/>
      <c r="AA72" s="48"/>
      <c r="AB72" s="949"/>
      <c r="AC72" s="48"/>
      <c r="AD72" s="949"/>
      <c r="AE72" s="48"/>
      <c r="AF72" s="898"/>
      <c r="AG72" s="49"/>
      <c r="AH72" s="898"/>
      <c r="AI72" s="48"/>
      <c r="AJ72" s="931"/>
      <c r="AK72" s="102">
        <f t="shared" si="46"/>
        <v>0</v>
      </c>
      <c r="AL72" s="50"/>
      <c r="AM72" s="51"/>
      <c r="AN72" s="51"/>
      <c r="AO72" s="51"/>
      <c r="AP72" s="51"/>
      <c r="AQ72" s="51"/>
      <c r="AR72" s="52">
        <f t="shared" si="47"/>
        <v>0</v>
      </c>
      <c r="AS72" s="53"/>
      <c r="AT72" s="51"/>
      <c r="AU72" s="52">
        <f t="shared" si="48"/>
        <v>0</v>
      </c>
      <c r="AV72" s="53"/>
      <c r="AW72" s="51"/>
      <c r="AX72" s="51"/>
      <c r="AY72" s="51"/>
      <c r="AZ72" s="54"/>
      <c r="BA72" s="55"/>
      <c r="BB72" s="55"/>
      <c r="BC72" s="56"/>
    </row>
    <row r="73" spans="1:55" ht="17.25" customHeight="1" x14ac:dyDescent="0.2">
      <c r="A73" s="901"/>
      <c r="B73" s="904"/>
      <c r="C73" s="907"/>
      <c r="D73" s="952"/>
      <c r="E73" s="913"/>
      <c r="F73" s="916"/>
      <c r="G73" s="919"/>
      <c r="H73" s="922"/>
      <c r="I73" s="926"/>
      <c r="J73" s="927"/>
      <c r="K73" s="943"/>
      <c r="L73" s="937"/>
      <c r="M73" s="172"/>
      <c r="N73" s="173"/>
      <c r="O73" s="174"/>
      <c r="P73" s="106"/>
      <c r="Q73" s="106"/>
      <c r="R73" s="946"/>
      <c r="S73" s="107"/>
      <c r="T73" s="949"/>
      <c r="U73" s="108"/>
      <c r="V73" s="949"/>
      <c r="W73" s="108"/>
      <c r="X73" s="949"/>
      <c r="Y73" s="108"/>
      <c r="Z73" s="949"/>
      <c r="AA73" s="108"/>
      <c r="AB73" s="949"/>
      <c r="AC73" s="108"/>
      <c r="AD73" s="949"/>
      <c r="AE73" s="108"/>
      <c r="AF73" s="898"/>
      <c r="AG73" s="109"/>
      <c r="AH73" s="898"/>
      <c r="AI73" s="108"/>
      <c r="AJ73" s="932"/>
      <c r="AK73" s="102">
        <f t="shared" si="46"/>
        <v>0</v>
      </c>
      <c r="AL73" s="110"/>
      <c r="AM73" s="111"/>
      <c r="AN73" s="111"/>
      <c r="AO73" s="111"/>
      <c r="AP73" s="111"/>
      <c r="AQ73" s="111"/>
      <c r="AR73" s="52">
        <f t="shared" si="47"/>
        <v>0</v>
      </c>
      <c r="AS73" s="112"/>
      <c r="AT73" s="111"/>
      <c r="AU73" s="52">
        <f>SUM(AS73:AT73)</f>
        <v>0</v>
      </c>
      <c r="AV73" s="112"/>
      <c r="AW73" s="111"/>
      <c r="AX73" s="111"/>
      <c r="AY73" s="111"/>
      <c r="AZ73" s="113"/>
      <c r="BA73" s="114"/>
      <c r="BB73" s="114"/>
      <c r="BC73" s="115"/>
    </row>
    <row r="74" spans="1:55" ht="9.9499999999999993" customHeight="1" thickBot="1" x14ac:dyDescent="0.25">
      <c r="A74" s="902"/>
      <c r="B74" s="905"/>
      <c r="C74" s="908"/>
      <c r="D74" s="953"/>
      <c r="E74" s="914"/>
      <c r="F74" s="917"/>
      <c r="G74" s="920"/>
      <c r="H74" s="923"/>
      <c r="I74" s="928"/>
      <c r="J74" s="929"/>
      <c r="K74" s="944"/>
      <c r="L74" s="938"/>
      <c r="M74" s="175"/>
      <c r="N74" s="176"/>
      <c r="O74" s="177"/>
      <c r="P74" s="116"/>
      <c r="Q74" s="116"/>
      <c r="R74" s="947"/>
      <c r="S74" s="178"/>
      <c r="T74" s="950"/>
      <c r="U74" s="179"/>
      <c r="V74" s="950"/>
      <c r="W74" s="179"/>
      <c r="X74" s="950"/>
      <c r="Y74" s="179"/>
      <c r="Z74" s="950"/>
      <c r="AA74" s="179"/>
      <c r="AB74" s="950"/>
      <c r="AC74" s="179"/>
      <c r="AD74" s="950"/>
      <c r="AE74" s="179"/>
      <c r="AF74" s="899"/>
      <c r="AG74" s="180"/>
      <c r="AH74" s="899"/>
      <c r="AI74" s="179"/>
      <c r="AJ74" s="117"/>
      <c r="AK74" s="118"/>
      <c r="AL74" s="181"/>
      <c r="AM74" s="182"/>
      <c r="AN74" s="182"/>
      <c r="AO74" s="182"/>
      <c r="AP74" s="182"/>
      <c r="AQ74" s="182"/>
      <c r="AR74" s="119"/>
      <c r="AS74" s="183"/>
      <c r="AT74" s="182"/>
      <c r="AU74" s="119"/>
      <c r="AV74" s="183"/>
      <c r="AW74" s="182"/>
      <c r="AX74" s="182"/>
      <c r="AY74" s="182"/>
      <c r="AZ74" s="184"/>
      <c r="BA74" s="185"/>
      <c r="BB74" s="185"/>
      <c r="BC74" s="186"/>
    </row>
    <row r="75" spans="1:55" ht="6" customHeight="1" x14ac:dyDescent="0.2">
      <c r="B75" s="120"/>
      <c r="C75" s="120"/>
      <c r="D75" s="120"/>
      <c r="E75" s="120"/>
      <c r="F75" s="120"/>
      <c r="G75" s="120"/>
      <c r="H75" s="120"/>
      <c r="I75" s="954"/>
      <c r="J75" s="954"/>
      <c r="K75" s="120"/>
      <c r="L75" s="120"/>
      <c r="M75" s="120"/>
      <c r="N75" s="120"/>
      <c r="O75" s="120"/>
      <c r="P75" s="120"/>
      <c r="Q75" s="120"/>
      <c r="R75" s="120"/>
      <c r="S75" s="120"/>
      <c r="T75" s="120"/>
      <c r="U75" s="120"/>
      <c r="V75" s="120"/>
      <c r="W75" s="120"/>
      <c r="X75" s="120"/>
      <c r="Y75" s="120"/>
      <c r="Z75" s="120"/>
      <c r="AA75" s="120"/>
      <c r="AB75" s="120"/>
      <c r="AC75" s="120"/>
      <c r="AD75" s="120"/>
      <c r="AE75" s="120"/>
      <c r="AF75" s="120"/>
      <c r="AG75" s="120"/>
      <c r="AH75" s="120"/>
      <c r="AI75" s="120"/>
      <c r="AJ75" s="120"/>
      <c r="AK75" s="120"/>
      <c r="AL75" s="120"/>
      <c r="AM75" s="120"/>
      <c r="AN75" s="120"/>
      <c r="AO75" s="120"/>
      <c r="AP75" s="120"/>
      <c r="AQ75" s="187"/>
      <c r="AR75" s="120"/>
      <c r="AS75" s="120"/>
      <c r="AT75" s="120"/>
      <c r="AU75" s="120"/>
      <c r="AV75" s="120"/>
      <c r="AW75" s="120"/>
      <c r="AX75" s="120"/>
      <c r="AY75" s="120"/>
      <c r="AZ75" s="120"/>
      <c r="BA75" s="120"/>
      <c r="BB75" s="120"/>
    </row>
    <row r="76" spans="1:55" ht="72" customHeight="1" x14ac:dyDescent="0.2">
      <c r="A76" s="900">
        <v>9</v>
      </c>
      <c r="B76" s="156" t="s">
        <v>58</v>
      </c>
      <c r="C76" s="157" t="s">
        <v>59</v>
      </c>
      <c r="D76" s="158" t="s">
        <v>60</v>
      </c>
      <c r="E76" s="158" t="s">
        <v>61</v>
      </c>
      <c r="F76" s="157" t="s">
        <v>62</v>
      </c>
      <c r="G76" s="159" t="s">
        <v>13</v>
      </c>
      <c r="H76" s="159" t="s">
        <v>63</v>
      </c>
      <c r="I76" s="160" t="s">
        <v>15</v>
      </c>
      <c r="J76" s="161">
        <f>+$N$3</f>
        <v>2019</v>
      </c>
      <c r="K76" s="159" t="s">
        <v>64</v>
      </c>
      <c r="L76" s="160" t="s">
        <v>17</v>
      </c>
      <c r="M76" s="157" t="s">
        <v>65</v>
      </c>
      <c r="N76" s="157" t="s">
        <v>66</v>
      </c>
      <c r="O76" s="157" t="s">
        <v>67</v>
      </c>
      <c r="P76" s="157" t="s">
        <v>68</v>
      </c>
      <c r="Q76" s="157" t="s">
        <v>69</v>
      </c>
      <c r="R76" s="162">
        <f>SUM(R77:R83)</f>
        <v>0</v>
      </c>
      <c r="S76" s="163">
        <f t="shared" ref="S76:AK76" si="49">SUM(S77:S83)</f>
        <v>0</v>
      </c>
      <c r="T76" s="164">
        <f t="shared" si="49"/>
        <v>0</v>
      </c>
      <c r="U76" s="165">
        <f t="shared" si="49"/>
        <v>0</v>
      </c>
      <c r="V76" s="164">
        <f t="shared" si="49"/>
        <v>0</v>
      </c>
      <c r="W76" s="165">
        <f t="shared" si="49"/>
        <v>0</v>
      </c>
      <c r="X76" s="164">
        <f t="shared" si="49"/>
        <v>0</v>
      </c>
      <c r="Y76" s="165">
        <f t="shared" si="49"/>
        <v>0</v>
      </c>
      <c r="Z76" s="164">
        <f t="shared" si="49"/>
        <v>5000000</v>
      </c>
      <c r="AA76" s="165">
        <f t="shared" si="49"/>
        <v>56275000</v>
      </c>
      <c r="AB76" s="164">
        <f t="shared" si="49"/>
        <v>0</v>
      </c>
      <c r="AC76" s="165">
        <f t="shared" si="49"/>
        <v>0</v>
      </c>
      <c r="AD76" s="164">
        <f t="shared" si="49"/>
        <v>0</v>
      </c>
      <c r="AE76" s="165">
        <f t="shared" si="49"/>
        <v>0</v>
      </c>
      <c r="AF76" s="164">
        <f t="shared" si="49"/>
        <v>0</v>
      </c>
      <c r="AG76" s="166">
        <f t="shared" si="49"/>
        <v>0</v>
      </c>
      <c r="AH76" s="164">
        <f t="shared" si="49"/>
        <v>0</v>
      </c>
      <c r="AI76" s="165">
        <f t="shared" si="49"/>
        <v>0</v>
      </c>
      <c r="AJ76" s="167">
        <f t="shared" si="49"/>
        <v>5000000</v>
      </c>
      <c r="AK76" s="168">
        <f t="shared" si="49"/>
        <v>56275000</v>
      </c>
      <c r="AL76" s="834">
        <f>SUM(AL77:AL82)</f>
        <v>0</v>
      </c>
      <c r="AM76" s="834">
        <f t="shared" ref="AM76:AQ76" si="50">SUM(AM77:AM82)</f>
        <v>0</v>
      </c>
      <c r="AN76" s="834">
        <f t="shared" si="50"/>
        <v>0</v>
      </c>
      <c r="AO76" s="834">
        <f t="shared" si="50"/>
        <v>15136</v>
      </c>
      <c r="AP76" s="834">
        <f t="shared" si="50"/>
        <v>27830</v>
      </c>
      <c r="AQ76" s="834">
        <f t="shared" si="50"/>
        <v>4268</v>
      </c>
      <c r="AR76" s="836">
        <f>SUM(AR77:AR82)</f>
        <v>47234</v>
      </c>
      <c r="AS76" s="837">
        <f>SUM(AS77:AS82)</f>
        <v>22312</v>
      </c>
      <c r="AT76" s="837">
        <f>SUM(AT77:AT82)</f>
        <v>24922</v>
      </c>
      <c r="AU76" s="836">
        <f>SUM(AU77:AU82)</f>
        <v>47234</v>
      </c>
      <c r="AV76" s="837">
        <f>SUM(AV77:AV82)</f>
        <v>0</v>
      </c>
      <c r="AW76" s="837">
        <f t="shared" ref="AW76:AZ76" si="51">SUM(AW77:AW82)</f>
        <v>0</v>
      </c>
      <c r="AX76" s="837">
        <f t="shared" si="51"/>
        <v>0</v>
      </c>
      <c r="AY76" s="837">
        <f t="shared" si="51"/>
        <v>0</v>
      </c>
      <c r="AZ76" s="837">
        <f t="shared" si="51"/>
        <v>0</v>
      </c>
      <c r="BA76" s="43" t="s">
        <v>31</v>
      </c>
      <c r="BB76" s="43" t="s">
        <v>32</v>
      </c>
      <c r="BC76" s="44" t="s">
        <v>33</v>
      </c>
    </row>
    <row r="77" spans="1:55" ht="48.75" customHeight="1" x14ac:dyDescent="0.2">
      <c r="A77" s="901"/>
      <c r="B77" s="903" t="str">
        <f>VLOOKUP($D$9,'PROYECTOS REGISTRADOS'!$A$2:$D$82,4,0)</f>
        <v>Mejoramiento del índice de desempleo entre la población económicamente activa residente en el Municipio de Tocancipá, Cundinamarca, Centro Oriente</v>
      </c>
      <c r="C77" s="906" t="str">
        <f>VLOOKUP($D$9,'PROYECTOS REGISTRADOS'!$A$2:$D$82,3,0)</f>
        <v>2016-25817-0030</v>
      </c>
      <c r="D77" s="951" t="s">
        <v>107</v>
      </c>
      <c r="E77" s="912" t="str">
        <f>IF(D77=0,"0-0",(VLOOKUP(D77,'CONSOLIDADO PLAN DESARROLLO'!$EL$9:$ET$304,2,0)))</f>
        <v>Implementar los componentes del programa “Promoción del Empleo en el Marco del Trabajo Decente” en el mercado laboral municipal</v>
      </c>
      <c r="F77" s="915" t="str">
        <f>IF(D77=0,"0-0",(VLOOKUP(D77,'CONSOLIDADO PLAN DESARROLLO'!$EL$9:$ET$304,3,0)))</f>
        <v>% de implementación del programa Trabajo Decente</v>
      </c>
      <c r="G77" s="918">
        <f>IF(D77=0,"0-0",(VLOOKUP(D77,'CONSOLIDADO PLAN DESARROLLO'!$EL$9:$ET$304,4,0)))</f>
        <v>0</v>
      </c>
      <c r="H77" s="921">
        <f>IF(D77=0,"0-0",(VLOOKUP(D77,'CONSOLIDADO PLAN DESARROLLO'!$EL$9:$ET$304,5,0)))</f>
        <v>40</v>
      </c>
      <c r="I77" s="924">
        <f>IF(D77=0,"0-0",(VLOOKUP(D77,'CONSOLIDADO PLAN DESARROLLO'!$EL$9:$ET$304,$R$3,0)))</f>
        <v>40</v>
      </c>
      <c r="J77" s="925"/>
      <c r="K77" s="942">
        <v>40</v>
      </c>
      <c r="L77" s="936">
        <v>40</v>
      </c>
      <c r="M77" s="793" t="s">
        <v>108</v>
      </c>
      <c r="N77" s="790" t="s">
        <v>72</v>
      </c>
      <c r="O77" s="792">
        <v>4</v>
      </c>
      <c r="P77" s="46">
        <v>1</v>
      </c>
      <c r="Q77" s="46">
        <v>1</v>
      </c>
      <c r="R77" s="945">
        <f>VLOOKUP($D77,'[4]Tablero Logro Metas 2020'!$AK$7:$AS$302,3,0)</f>
        <v>0</v>
      </c>
      <c r="S77" s="47"/>
      <c r="T77" s="948">
        <f>VLOOKUP($D77,'[4]Tablero Logro Metas 2020'!$AK$7:$AS$302,4,0)</f>
        <v>0</v>
      </c>
      <c r="U77" s="48"/>
      <c r="V77" s="948">
        <f>VLOOKUP($D77,'[4]Tablero Logro Metas 2020'!$AK$7:$AS$302,5,0)</f>
        <v>0</v>
      </c>
      <c r="W77" s="48"/>
      <c r="X77" s="948">
        <f>VLOOKUP($D77,'[4]Tablero Logro Metas 2020'!$AK$7:$AS$302,6,0)</f>
        <v>0</v>
      </c>
      <c r="Y77" s="48"/>
      <c r="Z77" s="948">
        <f>VLOOKUP($D77,'[4]Tablero Logro Metas 2020'!$AK$7:$AS$302,7,0)</f>
        <v>5000000</v>
      </c>
      <c r="AA77" s="48">
        <v>34275000</v>
      </c>
      <c r="AB77" s="948">
        <f>VLOOKUP($D77,'[4]Tablero Logro Metas 2020'!$AK$7:$AS$302,8,0)</f>
        <v>0</v>
      </c>
      <c r="AC77" s="48"/>
      <c r="AD77" s="948">
        <f>VLOOKUP($D77,'[4]Tablero Logro Metas 2020'!$AK$7:$AS$302,9,0)</f>
        <v>0</v>
      </c>
      <c r="AE77" s="48"/>
      <c r="AF77" s="897"/>
      <c r="AG77" s="49"/>
      <c r="AH77" s="897"/>
      <c r="AI77" s="48"/>
      <c r="AJ77" s="930">
        <f>+R77+T77+V77+X77+Z77+AB77+AD77+AF77+AH77</f>
        <v>5000000</v>
      </c>
      <c r="AK77" s="102">
        <f t="shared" ref="AK77:AK82" si="52">AC77+AE77+AG77+S77+U77+W77+Y77+AA77+AI77</f>
        <v>34275000</v>
      </c>
      <c r="AL77" s="50">
        <v>0</v>
      </c>
      <c r="AM77" s="51">
        <v>0</v>
      </c>
      <c r="AN77" s="51">
        <v>0</v>
      </c>
      <c r="AO77" s="51">
        <v>7568</v>
      </c>
      <c r="AP77" s="51">
        <v>13915</v>
      </c>
      <c r="AQ77" s="51">
        <v>2134</v>
      </c>
      <c r="AR77" s="52">
        <f t="shared" ref="AR77:AR82" si="53">SUM(AL77:AQ77)</f>
        <v>23617</v>
      </c>
      <c r="AS77" s="53">
        <v>11156</v>
      </c>
      <c r="AT77" s="51">
        <v>12461</v>
      </c>
      <c r="AU77" s="52">
        <f t="shared" ref="AU77:AU81" si="54">SUM(AS77:AT77)</f>
        <v>23617</v>
      </c>
      <c r="AV77" s="53"/>
      <c r="AW77" s="51"/>
      <c r="AX77" s="51"/>
      <c r="AY77" s="51"/>
      <c r="AZ77" s="54"/>
      <c r="BA77" s="55" t="s">
        <v>1984</v>
      </c>
      <c r="BB77" s="55" t="s">
        <v>1985</v>
      </c>
      <c r="BC77" s="56" t="s">
        <v>2000</v>
      </c>
    </row>
    <row r="78" spans="1:55" ht="99" customHeight="1" x14ac:dyDescent="0.2">
      <c r="A78" s="901"/>
      <c r="B78" s="903"/>
      <c r="C78" s="906"/>
      <c r="D78" s="951"/>
      <c r="E78" s="913"/>
      <c r="F78" s="915"/>
      <c r="G78" s="918"/>
      <c r="H78" s="921"/>
      <c r="I78" s="926"/>
      <c r="J78" s="927"/>
      <c r="K78" s="942"/>
      <c r="L78" s="937"/>
      <c r="M78" s="793" t="s">
        <v>109</v>
      </c>
      <c r="N78" s="790" t="s">
        <v>72</v>
      </c>
      <c r="O78" s="792">
        <v>4</v>
      </c>
      <c r="P78" s="46">
        <v>1</v>
      </c>
      <c r="Q78" s="46">
        <v>1</v>
      </c>
      <c r="R78" s="946"/>
      <c r="S78" s="47"/>
      <c r="T78" s="949"/>
      <c r="U78" s="48"/>
      <c r="V78" s="949"/>
      <c r="W78" s="48"/>
      <c r="X78" s="949"/>
      <c r="Y78" s="48"/>
      <c r="Z78" s="949"/>
      <c r="AA78" s="48"/>
      <c r="AB78" s="949"/>
      <c r="AC78" s="48"/>
      <c r="AD78" s="949"/>
      <c r="AE78" s="48"/>
      <c r="AF78" s="898"/>
      <c r="AG78" s="49"/>
      <c r="AH78" s="898"/>
      <c r="AI78" s="48"/>
      <c r="AJ78" s="931"/>
      <c r="AK78" s="102">
        <f t="shared" si="52"/>
        <v>0</v>
      </c>
      <c r="AL78" s="50">
        <v>0</v>
      </c>
      <c r="AM78" s="51">
        <v>0</v>
      </c>
      <c r="AN78" s="51">
        <v>0</v>
      </c>
      <c r="AO78" s="51">
        <v>7568</v>
      </c>
      <c r="AP78" s="51">
        <v>13915</v>
      </c>
      <c r="AQ78" s="51">
        <v>2134</v>
      </c>
      <c r="AR78" s="52">
        <f t="shared" si="53"/>
        <v>23617</v>
      </c>
      <c r="AS78" s="53">
        <v>11156</v>
      </c>
      <c r="AT78" s="51">
        <v>12461</v>
      </c>
      <c r="AU78" s="52">
        <f t="shared" si="54"/>
        <v>23617</v>
      </c>
      <c r="AV78" s="53"/>
      <c r="AW78" s="51"/>
      <c r="AX78" s="51"/>
      <c r="AY78" s="51"/>
      <c r="AZ78" s="54"/>
      <c r="BA78" s="55" t="s">
        <v>1998</v>
      </c>
      <c r="BB78" s="55" t="s">
        <v>1986</v>
      </c>
      <c r="BC78" s="56" t="s">
        <v>2000</v>
      </c>
    </row>
    <row r="79" spans="1:55" ht="23.25" hidden="1" customHeight="1" x14ac:dyDescent="0.2">
      <c r="A79" s="901"/>
      <c r="B79" s="903"/>
      <c r="C79" s="906"/>
      <c r="D79" s="951"/>
      <c r="E79" s="913"/>
      <c r="F79" s="915"/>
      <c r="G79" s="918"/>
      <c r="H79" s="921"/>
      <c r="I79" s="926"/>
      <c r="J79" s="927"/>
      <c r="K79" s="942"/>
      <c r="L79" s="937"/>
      <c r="M79" s="169" t="s">
        <v>110</v>
      </c>
      <c r="N79" s="170" t="s">
        <v>72</v>
      </c>
      <c r="O79" s="171"/>
      <c r="P79" s="46">
        <v>1</v>
      </c>
      <c r="Q79" s="46"/>
      <c r="R79" s="946"/>
      <c r="S79" s="47"/>
      <c r="T79" s="949"/>
      <c r="U79" s="48"/>
      <c r="V79" s="949"/>
      <c r="W79" s="48"/>
      <c r="X79" s="949"/>
      <c r="Y79" s="48"/>
      <c r="Z79" s="949"/>
      <c r="AA79" s="48">
        <v>22000000</v>
      </c>
      <c r="AB79" s="949"/>
      <c r="AC79" s="48"/>
      <c r="AD79" s="949"/>
      <c r="AE79" s="48"/>
      <c r="AF79" s="898"/>
      <c r="AG79" s="49"/>
      <c r="AH79" s="898"/>
      <c r="AI79" s="48"/>
      <c r="AJ79" s="931"/>
      <c r="AK79" s="102">
        <f t="shared" si="52"/>
        <v>22000000</v>
      </c>
      <c r="AL79" s="50"/>
      <c r="AM79" s="51"/>
      <c r="AN79" s="51"/>
      <c r="AO79" s="51"/>
      <c r="AP79" s="51"/>
      <c r="AQ79" s="51"/>
      <c r="AR79" s="52">
        <f t="shared" si="53"/>
        <v>0</v>
      </c>
      <c r="AS79" s="53"/>
      <c r="AT79" s="51"/>
      <c r="AU79" s="52">
        <f t="shared" si="54"/>
        <v>0</v>
      </c>
      <c r="AV79" s="53"/>
      <c r="AW79" s="51"/>
      <c r="AX79" s="51"/>
      <c r="AY79" s="51"/>
      <c r="AZ79" s="54"/>
      <c r="BA79" s="55"/>
      <c r="BB79" s="55"/>
      <c r="BC79" s="56"/>
    </row>
    <row r="80" spans="1:55" ht="22.5" customHeight="1" x14ac:dyDescent="0.2">
      <c r="A80" s="901"/>
      <c r="B80" s="903"/>
      <c r="C80" s="906"/>
      <c r="D80" s="951"/>
      <c r="E80" s="913"/>
      <c r="F80" s="915"/>
      <c r="G80" s="918"/>
      <c r="H80" s="921"/>
      <c r="I80" s="926"/>
      <c r="J80" s="927"/>
      <c r="K80" s="942"/>
      <c r="L80" s="937"/>
      <c r="M80" s="169" t="s">
        <v>110</v>
      </c>
      <c r="N80" s="170"/>
      <c r="O80" s="171"/>
      <c r="P80" s="46">
        <v>1</v>
      </c>
      <c r="Q80" s="46">
        <v>1</v>
      </c>
      <c r="R80" s="946"/>
      <c r="S80" s="47"/>
      <c r="T80" s="949"/>
      <c r="U80" s="48"/>
      <c r="V80" s="949"/>
      <c r="W80" s="48"/>
      <c r="X80" s="949"/>
      <c r="Y80" s="48"/>
      <c r="Z80" s="949"/>
      <c r="AA80" s="48"/>
      <c r="AB80" s="949"/>
      <c r="AC80" s="48"/>
      <c r="AD80" s="949"/>
      <c r="AE80" s="48"/>
      <c r="AF80" s="898"/>
      <c r="AG80" s="49"/>
      <c r="AH80" s="898"/>
      <c r="AI80" s="48"/>
      <c r="AJ80" s="931"/>
      <c r="AK80" s="102">
        <f t="shared" si="52"/>
        <v>0</v>
      </c>
      <c r="AL80" s="50"/>
      <c r="AM80" s="51"/>
      <c r="AN80" s="51"/>
      <c r="AO80" s="51"/>
      <c r="AP80" s="51"/>
      <c r="AQ80" s="51"/>
      <c r="AR80" s="52">
        <f t="shared" si="53"/>
        <v>0</v>
      </c>
      <c r="AS80" s="53"/>
      <c r="AT80" s="51"/>
      <c r="AU80" s="52">
        <f t="shared" si="54"/>
        <v>0</v>
      </c>
      <c r="AV80" s="53"/>
      <c r="AW80" s="51"/>
      <c r="AX80" s="51"/>
      <c r="AY80" s="51"/>
      <c r="AZ80" s="54"/>
      <c r="BA80" s="55" t="s">
        <v>1998</v>
      </c>
      <c r="BB80" s="55"/>
      <c r="BC80" s="56" t="s">
        <v>2000</v>
      </c>
    </row>
    <row r="81" spans="1:55" ht="17.25" customHeight="1" x14ac:dyDescent="0.2">
      <c r="A81" s="901"/>
      <c r="B81" s="903"/>
      <c r="C81" s="906"/>
      <c r="D81" s="951"/>
      <c r="E81" s="913"/>
      <c r="F81" s="915"/>
      <c r="G81" s="918"/>
      <c r="H81" s="921"/>
      <c r="I81" s="926"/>
      <c r="J81" s="927"/>
      <c r="K81" s="942"/>
      <c r="L81" s="937"/>
      <c r="M81" s="169"/>
      <c r="N81" s="170"/>
      <c r="O81" s="171"/>
      <c r="P81" s="46"/>
      <c r="Q81" s="46"/>
      <c r="R81" s="946"/>
      <c r="S81" s="47"/>
      <c r="T81" s="949"/>
      <c r="U81" s="48"/>
      <c r="V81" s="949"/>
      <c r="W81" s="48"/>
      <c r="X81" s="949"/>
      <c r="Y81" s="48"/>
      <c r="Z81" s="949"/>
      <c r="AA81" s="48"/>
      <c r="AB81" s="949"/>
      <c r="AC81" s="48"/>
      <c r="AD81" s="949"/>
      <c r="AE81" s="48"/>
      <c r="AF81" s="898"/>
      <c r="AG81" s="49"/>
      <c r="AH81" s="898"/>
      <c r="AI81" s="48"/>
      <c r="AJ81" s="931"/>
      <c r="AK81" s="102">
        <f t="shared" si="52"/>
        <v>0</v>
      </c>
      <c r="AL81" s="50"/>
      <c r="AM81" s="51"/>
      <c r="AN81" s="51"/>
      <c r="AO81" s="51"/>
      <c r="AP81" s="51"/>
      <c r="AQ81" s="51"/>
      <c r="AR81" s="52">
        <f t="shared" si="53"/>
        <v>0</v>
      </c>
      <c r="AS81" s="53"/>
      <c r="AT81" s="51"/>
      <c r="AU81" s="52">
        <f t="shared" si="54"/>
        <v>0</v>
      </c>
      <c r="AV81" s="53"/>
      <c r="AW81" s="51"/>
      <c r="AX81" s="51"/>
      <c r="AY81" s="51"/>
      <c r="AZ81" s="54"/>
      <c r="BA81" s="55"/>
      <c r="BB81" s="55"/>
      <c r="BC81" s="56"/>
    </row>
    <row r="82" spans="1:55" ht="17.25" customHeight="1" x14ac:dyDescent="0.2">
      <c r="A82" s="901"/>
      <c r="B82" s="904"/>
      <c r="C82" s="907"/>
      <c r="D82" s="952"/>
      <c r="E82" s="913"/>
      <c r="F82" s="916"/>
      <c r="G82" s="919"/>
      <c r="H82" s="922"/>
      <c r="I82" s="926"/>
      <c r="J82" s="927"/>
      <c r="K82" s="943"/>
      <c r="L82" s="937"/>
      <c r="M82" s="172"/>
      <c r="N82" s="173"/>
      <c r="O82" s="174"/>
      <c r="P82" s="106"/>
      <c r="Q82" s="106"/>
      <c r="R82" s="946"/>
      <c r="S82" s="107"/>
      <c r="T82" s="949"/>
      <c r="U82" s="108"/>
      <c r="V82" s="949"/>
      <c r="W82" s="108"/>
      <c r="X82" s="949"/>
      <c r="Y82" s="108"/>
      <c r="Z82" s="949"/>
      <c r="AA82" s="108"/>
      <c r="AB82" s="949"/>
      <c r="AC82" s="108"/>
      <c r="AD82" s="949"/>
      <c r="AE82" s="108"/>
      <c r="AF82" s="898"/>
      <c r="AG82" s="109"/>
      <c r="AH82" s="898"/>
      <c r="AI82" s="108"/>
      <c r="AJ82" s="932"/>
      <c r="AK82" s="102">
        <f t="shared" si="52"/>
        <v>0</v>
      </c>
      <c r="AL82" s="110"/>
      <c r="AM82" s="111"/>
      <c r="AN82" s="111"/>
      <c r="AO82" s="111"/>
      <c r="AP82" s="111"/>
      <c r="AQ82" s="111"/>
      <c r="AR82" s="52">
        <f t="shared" si="53"/>
        <v>0</v>
      </c>
      <c r="AS82" s="112"/>
      <c r="AT82" s="111"/>
      <c r="AU82" s="52">
        <f>SUM(AS82:AT82)</f>
        <v>0</v>
      </c>
      <c r="AV82" s="112"/>
      <c r="AW82" s="111"/>
      <c r="AX82" s="111"/>
      <c r="AY82" s="111"/>
      <c r="AZ82" s="113"/>
      <c r="BA82" s="114"/>
      <c r="BB82" s="114"/>
      <c r="BC82" s="115"/>
    </row>
    <row r="83" spans="1:55" ht="9.9499999999999993" customHeight="1" thickBot="1" x14ac:dyDescent="0.25">
      <c r="A83" s="902"/>
      <c r="B83" s="905"/>
      <c r="C83" s="908"/>
      <c r="D83" s="953"/>
      <c r="E83" s="914"/>
      <c r="F83" s="917"/>
      <c r="G83" s="920"/>
      <c r="H83" s="923"/>
      <c r="I83" s="928"/>
      <c r="J83" s="929"/>
      <c r="K83" s="944"/>
      <c r="L83" s="938"/>
      <c r="M83" s="175"/>
      <c r="N83" s="176"/>
      <c r="O83" s="177"/>
      <c r="P83" s="116"/>
      <c r="Q83" s="116"/>
      <c r="R83" s="947"/>
      <c r="S83" s="178"/>
      <c r="T83" s="950"/>
      <c r="U83" s="179"/>
      <c r="V83" s="950"/>
      <c r="W83" s="179"/>
      <c r="X83" s="950"/>
      <c r="Y83" s="179"/>
      <c r="Z83" s="950"/>
      <c r="AA83" s="179"/>
      <c r="AB83" s="950"/>
      <c r="AC83" s="179"/>
      <c r="AD83" s="950"/>
      <c r="AE83" s="179"/>
      <c r="AF83" s="899"/>
      <c r="AG83" s="180"/>
      <c r="AH83" s="899"/>
      <c r="AI83" s="179"/>
      <c r="AJ83" s="117"/>
      <c r="AK83" s="118"/>
      <c r="AL83" s="181"/>
      <c r="AM83" s="182"/>
      <c r="AN83" s="182"/>
      <c r="AO83" s="182"/>
      <c r="AP83" s="182"/>
      <c r="AQ83" s="182"/>
      <c r="AR83" s="119"/>
      <c r="AS83" s="183"/>
      <c r="AT83" s="182"/>
      <c r="AU83" s="119"/>
      <c r="AV83" s="183"/>
      <c r="AW83" s="182"/>
      <c r="AX83" s="182"/>
      <c r="AY83" s="182"/>
      <c r="AZ83" s="184"/>
      <c r="BA83" s="185"/>
      <c r="BB83" s="185"/>
      <c r="BC83" s="186"/>
    </row>
    <row r="84" spans="1:55" ht="6" customHeight="1" x14ac:dyDescent="0.2">
      <c r="B84" s="120"/>
      <c r="C84" s="120"/>
      <c r="D84" s="120"/>
      <c r="E84" s="120"/>
      <c r="F84" s="120"/>
      <c r="G84" s="120"/>
      <c r="H84" s="120"/>
      <c r="I84" s="954"/>
      <c r="J84" s="954"/>
      <c r="K84" s="120"/>
      <c r="L84" s="120"/>
      <c r="M84" s="120"/>
      <c r="N84" s="120"/>
      <c r="O84" s="120"/>
      <c r="P84" s="120"/>
      <c r="Q84" s="120"/>
      <c r="R84" s="120"/>
      <c r="S84" s="120"/>
      <c r="T84" s="120"/>
      <c r="U84" s="120"/>
      <c r="V84" s="120"/>
      <c r="W84" s="120"/>
      <c r="X84" s="120"/>
      <c r="Y84" s="120"/>
      <c r="Z84" s="120"/>
      <c r="AA84" s="120"/>
      <c r="AB84" s="120"/>
      <c r="AC84" s="120"/>
      <c r="AD84" s="120"/>
      <c r="AE84" s="120"/>
      <c r="AF84" s="120"/>
      <c r="AG84" s="120"/>
      <c r="AH84" s="120"/>
      <c r="AI84" s="120"/>
      <c r="AJ84" s="120"/>
      <c r="AK84" s="120"/>
      <c r="AL84" s="120"/>
      <c r="AM84" s="120"/>
      <c r="AN84" s="120"/>
      <c r="AO84" s="120"/>
      <c r="AP84" s="120"/>
      <c r="AQ84" s="187"/>
      <c r="AR84" s="120"/>
      <c r="AS84" s="120"/>
      <c r="AT84" s="120"/>
      <c r="AU84" s="120"/>
      <c r="AV84" s="120"/>
      <c r="AW84" s="120"/>
      <c r="AX84" s="120"/>
      <c r="AY84" s="120"/>
      <c r="AZ84" s="120"/>
      <c r="BA84" s="120"/>
      <c r="BB84" s="120"/>
    </row>
    <row r="85" spans="1:55" ht="72" customHeight="1" x14ac:dyDescent="0.2">
      <c r="A85" s="900">
        <v>10</v>
      </c>
      <c r="B85" s="156" t="s">
        <v>58</v>
      </c>
      <c r="C85" s="157" t="s">
        <v>59</v>
      </c>
      <c r="D85" s="158" t="s">
        <v>60</v>
      </c>
      <c r="E85" s="158" t="s">
        <v>61</v>
      </c>
      <c r="F85" s="157" t="s">
        <v>62</v>
      </c>
      <c r="G85" s="159" t="s">
        <v>13</v>
      </c>
      <c r="H85" s="159" t="s">
        <v>63</v>
      </c>
      <c r="I85" s="160" t="s">
        <v>15</v>
      </c>
      <c r="J85" s="161">
        <f>+$N$3</f>
        <v>2019</v>
      </c>
      <c r="K85" s="159" t="s">
        <v>64</v>
      </c>
      <c r="L85" s="160" t="s">
        <v>17</v>
      </c>
      <c r="M85" s="157" t="s">
        <v>65</v>
      </c>
      <c r="N85" s="157" t="s">
        <v>66</v>
      </c>
      <c r="O85" s="157" t="s">
        <v>67</v>
      </c>
      <c r="P85" s="157" t="s">
        <v>68</v>
      </c>
      <c r="Q85" s="157" t="s">
        <v>69</v>
      </c>
      <c r="R85" s="162">
        <f>SUM(R86:R92)</f>
        <v>0</v>
      </c>
      <c r="S85" s="163">
        <f t="shared" ref="S85:AK85" si="55">SUM(S86:S92)</f>
        <v>0</v>
      </c>
      <c r="T85" s="164">
        <f t="shared" si="55"/>
        <v>0</v>
      </c>
      <c r="U85" s="165">
        <f t="shared" si="55"/>
        <v>0</v>
      </c>
      <c r="V85" s="164">
        <f t="shared" si="55"/>
        <v>0</v>
      </c>
      <c r="W85" s="165">
        <f t="shared" si="55"/>
        <v>0</v>
      </c>
      <c r="X85" s="164">
        <f t="shared" si="55"/>
        <v>0</v>
      </c>
      <c r="Y85" s="165">
        <f t="shared" si="55"/>
        <v>0</v>
      </c>
      <c r="Z85" s="164">
        <f t="shared" si="55"/>
        <v>10000000</v>
      </c>
      <c r="AA85" s="165">
        <f t="shared" si="55"/>
        <v>0</v>
      </c>
      <c r="AB85" s="164">
        <f t="shared" si="55"/>
        <v>0</v>
      </c>
      <c r="AC85" s="165">
        <f t="shared" si="55"/>
        <v>0</v>
      </c>
      <c r="AD85" s="164">
        <f t="shared" si="55"/>
        <v>0</v>
      </c>
      <c r="AE85" s="165">
        <f t="shared" si="55"/>
        <v>0</v>
      </c>
      <c r="AF85" s="164">
        <f t="shared" si="55"/>
        <v>20218800</v>
      </c>
      <c r="AG85" s="166">
        <f t="shared" si="55"/>
        <v>20218800</v>
      </c>
      <c r="AH85" s="164">
        <f t="shared" si="55"/>
        <v>0</v>
      </c>
      <c r="AI85" s="165">
        <f t="shared" si="55"/>
        <v>0</v>
      </c>
      <c r="AJ85" s="167">
        <f t="shared" si="55"/>
        <v>30218800</v>
      </c>
      <c r="AK85" s="168">
        <f t="shared" si="55"/>
        <v>20218800</v>
      </c>
      <c r="AL85" s="834">
        <f>SUM(AL86:AL91)</f>
        <v>0</v>
      </c>
      <c r="AM85" s="834">
        <f t="shared" ref="AM85:AQ85" si="56">SUM(AM86:AM91)</f>
        <v>0</v>
      </c>
      <c r="AN85" s="834">
        <f t="shared" si="56"/>
        <v>0</v>
      </c>
      <c r="AO85" s="834">
        <f t="shared" si="56"/>
        <v>6450</v>
      </c>
      <c r="AP85" s="834">
        <f t="shared" si="56"/>
        <v>15720</v>
      </c>
      <c r="AQ85" s="834">
        <f t="shared" si="56"/>
        <v>2511</v>
      </c>
      <c r="AR85" s="836">
        <f>SUM(AR86:AR91)</f>
        <v>0</v>
      </c>
      <c r="AS85" s="837">
        <f>SUM(AS86:AS91)</f>
        <v>11956</v>
      </c>
      <c r="AT85" s="837">
        <f>SUM(AT86:AT91)</f>
        <v>12695</v>
      </c>
      <c r="AU85" s="836">
        <f>SUM(AU86:AU91)</f>
        <v>24651</v>
      </c>
      <c r="AV85" s="837">
        <f>SUM(AV86:AV91)</f>
        <v>685</v>
      </c>
      <c r="AW85" s="837">
        <f t="shared" ref="AW85:AZ85" si="57">SUM(AW86:AW91)</f>
        <v>3</v>
      </c>
      <c r="AX85" s="837">
        <f t="shared" si="57"/>
        <v>8</v>
      </c>
      <c r="AY85" s="837">
        <f t="shared" si="57"/>
        <v>33</v>
      </c>
      <c r="AZ85" s="837">
        <f t="shared" si="57"/>
        <v>11</v>
      </c>
      <c r="BA85" s="43" t="s">
        <v>31</v>
      </c>
      <c r="BB85" s="43" t="s">
        <v>32</v>
      </c>
      <c r="BC85" s="44" t="s">
        <v>33</v>
      </c>
    </row>
    <row r="86" spans="1:55" ht="124.5" x14ac:dyDescent="0.2">
      <c r="A86" s="901"/>
      <c r="B86" s="903" t="str">
        <f>VLOOKUP($D$9,'PROYECTOS REGISTRADOS'!$A$2:$D$82,4,0)</f>
        <v>Mejoramiento del índice de desempleo entre la población económicamente activa residente en el Municipio de Tocancipá, Cundinamarca, Centro Oriente</v>
      </c>
      <c r="C86" s="906" t="str">
        <f>VLOOKUP($D$9,'PROYECTOS REGISTRADOS'!$A$2:$D$82,3,0)</f>
        <v>2016-25817-0030</v>
      </c>
      <c r="D86" s="951" t="s">
        <v>111</v>
      </c>
      <c r="E86" s="912" t="str">
        <f>IF(D86=0,"0-0",(VLOOKUP(D86,'CONSOLIDADO PLAN DESARROLLO'!$EL$9:$ET$304,2,0)))</f>
        <v>Realizar estudios socio-económicos, de perfiles ocupacionales, y de caracterización del mercado de trabajo en el Municipio</v>
      </c>
      <c r="F86" s="915" t="str">
        <f>IF(D86=0,"0-0",(VLOOKUP(D86,'CONSOLIDADO PLAN DESARROLLO'!$EL$9:$ET$304,3,0)))</f>
        <v>% de avance en la realización de estudios</v>
      </c>
      <c r="G86" s="918">
        <f>IF(D86=0,"0-0",(VLOOKUP(D86,'CONSOLIDADO PLAN DESARROLLO'!$EL$9:$ET$304,4,0)))</f>
        <v>0</v>
      </c>
      <c r="H86" s="921">
        <f>IF(D86=0,"0-0",(VLOOKUP(D86,'CONSOLIDADO PLAN DESARROLLO'!$EL$9:$ET$304,5,0)))</f>
        <v>90</v>
      </c>
      <c r="I86" s="924">
        <f>IF(D86=0,"0-0",(VLOOKUP(D86,'CONSOLIDADO PLAN DESARROLLO'!$EL$9:$ET$304,$R$3,0)))</f>
        <v>45</v>
      </c>
      <c r="J86" s="925"/>
      <c r="K86" s="942">
        <v>35</v>
      </c>
      <c r="L86" s="936">
        <v>45</v>
      </c>
      <c r="M86" s="793" t="s">
        <v>112</v>
      </c>
      <c r="N86" s="790" t="s">
        <v>72</v>
      </c>
      <c r="O86" s="792">
        <v>3</v>
      </c>
      <c r="P86" s="46">
        <v>1</v>
      </c>
      <c r="Q86" s="46">
        <v>1</v>
      </c>
      <c r="R86" s="945">
        <f>VLOOKUP($D86,'[4]Tablero Logro Metas 2020'!$AK$7:$AS$302,3,0)</f>
        <v>0</v>
      </c>
      <c r="S86" s="47"/>
      <c r="T86" s="948">
        <f>VLOOKUP($D86,'[4]Tablero Logro Metas 2020'!$AK$7:$AS$302,4,0)</f>
        <v>0</v>
      </c>
      <c r="U86" s="48"/>
      <c r="V86" s="948">
        <f>VLOOKUP($D86,'[4]Tablero Logro Metas 2020'!$AK$7:$AS$302,5,0)</f>
        <v>0</v>
      </c>
      <c r="W86" s="48"/>
      <c r="X86" s="948">
        <f>VLOOKUP($D86,'[4]Tablero Logro Metas 2020'!$AK$7:$AS$302,6,0)</f>
        <v>0</v>
      </c>
      <c r="Y86" s="48"/>
      <c r="Z86" s="948">
        <f>VLOOKUP($D86,'[4]Tablero Logro Metas 2020'!$AK$7:$AS$302,7,0)</f>
        <v>10000000</v>
      </c>
      <c r="AA86" s="48">
        <v>0</v>
      </c>
      <c r="AB86" s="948">
        <f>VLOOKUP($D86,'[4]Tablero Logro Metas 2020'!$AK$7:$AS$302,8,0)</f>
        <v>0</v>
      </c>
      <c r="AC86" s="48"/>
      <c r="AD86" s="948">
        <f>VLOOKUP($D86,'[4]Tablero Logro Metas 2020'!$AK$7:$AS$302,9,0)</f>
        <v>0</v>
      </c>
      <c r="AE86" s="48"/>
      <c r="AF86" s="897">
        <v>20218800</v>
      </c>
      <c r="AG86" s="49">
        <v>20218800</v>
      </c>
      <c r="AH86" s="897"/>
      <c r="AI86" s="48"/>
      <c r="AJ86" s="930">
        <f>+R86+T86+V86+X86+Z86+AB86+AD86+AF86+AH86</f>
        <v>30218800</v>
      </c>
      <c r="AK86" s="102">
        <f t="shared" ref="AK86:AK91" si="58">AC86+AE86+AG86+S86+U86+W86+Y86+AA86+AI86</f>
        <v>20218800</v>
      </c>
      <c r="AL86" s="50">
        <v>0</v>
      </c>
      <c r="AM86" s="51">
        <v>0</v>
      </c>
      <c r="AN86" s="51">
        <v>0</v>
      </c>
      <c r="AO86" s="51">
        <v>6450</v>
      </c>
      <c r="AP86" s="51">
        <v>15720</v>
      </c>
      <c r="AQ86" s="51">
        <v>2511</v>
      </c>
      <c r="AR86" s="52">
        <v>0</v>
      </c>
      <c r="AS86" s="53">
        <v>11956</v>
      </c>
      <c r="AT86" s="51">
        <v>12695</v>
      </c>
      <c r="AU86" s="52">
        <f t="shared" ref="AU86:AU90" si="59">SUM(AS86:AT86)</f>
        <v>24651</v>
      </c>
      <c r="AV86" s="53">
        <v>685</v>
      </c>
      <c r="AW86" s="51">
        <v>3</v>
      </c>
      <c r="AX86" s="51">
        <v>8</v>
      </c>
      <c r="AY86" s="51">
        <v>33</v>
      </c>
      <c r="AZ86" s="54">
        <v>11</v>
      </c>
      <c r="BA86" s="55" t="s">
        <v>1983</v>
      </c>
      <c r="BB86" s="55"/>
      <c r="BC86" s="56" t="s">
        <v>2000</v>
      </c>
    </row>
    <row r="87" spans="1:55" ht="22.5" x14ac:dyDescent="0.2">
      <c r="A87" s="901"/>
      <c r="B87" s="903"/>
      <c r="C87" s="906"/>
      <c r="D87" s="951"/>
      <c r="E87" s="913"/>
      <c r="F87" s="915"/>
      <c r="G87" s="918"/>
      <c r="H87" s="921"/>
      <c r="I87" s="926"/>
      <c r="J87" s="927"/>
      <c r="K87" s="942"/>
      <c r="L87" s="937"/>
      <c r="M87" s="793" t="s">
        <v>113</v>
      </c>
      <c r="N87" s="790" t="s">
        <v>72</v>
      </c>
      <c r="O87" s="792">
        <v>2</v>
      </c>
      <c r="P87" s="46">
        <v>1</v>
      </c>
      <c r="Q87" s="46">
        <v>1</v>
      </c>
      <c r="R87" s="946"/>
      <c r="S87" s="47"/>
      <c r="T87" s="949"/>
      <c r="U87" s="48"/>
      <c r="V87" s="949"/>
      <c r="W87" s="48"/>
      <c r="X87" s="949"/>
      <c r="Y87" s="48"/>
      <c r="Z87" s="949"/>
      <c r="AA87" s="48"/>
      <c r="AB87" s="949"/>
      <c r="AC87" s="48"/>
      <c r="AD87" s="949"/>
      <c r="AE87" s="48"/>
      <c r="AF87" s="898"/>
      <c r="AG87" s="49"/>
      <c r="AH87" s="898"/>
      <c r="AI87" s="48"/>
      <c r="AJ87" s="931"/>
      <c r="AK87" s="102">
        <f t="shared" si="58"/>
        <v>0</v>
      </c>
      <c r="AL87" s="50"/>
      <c r="AM87" s="51"/>
      <c r="AN87" s="51"/>
      <c r="AO87" s="51"/>
      <c r="AP87" s="51"/>
      <c r="AQ87" s="51"/>
      <c r="AR87" s="52">
        <f t="shared" ref="AR87:AR91" si="60">SUM(AL87:AQ87)</f>
        <v>0</v>
      </c>
      <c r="AS87" s="53"/>
      <c r="AT87" s="51"/>
      <c r="AU87" s="52">
        <f t="shared" si="59"/>
        <v>0</v>
      </c>
      <c r="AV87" s="53"/>
      <c r="AW87" s="51"/>
      <c r="AX87" s="51"/>
      <c r="AY87" s="51"/>
      <c r="AZ87" s="54"/>
      <c r="BA87" s="55"/>
      <c r="BB87" s="55"/>
      <c r="BC87" s="56"/>
    </row>
    <row r="88" spans="1:55" ht="89.25" customHeight="1" x14ac:dyDescent="0.2">
      <c r="A88" s="901"/>
      <c r="B88" s="903"/>
      <c r="C88" s="906"/>
      <c r="D88" s="951"/>
      <c r="E88" s="913"/>
      <c r="F88" s="915"/>
      <c r="G88" s="918"/>
      <c r="H88" s="921"/>
      <c r="I88" s="926"/>
      <c r="J88" s="927"/>
      <c r="K88" s="942"/>
      <c r="L88" s="937"/>
      <c r="M88" s="795" t="s">
        <v>114</v>
      </c>
      <c r="N88" s="170" t="s">
        <v>72</v>
      </c>
      <c r="O88" s="792"/>
      <c r="P88" s="46"/>
      <c r="Q88" s="46"/>
      <c r="R88" s="946"/>
      <c r="S88" s="47"/>
      <c r="T88" s="949"/>
      <c r="U88" s="48"/>
      <c r="V88" s="949"/>
      <c r="W88" s="48"/>
      <c r="X88" s="949"/>
      <c r="Y88" s="48"/>
      <c r="Z88" s="949"/>
      <c r="AA88" s="48"/>
      <c r="AB88" s="949"/>
      <c r="AC88" s="48"/>
      <c r="AD88" s="949"/>
      <c r="AE88" s="48"/>
      <c r="AF88" s="898"/>
      <c r="AG88" s="49"/>
      <c r="AH88" s="898"/>
      <c r="AI88" s="48"/>
      <c r="AJ88" s="931"/>
      <c r="AK88" s="102">
        <f t="shared" si="58"/>
        <v>0</v>
      </c>
      <c r="AL88" s="50"/>
      <c r="AM88" s="51"/>
      <c r="AN88" s="51"/>
      <c r="AO88" s="51"/>
      <c r="AP88" s="51"/>
      <c r="AQ88" s="51"/>
      <c r="AR88" s="52">
        <f t="shared" si="60"/>
        <v>0</v>
      </c>
      <c r="AS88" s="53"/>
      <c r="AT88" s="51"/>
      <c r="AU88" s="52">
        <f t="shared" si="59"/>
        <v>0</v>
      </c>
      <c r="AV88" s="53"/>
      <c r="AW88" s="51"/>
      <c r="AX88" s="51"/>
      <c r="AY88" s="51"/>
      <c r="AZ88" s="54"/>
      <c r="BA88" s="55"/>
      <c r="BB88" s="55"/>
      <c r="BC88" s="56"/>
    </row>
    <row r="89" spans="1:55" ht="17.25" customHeight="1" x14ac:dyDescent="0.2">
      <c r="A89" s="901"/>
      <c r="B89" s="903"/>
      <c r="C89" s="906"/>
      <c r="D89" s="951"/>
      <c r="E89" s="913"/>
      <c r="F89" s="915"/>
      <c r="G89" s="918"/>
      <c r="H89" s="921"/>
      <c r="I89" s="926"/>
      <c r="J89" s="927"/>
      <c r="K89" s="942"/>
      <c r="L89" s="937"/>
      <c r="M89" s="169"/>
      <c r="N89" s="170"/>
      <c r="O89" s="171"/>
      <c r="P89" s="46"/>
      <c r="Q89" s="46"/>
      <c r="R89" s="946"/>
      <c r="S89" s="47"/>
      <c r="T89" s="949"/>
      <c r="U89" s="48"/>
      <c r="V89" s="949"/>
      <c r="W89" s="48"/>
      <c r="X89" s="949"/>
      <c r="Y89" s="48"/>
      <c r="Z89" s="949"/>
      <c r="AA89" s="48"/>
      <c r="AB89" s="949"/>
      <c r="AC89" s="48"/>
      <c r="AD89" s="949"/>
      <c r="AE89" s="48"/>
      <c r="AF89" s="898"/>
      <c r="AG89" s="49"/>
      <c r="AH89" s="898"/>
      <c r="AI89" s="48"/>
      <c r="AJ89" s="931"/>
      <c r="AK89" s="102">
        <f t="shared" si="58"/>
        <v>0</v>
      </c>
      <c r="AL89" s="50"/>
      <c r="AM89" s="51"/>
      <c r="AN89" s="51"/>
      <c r="AO89" s="51"/>
      <c r="AP89" s="51"/>
      <c r="AQ89" s="51"/>
      <c r="AR89" s="52">
        <f t="shared" si="60"/>
        <v>0</v>
      </c>
      <c r="AS89" s="53"/>
      <c r="AT89" s="51"/>
      <c r="AU89" s="52">
        <f t="shared" si="59"/>
        <v>0</v>
      </c>
      <c r="AV89" s="53"/>
      <c r="AW89" s="51"/>
      <c r="AX89" s="51"/>
      <c r="AY89" s="51"/>
      <c r="AZ89" s="54"/>
      <c r="BA89" s="55"/>
      <c r="BB89" s="55"/>
      <c r="BC89" s="56"/>
    </row>
    <row r="90" spans="1:55" ht="17.25" customHeight="1" x14ac:dyDescent="0.2">
      <c r="A90" s="901"/>
      <c r="B90" s="903"/>
      <c r="C90" s="906"/>
      <c r="D90" s="951"/>
      <c r="E90" s="913"/>
      <c r="F90" s="915"/>
      <c r="G90" s="918"/>
      <c r="H90" s="921"/>
      <c r="I90" s="926"/>
      <c r="J90" s="927"/>
      <c r="K90" s="942"/>
      <c r="L90" s="937"/>
      <c r="M90" s="169"/>
      <c r="N90" s="170"/>
      <c r="O90" s="171"/>
      <c r="P90" s="46"/>
      <c r="Q90" s="46"/>
      <c r="R90" s="946"/>
      <c r="S90" s="47"/>
      <c r="T90" s="949"/>
      <c r="U90" s="48"/>
      <c r="V90" s="949"/>
      <c r="W90" s="48"/>
      <c r="X90" s="949"/>
      <c r="Y90" s="48"/>
      <c r="Z90" s="949"/>
      <c r="AA90" s="48"/>
      <c r="AB90" s="949"/>
      <c r="AC90" s="48"/>
      <c r="AD90" s="949"/>
      <c r="AE90" s="48"/>
      <c r="AF90" s="898"/>
      <c r="AG90" s="49"/>
      <c r="AH90" s="898"/>
      <c r="AI90" s="48"/>
      <c r="AJ90" s="931"/>
      <c r="AK90" s="102">
        <f t="shared" si="58"/>
        <v>0</v>
      </c>
      <c r="AL90" s="50"/>
      <c r="AM90" s="51"/>
      <c r="AN90" s="51"/>
      <c r="AO90" s="51"/>
      <c r="AP90" s="51"/>
      <c r="AQ90" s="51"/>
      <c r="AR90" s="52">
        <f t="shared" si="60"/>
        <v>0</v>
      </c>
      <c r="AS90" s="53"/>
      <c r="AT90" s="51"/>
      <c r="AU90" s="52">
        <f t="shared" si="59"/>
        <v>0</v>
      </c>
      <c r="AV90" s="53"/>
      <c r="AW90" s="51"/>
      <c r="AX90" s="51"/>
      <c r="AY90" s="51"/>
      <c r="AZ90" s="54"/>
      <c r="BA90" s="55"/>
      <c r="BB90" s="55"/>
      <c r="BC90" s="56"/>
    </row>
    <row r="91" spans="1:55" ht="17.25" customHeight="1" x14ac:dyDescent="0.2">
      <c r="A91" s="901"/>
      <c r="B91" s="904"/>
      <c r="C91" s="907"/>
      <c r="D91" s="952"/>
      <c r="E91" s="913"/>
      <c r="F91" s="916"/>
      <c r="G91" s="919"/>
      <c r="H91" s="922"/>
      <c r="I91" s="926"/>
      <c r="J91" s="927"/>
      <c r="K91" s="943"/>
      <c r="L91" s="937"/>
      <c r="M91" s="172"/>
      <c r="N91" s="173"/>
      <c r="O91" s="174"/>
      <c r="P91" s="106"/>
      <c r="Q91" s="106"/>
      <c r="R91" s="946"/>
      <c r="S91" s="107"/>
      <c r="T91" s="949"/>
      <c r="U91" s="108"/>
      <c r="V91" s="949"/>
      <c r="W91" s="108"/>
      <c r="X91" s="949"/>
      <c r="Y91" s="108"/>
      <c r="Z91" s="949"/>
      <c r="AA91" s="108"/>
      <c r="AB91" s="949"/>
      <c r="AC91" s="108"/>
      <c r="AD91" s="949"/>
      <c r="AE91" s="108"/>
      <c r="AF91" s="898"/>
      <c r="AG91" s="109"/>
      <c r="AH91" s="898"/>
      <c r="AI91" s="108"/>
      <c r="AJ91" s="932"/>
      <c r="AK91" s="102">
        <f t="shared" si="58"/>
        <v>0</v>
      </c>
      <c r="AL91" s="110"/>
      <c r="AM91" s="111"/>
      <c r="AN91" s="111"/>
      <c r="AO91" s="111"/>
      <c r="AP91" s="111"/>
      <c r="AQ91" s="111"/>
      <c r="AR91" s="52">
        <f t="shared" si="60"/>
        <v>0</v>
      </c>
      <c r="AS91" s="112"/>
      <c r="AT91" s="111"/>
      <c r="AU91" s="52">
        <f>SUM(AS91:AT91)</f>
        <v>0</v>
      </c>
      <c r="AV91" s="112"/>
      <c r="AW91" s="111"/>
      <c r="AX91" s="111"/>
      <c r="AY91" s="111"/>
      <c r="AZ91" s="113"/>
      <c r="BA91" s="114"/>
      <c r="BB91" s="114"/>
      <c r="BC91" s="115"/>
    </row>
    <row r="92" spans="1:55" ht="9.9499999999999993" customHeight="1" thickBot="1" x14ac:dyDescent="0.25">
      <c r="A92" s="902"/>
      <c r="B92" s="905"/>
      <c r="C92" s="908"/>
      <c r="D92" s="953"/>
      <c r="E92" s="914"/>
      <c r="F92" s="917"/>
      <c r="G92" s="920"/>
      <c r="H92" s="923"/>
      <c r="I92" s="928"/>
      <c r="J92" s="929"/>
      <c r="K92" s="944"/>
      <c r="L92" s="938"/>
      <c r="M92" s="175"/>
      <c r="N92" s="176"/>
      <c r="O92" s="177"/>
      <c r="P92" s="116"/>
      <c r="Q92" s="116"/>
      <c r="R92" s="947"/>
      <c r="S92" s="178"/>
      <c r="T92" s="950"/>
      <c r="U92" s="179"/>
      <c r="V92" s="950"/>
      <c r="W92" s="179"/>
      <c r="X92" s="950"/>
      <c r="Y92" s="179"/>
      <c r="Z92" s="950"/>
      <c r="AA92" s="179"/>
      <c r="AB92" s="950"/>
      <c r="AC92" s="179"/>
      <c r="AD92" s="950"/>
      <c r="AE92" s="179"/>
      <c r="AF92" s="899"/>
      <c r="AG92" s="180"/>
      <c r="AH92" s="899"/>
      <c r="AI92" s="179"/>
      <c r="AJ92" s="117"/>
      <c r="AK92" s="118"/>
      <c r="AL92" s="181"/>
      <c r="AM92" s="182"/>
      <c r="AN92" s="182"/>
      <c r="AO92" s="182"/>
      <c r="AP92" s="182"/>
      <c r="AQ92" s="182"/>
      <c r="AR92" s="119"/>
      <c r="AS92" s="183"/>
      <c r="AT92" s="182"/>
      <c r="AU92" s="119"/>
      <c r="AV92" s="183"/>
      <c r="AW92" s="182"/>
      <c r="AX92" s="182"/>
      <c r="AY92" s="182"/>
      <c r="AZ92" s="184"/>
      <c r="BA92" s="185"/>
      <c r="BB92" s="185"/>
      <c r="BC92" s="186"/>
    </row>
    <row r="93" spans="1:55" ht="6" customHeight="1" x14ac:dyDescent="0.2">
      <c r="B93" s="120"/>
      <c r="C93" s="120"/>
      <c r="D93" s="120"/>
      <c r="E93" s="120"/>
      <c r="F93" s="120"/>
      <c r="G93" s="120"/>
      <c r="H93" s="120"/>
      <c r="I93" s="954"/>
      <c r="J93" s="954"/>
      <c r="K93" s="120"/>
      <c r="L93" s="120"/>
      <c r="M93" s="120"/>
      <c r="N93" s="120"/>
      <c r="O93" s="120"/>
      <c r="P93" s="120"/>
      <c r="Q93" s="120"/>
      <c r="R93" s="120"/>
      <c r="S93" s="120"/>
      <c r="T93" s="120"/>
      <c r="U93" s="120"/>
      <c r="V93" s="120"/>
      <c r="W93" s="120"/>
      <c r="X93" s="120"/>
      <c r="Y93" s="120"/>
      <c r="Z93" s="120"/>
      <c r="AA93" s="120"/>
      <c r="AB93" s="120"/>
      <c r="AC93" s="120"/>
      <c r="AD93" s="120"/>
      <c r="AE93" s="120"/>
      <c r="AF93" s="120"/>
      <c r="AG93" s="120"/>
      <c r="AH93" s="120"/>
      <c r="AI93" s="120"/>
      <c r="AJ93" s="120"/>
      <c r="AK93" s="120"/>
      <c r="AL93" s="120"/>
      <c r="AM93" s="120"/>
      <c r="AN93" s="120"/>
      <c r="AO93" s="120"/>
      <c r="AP93" s="120"/>
      <c r="AQ93" s="187"/>
      <c r="AR93" s="120"/>
      <c r="AS93" s="120"/>
      <c r="AT93" s="120"/>
      <c r="AU93" s="120"/>
      <c r="AV93" s="120"/>
      <c r="AW93" s="120"/>
      <c r="AX93" s="120"/>
      <c r="AY93" s="120"/>
      <c r="AZ93" s="120"/>
      <c r="BA93" s="120"/>
      <c r="BB93" s="120"/>
    </row>
    <row r="94" spans="1:55" ht="72" hidden="1" customHeight="1" x14ac:dyDescent="0.2">
      <c r="A94" s="900">
        <v>11</v>
      </c>
      <c r="B94" s="156" t="s">
        <v>58</v>
      </c>
      <c r="C94" s="157" t="s">
        <v>59</v>
      </c>
      <c r="D94" s="158" t="s">
        <v>60</v>
      </c>
      <c r="E94" s="158" t="s">
        <v>61</v>
      </c>
      <c r="F94" s="157" t="s">
        <v>62</v>
      </c>
      <c r="G94" s="159" t="s">
        <v>13</v>
      </c>
      <c r="H94" s="159" t="s">
        <v>63</v>
      </c>
      <c r="I94" s="160" t="s">
        <v>15</v>
      </c>
      <c r="J94" s="161">
        <f>+$N$3</f>
        <v>2019</v>
      </c>
      <c r="K94" s="159" t="s">
        <v>64</v>
      </c>
      <c r="L94" s="160" t="s">
        <v>115</v>
      </c>
      <c r="M94" s="157" t="s">
        <v>65</v>
      </c>
      <c r="N94" s="157" t="s">
        <v>66</v>
      </c>
      <c r="O94" s="157" t="s">
        <v>67</v>
      </c>
      <c r="P94" s="157" t="s">
        <v>116</v>
      </c>
      <c r="Q94" s="157" t="s">
        <v>117</v>
      </c>
      <c r="R94" s="162">
        <f t="shared" ref="R94" si="61">SUM(R95:R101)</f>
        <v>0</v>
      </c>
      <c r="S94" s="163">
        <f t="shared" ref="S94" si="62">SUM(S95:S101)</f>
        <v>0</v>
      </c>
      <c r="T94" s="164">
        <f t="shared" ref="T94" si="63">SUM(T95:T101)</f>
        <v>0</v>
      </c>
      <c r="U94" s="165">
        <f t="shared" ref="U94" si="64">SUM(U95:U101)</f>
        <v>0</v>
      </c>
      <c r="V94" s="164">
        <f t="shared" ref="V94" si="65">SUM(V95:V101)</f>
        <v>0</v>
      </c>
      <c r="W94" s="165">
        <f t="shared" ref="W94" si="66">SUM(W95:W101)</f>
        <v>0</v>
      </c>
      <c r="X94" s="164">
        <f t="shared" ref="X94" si="67">SUM(X95:X101)</f>
        <v>0</v>
      </c>
      <c r="Y94" s="165">
        <f t="shared" ref="Y94" si="68">SUM(Y95:Y101)</f>
        <v>0</v>
      </c>
      <c r="Z94" s="164">
        <f t="shared" ref="Z94" si="69">SUM(Z95:Z101)</f>
        <v>0</v>
      </c>
      <c r="AA94" s="165">
        <f t="shared" ref="AA94" si="70">SUM(AA95:AA101)</f>
        <v>0</v>
      </c>
      <c r="AB94" s="164">
        <f t="shared" ref="AB94" si="71">SUM(AB95:AB101)</f>
        <v>0</v>
      </c>
      <c r="AC94" s="165">
        <f t="shared" ref="AC94" si="72">SUM(AC95:AC101)</f>
        <v>0</v>
      </c>
      <c r="AD94" s="164">
        <f t="shared" ref="AD94" si="73">SUM(AD95:AD101)</f>
        <v>0</v>
      </c>
      <c r="AE94" s="165">
        <f t="shared" ref="AE94" si="74">SUM(AE95:AE101)</f>
        <v>0</v>
      </c>
      <c r="AF94" s="164">
        <f t="shared" ref="AF94" si="75">SUM(AF95:AF101)</f>
        <v>0</v>
      </c>
      <c r="AG94" s="166">
        <f t="shared" ref="AG94" si="76">SUM(AG95:AG101)</f>
        <v>0</v>
      </c>
      <c r="AH94" s="827"/>
      <c r="AI94" s="827"/>
      <c r="AJ94" s="167">
        <f t="shared" ref="AJ94" si="77">SUM(AJ95:AJ101)</f>
        <v>0</v>
      </c>
      <c r="AK94" s="168">
        <f t="shared" ref="AK94" si="78">SUM(AK95:AK101)</f>
        <v>0</v>
      </c>
      <c r="AL94" s="40">
        <f t="shared" ref="AL94" si="79">SUM(AL95:AL101)</f>
        <v>0</v>
      </c>
      <c r="AM94" s="41">
        <f t="shared" ref="AM94" si="80">SUM(AM95:AM101)</f>
        <v>0</v>
      </c>
      <c r="AN94" s="41">
        <f t="shared" ref="AN94" si="81">SUM(AN95:AN101)</f>
        <v>0</v>
      </c>
      <c r="AO94" s="41">
        <f t="shared" ref="AO94" si="82">SUM(AO95:AO101)</f>
        <v>0</v>
      </c>
      <c r="AP94" s="41">
        <f t="shared" ref="AP94" si="83">SUM(AP95:AP101)</f>
        <v>0</v>
      </c>
      <c r="AQ94" s="41">
        <f t="shared" ref="AQ94" si="84">SUM(AQ95:AQ101)</f>
        <v>0</v>
      </c>
      <c r="AR94" s="42">
        <f t="shared" ref="AR94" si="85">SUM(AR95:AR101)</f>
        <v>0</v>
      </c>
      <c r="AS94" s="103">
        <f t="shared" ref="AS94" si="86">SUM(AS95:AS101)</f>
        <v>0</v>
      </c>
      <c r="AT94" s="41">
        <f t="shared" ref="AT94" si="87">SUM(AT95:AT101)</f>
        <v>0</v>
      </c>
      <c r="AU94" s="42">
        <f t="shared" ref="AU94" si="88">SUM(AU95:AU101)</f>
        <v>0</v>
      </c>
      <c r="AV94" s="103">
        <f t="shared" ref="AV94" si="89">SUM(AV95:AV101)</f>
        <v>0</v>
      </c>
      <c r="AW94" s="41">
        <f t="shared" ref="AW94" si="90">SUM(AW95:AW101)</f>
        <v>0</v>
      </c>
      <c r="AX94" s="41">
        <f t="shared" ref="AX94" si="91">SUM(AX95:AX101)</f>
        <v>0</v>
      </c>
      <c r="AY94" s="41">
        <f t="shared" ref="AY94" si="92">SUM(AY95:AY101)</f>
        <v>0</v>
      </c>
      <c r="AZ94" s="104">
        <f t="shared" ref="AZ94" si="93">SUM(AZ95:AZ101)</f>
        <v>0</v>
      </c>
      <c r="BA94" s="43" t="s">
        <v>31</v>
      </c>
      <c r="BB94" s="43" t="s">
        <v>118</v>
      </c>
      <c r="BC94" s="44" t="s">
        <v>33</v>
      </c>
    </row>
    <row r="95" spans="1:55" ht="17.25" hidden="1" customHeight="1" x14ac:dyDescent="0.2">
      <c r="A95" s="901"/>
      <c r="B95" s="903" t="str">
        <f>VLOOKUP($D$9,'PROYECTOS REGISTRADOS'!$A$2:$D$82,4,0)</f>
        <v>Mejoramiento del índice de desempleo entre la población económicamente activa residente en el Municipio de Tocancipá, Cundinamarca, Centro Oriente</v>
      </c>
      <c r="C95" s="906" t="str">
        <f>VLOOKUP($D$9,'PROYECTOS REGISTRADOS'!$A$2:$D$82,3,0)</f>
        <v>2016-25817-0030</v>
      </c>
      <c r="D95" s="909"/>
      <c r="E95" s="912" t="str">
        <f>IF(D95=0,"0-0",(VLOOKUP(D95,'CONSOLIDADO PLAN DESARROLLO'!$EL$9:$ET$304,2,0)))</f>
        <v>0-0</v>
      </c>
      <c r="F95" s="915" t="str">
        <f>IF(D95=0,"0-0",(VLOOKUP(D95,'CONSOLIDADO PLAN DESARROLLO'!$EL$9:$ET$304,3,0)))</f>
        <v>0-0</v>
      </c>
      <c r="G95" s="918" t="str">
        <f>IF(D95=0,"0-0",(VLOOKUP(D95,'CONSOLIDADO PLAN DESARROLLO'!$EL$9:$ET$304,4,0)))</f>
        <v>0-0</v>
      </c>
      <c r="H95" s="921" t="str">
        <f>IF(D95=0,"0-0",(VLOOKUP(D95,'CONSOLIDADO PLAN DESARROLLO'!$EL$9:$ET$304,5,0)))</f>
        <v>0-0</v>
      </c>
      <c r="I95" s="924" t="str">
        <f>IF(D95=0,"0-0",(VLOOKUP(D95,'CONSOLIDADO PLAN DESARROLLO'!$EL$9:$ET$304,$R$3,0)))</f>
        <v>0-0</v>
      </c>
      <c r="J95" s="925"/>
      <c r="K95" s="933"/>
      <c r="L95" s="936"/>
      <c r="M95" s="169"/>
      <c r="N95" s="170"/>
      <c r="O95" s="171"/>
      <c r="P95" s="45"/>
      <c r="Q95" s="46"/>
      <c r="R95" s="939"/>
      <c r="S95" s="47"/>
      <c r="T95" s="897"/>
      <c r="U95" s="48"/>
      <c r="V95" s="897"/>
      <c r="W95" s="48"/>
      <c r="X95" s="897"/>
      <c r="Y95" s="48"/>
      <c r="Z95" s="897"/>
      <c r="AA95" s="48"/>
      <c r="AB95" s="897"/>
      <c r="AC95" s="48"/>
      <c r="AD95" s="897"/>
      <c r="AE95" s="48"/>
      <c r="AF95" s="897"/>
      <c r="AG95" s="49"/>
      <c r="AH95" s="828"/>
      <c r="AI95" s="828"/>
      <c r="AJ95" s="930">
        <f>+R95+T95+V95+X95+Z95+AB95+AD95+AF95</f>
        <v>0</v>
      </c>
      <c r="AK95" s="102">
        <f t="shared" ref="AK95:AK100" si="94">AC95+AE95+AG95+S95+U95+W95+Y95+AA95</f>
        <v>0</v>
      </c>
      <c r="AL95" s="50"/>
      <c r="AM95" s="51"/>
      <c r="AN95" s="51"/>
      <c r="AO95" s="51"/>
      <c r="AP95" s="51"/>
      <c r="AQ95" s="51"/>
      <c r="AR95" s="52">
        <f t="shared" ref="AR95:AR100" si="95">SUM(AL95:AQ95)</f>
        <v>0</v>
      </c>
      <c r="AS95" s="53"/>
      <c r="AT95" s="51"/>
      <c r="AU95" s="52">
        <f t="shared" ref="AU95:AU99" si="96">SUM(AS95:AT95)</f>
        <v>0</v>
      </c>
      <c r="AV95" s="53"/>
      <c r="AW95" s="51"/>
      <c r="AX95" s="51"/>
      <c r="AY95" s="51"/>
      <c r="AZ95" s="54"/>
      <c r="BA95" s="55"/>
      <c r="BB95" s="55"/>
      <c r="BC95" s="56"/>
    </row>
    <row r="96" spans="1:55" ht="17.25" hidden="1" customHeight="1" x14ac:dyDescent="0.2">
      <c r="A96" s="901"/>
      <c r="B96" s="903"/>
      <c r="C96" s="906"/>
      <c r="D96" s="909"/>
      <c r="E96" s="913"/>
      <c r="F96" s="915"/>
      <c r="G96" s="918"/>
      <c r="H96" s="921"/>
      <c r="I96" s="926"/>
      <c r="J96" s="927"/>
      <c r="K96" s="933"/>
      <c r="L96" s="937"/>
      <c r="M96" s="169"/>
      <c r="N96" s="170"/>
      <c r="O96" s="171"/>
      <c r="P96" s="45"/>
      <c r="Q96" s="46"/>
      <c r="R96" s="940"/>
      <c r="S96" s="47"/>
      <c r="T96" s="898"/>
      <c r="U96" s="48"/>
      <c r="V96" s="898"/>
      <c r="W96" s="48"/>
      <c r="X96" s="898"/>
      <c r="Y96" s="48"/>
      <c r="Z96" s="898"/>
      <c r="AA96" s="48"/>
      <c r="AB96" s="898"/>
      <c r="AC96" s="48"/>
      <c r="AD96" s="898"/>
      <c r="AE96" s="48"/>
      <c r="AF96" s="898"/>
      <c r="AG96" s="49"/>
      <c r="AH96" s="829"/>
      <c r="AI96" s="829"/>
      <c r="AJ96" s="931"/>
      <c r="AK96" s="102">
        <f t="shared" si="94"/>
        <v>0</v>
      </c>
      <c r="AL96" s="50"/>
      <c r="AM96" s="51"/>
      <c r="AN96" s="51"/>
      <c r="AO96" s="51"/>
      <c r="AP96" s="51"/>
      <c r="AQ96" s="51"/>
      <c r="AR96" s="52">
        <f t="shared" si="95"/>
        <v>0</v>
      </c>
      <c r="AS96" s="53"/>
      <c r="AT96" s="51"/>
      <c r="AU96" s="52">
        <f t="shared" si="96"/>
        <v>0</v>
      </c>
      <c r="AV96" s="53"/>
      <c r="AW96" s="51"/>
      <c r="AX96" s="51"/>
      <c r="AY96" s="51"/>
      <c r="AZ96" s="54"/>
      <c r="BA96" s="55"/>
      <c r="BB96" s="55"/>
      <c r="BC96" s="56"/>
    </row>
    <row r="97" spans="1:55" ht="17.25" hidden="1" customHeight="1" x14ac:dyDescent="0.2">
      <c r="A97" s="901"/>
      <c r="B97" s="903"/>
      <c r="C97" s="906"/>
      <c r="D97" s="909"/>
      <c r="E97" s="913"/>
      <c r="F97" s="915"/>
      <c r="G97" s="918"/>
      <c r="H97" s="921"/>
      <c r="I97" s="926"/>
      <c r="J97" s="927"/>
      <c r="K97" s="933"/>
      <c r="L97" s="937"/>
      <c r="M97" s="169"/>
      <c r="N97" s="170"/>
      <c r="O97" s="171"/>
      <c r="P97" s="45"/>
      <c r="Q97" s="46"/>
      <c r="R97" s="940"/>
      <c r="S97" s="47"/>
      <c r="T97" s="898"/>
      <c r="U97" s="48"/>
      <c r="V97" s="898"/>
      <c r="W97" s="48"/>
      <c r="X97" s="898"/>
      <c r="Y97" s="48"/>
      <c r="Z97" s="898"/>
      <c r="AA97" s="48"/>
      <c r="AB97" s="898"/>
      <c r="AC97" s="48"/>
      <c r="AD97" s="898"/>
      <c r="AE97" s="48"/>
      <c r="AF97" s="898"/>
      <c r="AG97" s="49"/>
      <c r="AH97" s="829"/>
      <c r="AI97" s="829"/>
      <c r="AJ97" s="931"/>
      <c r="AK97" s="102">
        <f t="shared" si="94"/>
        <v>0</v>
      </c>
      <c r="AL97" s="50"/>
      <c r="AM97" s="51"/>
      <c r="AN97" s="51"/>
      <c r="AO97" s="51"/>
      <c r="AP97" s="51"/>
      <c r="AQ97" s="51"/>
      <c r="AR97" s="52">
        <f t="shared" si="95"/>
        <v>0</v>
      </c>
      <c r="AS97" s="53"/>
      <c r="AT97" s="51"/>
      <c r="AU97" s="52">
        <f t="shared" si="96"/>
        <v>0</v>
      </c>
      <c r="AV97" s="53"/>
      <c r="AW97" s="51"/>
      <c r="AX97" s="51"/>
      <c r="AY97" s="51"/>
      <c r="AZ97" s="54"/>
      <c r="BA97" s="55"/>
      <c r="BB97" s="55"/>
      <c r="BC97" s="56"/>
    </row>
    <row r="98" spans="1:55" ht="17.25" hidden="1" customHeight="1" x14ac:dyDescent="0.2">
      <c r="A98" s="901"/>
      <c r="B98" s="903"/>
      <c r="C98" s="906"/>
      <c r="D98" s="909"/>
      <c r="E98" s="913"/>
      <c r="F98" s="915"/>
      <c r="G98" s="918"/>
      <c r="H98" s="921"/>
      <c r="I98" s="926"/>
      <c r="J98" s="927"/>
      <c r="K98" s="933"/>
      <c r="L98" s="937"/>
      <c r="M98" s="169"/>
      <c r="N98" s="170"/>
      <c r="O98" s="171"/>
      <c r="P98" s="45"/>
      <c r="Q98" s="46"/>
      <c r="R98" s="940"/>
      <c r="S98" s="47"/>
      <c r="T98" s="898"/>
      <c r="U98" s="48"/>
      <c r="V98" s="898"/>
      <c r="W98" s="48"/>
      <c r="X98" s="898"/>
      <c r="Y98" s="48"/>
      <c r="Z98" s="898"/>
      <c r="AA98" s="48"/>
      <c r="AB98" s="898"/>
      <c r="AC98" s="48"/>
      <c r="AD98" s="898"/>
      <c r="AE98" s="48"/>
      <c r="AF98" s="898"/>
      <c r="AG98" s="49"/>
      <c r="AH98" s="829"/>
      <c r="AI98" s="829"/>
      <c r="AJ98" s="931"/>
      <c r="AK98" s="102">
        <f t="shared" si="94"/>
        <v>0</v>
      </c>
      <c r="AL98" s="50"/>
      <c r="AM98" s="51"/>
      <c r="AN98" s="51"/>
      <c r="AO98" s="51"/>
      <c r="AP98" s="51"/>
      <c r="AQ98" s="51"/>
      <c r="AR98" s="52">
        <f t="shared" si="95"/>
        <v>0</v>
      </c>
      <c r="AS98" s="53"/>
      <c r="AT98" s="51"/>
      <c r="AU98" s="52">
        <f t="shared" si="96"/>
        <v>0</v>
      </c>
      <c r="AV98" s="53"/>
      <c r="AW98" s="51"/>
      <c r="AX98" s="51"/>
      <c r="AY98" s="51"/>
      <c r="AZ98" s="54"/>
      <c r="BA98" s="55"/>
      <c r="BB98" s="55"/>
      <c r="BC98" s="56"/>
    </row>
    <row r="99" spans="1:55" ht="17.25" hidden="1" customHeight="1" x14ac:dyDescent="0.2">
      <c r="A99" s="901"/>
      <c r="B99" s="903"/>
      <c r="C99" s="906"/>
      <c r="D99" s="909"/>
      <c r="E99" s="913"/>
      <c r="F99" s="915"/>
      <c r="G99" s="918"/>
      <c r="H99" s="921"/>
      <c r="I99" s="926"/>
      <c r="J99" s="927"/>
      <c r="K99" s="933"/>
      <c r="L99" s="937"/>
      <c r="M99" s="169"/>
      <c r="N99" s="170"/>
      <c r="O99" s="171"/>
      <c r="P99" s="45"/>
      <c r="Q99" s="46"/>
      <c r="R99" s="940"/>
      <c r="S99" s="47"/>
      <c r="T99" s="898"/>
      <c r="U99" s="48"/>
      <c r="V99" s="898"/>
      <c r="W99" s="48"/>
      <c r="X99" s="898"/>
      <c r="Y99" s="48"/>
      <c r="Z99" s="898"/>
      <c r="AA99" s="48"/>
      <c r="AB99" s="898"/>
      <c r="AC99" s="48"/>
      <c r="AD99" s="898"/>
      <c r="AE99" s="48"/>
      <c r="AF99" s="898"/>
      <c r="AG99" s="49"/>
      <c r="AH99" s="829"/>
      <c r="AI99" s="829"/>
      <c r="AJ99" s="931"/>
      <c r="AK99" s="102">
        <f t="shared" si="94"/>
        <v>0</v>
      </c>
      <c r="AL99" s="50"/>
      <c r="AM99" s="51"/>
      <c r="AN99" s="51"/>
      <c r="AO99" s="51"/>
      <c r="AP99" s="51"/>
      <c r="AQ99" s="51"/>
      <c r="AR99" s="52">
        <f t="shared" si="95"/>
        <v>0</v>
      </c>
      <c r="AS99" s="53"/>
      <c r="AT99" s="51"/>
      <c r="AU99" s="52">
        <f t="shared" si="96"/>
        <v>0</v>
      </c>
      <c r="AV99" s="53"/>
      <c r="AW99" s="51"/>
      <c r="AX99" s="51"/>
      <c r="AY99" s="51"/>
      <c r="AZ99" s="54"/>
      <c r="BA99" s="55"/>
      <c r="BB99" s="55"/>
      <c r="BC99" s="56"/>
    </row>
    <row r="100" spans="1:55" ht="17.25" hidden="1" customHeight="1" x14ac:dyDescent="0.2">
      <c r="A100" s="901"/>
      <c r="B100" s="904"/>
      <c r="C100" s="907"/>
      <c r="D100" s="910"/>
      <c r="E100" s="913"/>
      <c r="F100" s="916"/>
      <c r="G100" s="919"/>
      <c r="H100" s="922"/>
      <c r="I100" s="926"/>
      <c r="J100" s="927"/>
      <c r="K100" s="934"/>
      <c r="L100" s="937"/>
      <c r="M100" s="172"/>
      <c r="N100" s="173"/>
      <c r="O100" s="174"/>
      <c r="P100" s="105"/>
      <c r="Q100" s="106"/>
      <c r="R100" s="940"/>
      <c r="S100" s="107"/>
      <c r="T100" s="898"/>
      <c r="U100" s="108"/>
      <c r="V100" s="898"/>
      <c r="W100" s="108"/>
      <c r="X100" s="898"/>
      <c r="Y100" s="108"/>
      <c r="Z100" s="898"/>
      <c r="AA100" s="108"/>
      <c r="AB100" s="898"/>
      <c r="AC100" s="108"/>
      <c r="AD100" s="898"/>
      <c r="AE100" s="108"/>
      <c r="AF100" s="898"/>
      <c r="AG100" s="109"/>
      <c r="AH100" s="829"/>
      <c r="AI100" s="829"/>
      <c r="AJ100" s="932"/>
      <c r="AK100" s="102">
        <f t="shared" si="94"/>
        <v>0</v>
      </c>
      <c r="AL100" s="110"/>
      <c r="AM100" s="111"/>
      <c r="AN100" s="111"/>
      <c r="AO100" s="111"/>
      <c r="AP100" s="111"/>
      <c r="AQ100" s="111"/>
      <c r="AR100" s="52">
        <f t="shared" si="95"/>
        <v>0</v>
      </c>
      <c r="AS100" s="112"/>
      <c r="AT100" s="111"/>
      <c r="AU100" s="52">
        <f>SUM(AS100:AT100)</f>
        <v>0</v>
      </c>
      <c r="AV100" s="112"/>
      <c r="AW100" s="111"/>
      <c r="AX100" s="111"/>
      <c r="AY100" s="111"/>
      <c r="AZ100" s="113"/>
      <c r="BA100" s="114"/>
      <c r="BB100" s="114"/>
      <c r="BC100" s="115"/>
    </row>
    <row r="101" spans="1:55" ht="9.9499999999999993" hidden="1" customHeight="1" thickBot="1" x14ac:dyDescent="0.25">
      <c r="A101" s="902"/>
      <c r="B101" s="905"/>
      <c r="C101" s="908"/>
      <c r="D101" s="911"/>
      <c r="E101" s="914"/>
      <c r="F101" s="917"/>
      <c r="G101" s="920"/>
      <c r="H101" s="923"/>
      <c r="I101" s="928"/>
      <c r="J101" s="929"/>
      <c r="K101" s="935"/>
      <c r="L101" s="938"/>
      <c r="M101" s="175"/>
      <c r="N101" s="176"/>
      <c r="O101" s="177"/>
      <c r="P101" s="116"/>
      <c r="Q101" s="116"/>
      <c r="R101" s="941"/>
      <c r="S101" s="178"/>
      <c r="T101" s="899"/>
      <c r="U101" s="179"/>
      <c r="V101" s="899"/>
      <c r="W101" s="179"/>
      <c r="X101" s="899"/>
      <c r="Y101" s="179"/>
      <c r="Z101" s="899"/>
      <c r="AA101" s="179"/>
      <c r="AB101" s="899"/>
      <c r="AC101" s="179"/>
      <c r="AD101" s="899"/>
      <c r="AE101" s="179"/>
      <c r="AF101" s="899"/>
      <c r="AG101" s="180"/>
      <c r="AH101" s="830"/>
      <c r="AI101" s="830"/>
      <c r="AJ101" s="117"/>
      <c r="AK101" s="118"/>
      <c r="AL101" s="181"/>
      <c r="AM101" s="182"/>
      <c r="AN101" s="182"/>
      <c r="AO101" s="182"/>
      <c r="AP101" s="182"/>
      <c r="AQ101" s="182"/>
      <c r="AR101" s="119"/>
      <c r="AS101" s="183"/>
      <c r="AT101" s="182"/>
      <c r="AU101" s="119"/>
      <c r="AV101" s="183"/>
      <c r="AW101" s="182"/>
      <c r="AX101" s="182"/>
      <c r="AY101" s="182"/>
      <c r="AZ101" s="184"/>
      <c r="BA101" s="185"/>
      <c r="BB101" s="185"/>
      <c r="BC101" s="186"/>
    </row>
    <row r="102" spans="1:55" ht="6" hidden="1" customHeight="1" x14ac:dyDescent="0.2">
      <c r="B102" s="120"/>
      <c r="C102" s="120"/>
      <c r="D102" s="120"/>
      <c r="E102" s="120"/>
      <c r="F102" s="120"/>
      <c r="G102" s="120"/>
      <c r="H102" s="120"/>
      <c r="I102" s="954"/>
      <c r="J102" s="954"/>
      <c r="K102" s="120"/>
      <c r="L102" s="120"/>
      <c r="M102" s="120"/>
      <c r="N102" s="120"/>
      <c r="O102" s="120"/>
      <c r="P102" s="120"/>
      <c r="Q102" s="120"/>
      <c r="R102" s="120"/>
      <c r="S102" s="120"/>
      <c r="T102" s="120"/>
      <c r="U102" s="120"/>
      <c r="V102" s="120"/>
      <c r="W102" s="120"/>
      <c r="X102" s="120"/>
      <c r="Y102" s="120"/>
      <c r="Z102" s="120"/>
      <c r="AA102" s="120"/>
      <c r="AB102" s="120"/>
      <c r="AC102" s="120"/>
      <c r="AD102" s="120"/>
      <c r="AE102" s="120"/>
      <c r="AF102" s="120"/>
      <c r="AG102" s="120"/>
      <c r="AH102" s="120"/>
      <c r="AI102" s="120"/>
      <c r="AJ102" s="120"/>
      <c r="AK102" s="120"/>
      <c r="AL102" s="120"/>
      <c r="AM102" s="120"/>
      <c r="AN102" s="120"/>
      <c r="AO102" s="120"/>
      <c r="AP102" s="120"/>
      <c r="AQ102" s="187"/>
      <c r="AR102" s="120"/>
      <c r="AS102" s="120"/>
      <c r="AT102" s="120"/>
      <c r="AU102" s="120"/>
      <c r="AV102" s="120"/>
      <c r="AW102" s="120"/>
      <c r="AX102" s="120"/>
      <c r="AY102" s="120"/>
      <c r="AZ102" s="120"/>
      <c r="BA102" s="120"/>
      <c r="BB102" s="120"/>
    </row>
    <row r="103" spans="1:55" ht="72" hidden="1" customHeight="1" x14ac:dyDescent="0.2">
      <c r="A103" s="900">
        <v>12</v>
      </c>
      <c r="B103" s="156" t="s">
        <v>58</v>
      </c>
      <c r="C103" s="157" t="s">
        <v>59</v>
      </c>
      <c r="D103" s="158" t="s">
        <v>60</v>
      </c>
      <c r="E103" s="158" t="s">
        <v>61</v>
      </c>
      <c r="F103" s="157" t="s">
        <v>62</v>
      </c>
      <c r="G103" s="159" t="s">
        <v>13</v>
      </c>
      <c r="H103" s="159" t="s">
        <v>63</v>
      </c>
      <c r="I103" s="160" t="s">
        <v>15</v>
      </c>
      <c r="J103" s="161">
        <f>+$N$3</f>
        <v>2019</v>
      </c>
      <c r="K103" s="159" t="s">
        <v>64</v>
      </c>
      <c r="L103" s="160" t="s">
        <v>115</v>
      </c>
      <c r="M103" s="157" t="s">
        <v>65</v>
      </c>
      <c r="N103" s="157" t="s">
        <v>66</v>
      </c>
      <c r="O103" s="157" t="s">
        <v>67</v>
      </c>
      <c r="P103" s="157" t="s">
        <v>116</v>
      </c>
      <c r="Q103" s="157" t="s">
        <v>117</v>
      </c>
      <c r="R103" s="162">
        <f t="shared" ref="R103" si="97">SUM(R104:R110)</f>
        <v>0</v>
      </c>
      <c r="S103" s="163">
        <f t="shared" ref="S103" si="98">SUM(S104:S110)</f>
        <v>0</v>
      </c>
      <c r="T103" s="164">
        <f t="shared" ref="T103" si="99">SUM(T104:T110)</f>
        <v>0</v>
      </c>
      <c r="U103" s="165">
        <f t="shared" ref="U103" si="100">SUM(U104:U110)</f>
        <v>0</v>
      </c>
      <c r="V103" s="164">
        <f t="shared" ref="V103" si="101">SUM(V104:V110)</f>
        <v>0</v>
      </c>
      <c r="W103" s="165">
        <f t="shared" ref="W103" si="102">SUM(W104:W110)</f>
        <v>0</v>
      </c>
      <c r="X103" s="164">
        <f t="shared" ref="X103" si="103">SUM(X104:X110)</f>
        <v>0</v>
      </c>
      <c r="Y103" s="165">
        <f t="shared" ref="Y103" si="104">SUM(Y104:Y110)</f>
        <v>0</v>
      </c>
      <c r="Z103" s="164">
        <f t="shared" ref="Z103" si="105">SUM(Z104:Z110)</f>
        <v>0</v>
      </c>
      <c r="AA103" s="165">
        <f t="shared" ref="AA103" si="106">SUM(AA104:AA110)</f>
        <v>0</v>
      </c>
      <c r="AB103" s="164">
        <f t="shared" ref="AB103" si="107">SUM(AB104:AB110)</f>
        <v>0</v>
      </c>
      <c r="AC103" s="165">
        <f t="shared" ref="AC103" si="108">SUM(AC104:AC110)</f>
        <v>0</v>
      </c>
      <c r="AD103" s="164">
        <f t="shared" ref="AD103" si="109">SUM(AD104:AD110)</f>
        <v>0</v>
      </c>
      <c r="AE103" s="165">
        <f t="shared" ref="AE103" si="110">SUM(AE104:AE110)</f>
        <v>0</v>
      </c>
      <c r="AF103" s="164">
        <f t="shared" ref="AF103" si="111">SUM(AF104:AF110)</f>
        <v>0</v>
      </c>
      <c r="AG103" s="166">
        <f t="shared" ref="AG103" si="112">SUM(AG104:AG110)</f>
        <v>0</v>
      </c>
      <c r="AH103" s="827"/>
      <c r="AI103" s="827"/>
      <c r="AJ103" s="167">
        <f t="shared" ref="AJ103" si="113">SUM(AJ104:AJ110)</f>
        <v>0</v>
      </c>
      <c r="AK103" s="168">
        <f t="shared" ref="AK103" si="114">SUM(AK104:AK110)</f>
        <v>0</v>
      </c>
      <c r="AL103" s="40">
        <f t="shared" ref="AL103" si="115">SUM(AL104:AL110)</f>
        <v>0</v>
      </c>
      <c r="AM103" s="41">
        <f t="shared" ref="AM103" si="116">SUM(AM104:AM110)</f>
        <v>0</v>
      </c>
      <c r="AN103" s="41">
        <f t="shared" ref="AN103" si="117">SUM(AN104:AN110)</f>
        <v>0</v>
      </c>
      <c r="AO103" s="41">
        <f t="shared" ref="AO103" si="118">SUM(AO104:AO110)</f>
        <v>0</v>
      </c>
      <c r="AP103" s="41">
        <f t="shared" ref="AP103" si="119">SUM(AP104:AP110)</f>
        <v>0</v>
      </c>
      <c r="AQ103" s="41">
        <f t="shared" ref="AQ103" si="120">SUM(AQ104:AQ110)</f>
        <v>0</v>
      </c>
      <c r="AR103" s="42">
        <f t="shared" ref="AR103" si="121">SUM(AR104:AR110)</f>
        <v>0</v>
      </c>
      <c r="AS103" s="103">
        <f t="shared" ref="AS103" si="122">SUM(AS104:AS110)</f>
        <v>0</v>
      </c>
      <c r="AT103" s="41">
        <f t="shared" ref="AT103" si="123">SUM(AT104:AT110)</f>
        <v>0</v>
      </c>
      <c r="AU103" s="42">
        <f t="shared" ref="AU103" si="124">SUM(AU104:AU110)</f>
        <v>0</v>
      </c>
      <c r="AV103" s="103">
        <f t="shared" ref="AV103" si="125">SUM(AV104:AV110)</f>
        <v>0</v>
      </c>
      <c r="AW103" s="41">
        <f t="shared" ref="AW103" si="126">SUM(AW104:AW110)</f>
        <v>0</v>
      </c>
      <c r="AX103" s="41">
        <f t="shared" ref="AX103" si="127">SUM(AX104:AX110)</f>
        <v>0</v>
      </c>
      <c r="AY103" s="41">
        <f t="shared" ref="AY103" si="128">SUM(AY104:AY110)</f>
        <v>0</v>
      </c>
      <c r="AZ103" s="104">
        <f t="shared" ref="AZ103" si="129">SUM(AZ104:AZ110)</f>
        <v>0</v>
      </c>
      <c r="BA103" s="43" t="s">
        <v>31</v>
      </c>
      <c r="BB103" s="43" t="s">
        <v>118</v>
      </c>
      <c r="BC103" s="44" t="s">
        <v>33</v>
      </c>
    </row>
    <row r="104" spans="1:55" ht="17.25" hidden="1" customHeight="1" x14ac:dyDescent="0.2">
      <c r="A104" s="901"/>
      <c r="B104" s="903" t="str">
        <f>VLOOKUP($D$9,'PROYECTOS REGISTRADOS'!$A$2:$D$82,4,0)</f>
        <v>Mejoramiento del índice de desempleo entre la población económicamente activa residente en el Municipio de Tocancipá, Cundinamarca, Centro Oriente</v>
      </c>
      <c r="C104" s="906" t="str">
        <f>VLOOKUP($D$9,'PROYECTOS REGISTRADOS'!$A$2:$D$82,3,0)</f>
        <v>2016-25817-0030</v>
      </c>
      <c r="D104" s="909"/>
      <c r="E104" s="912" t="str">
        <f>IF(D104=0,"0-0",(VLOOKUP(D104,'CONSOLIDADO PLAN DESARROLLO'!$EL$9:$ET$304,2,0)))</f>
        <v>0-0</v>
      </c>
      <c r="F104" s="915" t="str">
        <f>IF(D104=0,"0-0",(VLOOKUP(D104,'CONSOLIDADO PLAN DESARROLLO'!$EL$9:$ET$304,3,0)))</f>
        <v>0-0</v>
      </c>
      <c r="G104" s="918" t="str">
        <f>IF(D104=0,"0-0",(VLOOKUP(D104,'CONSOLIDADO PLAN DESARROLLO'!$EL$9:$ET$304,4,0)))</f>
        <v>0-0</v>
      </c>
      <c r="H104" s="921" t="str">
        <f>IF(D104=0,"0-0",(VLOOKUP(D104,'CONSOLIDADO PLAN DESARROLLO'!$EL$9:$ET$304,5,0)))</f>
        <v>0-0</v>
      </c>
      <c r="I104" s="924" t="str">
        <f>IF(D104=0,"0-0",(VLOOKUP(D104,'CONSOLIDADO PLAN DESARROLLO'!$EL$9:$ET$304,$R$3,0)))</f>
        <v>0-0</v>
      </c>
      <c r="J104" s="925"/>
      <c r="K104" s="933"/>
      <c r="L104" s="936"/>
      <c r="M104" s="169"/>
      <c r="N104" s="170"/>
      <c r="O104" s="171"/>
      <c r="P104" s="45"/>
      <c r="Q104" s="46"/>
      <c r="R104" s="939"/>
      <c r="S104" s="47"/>
      <c r="T104" s="897"/>
      <c r="U104" s="48"/>
      <c r="V104" s="897"/>
      <c r="W104" s="48"/>
      <c r="X104" s="897"/>
      <c r="Y104" s="48"/>
      <c r="Z104" s="897"/>
      <c r="AA104" s="48"/>
      <c r="AB104" s="897"/>
      <c r="AC104" s="48"/>
      <c r="AD104" s="897"/>
      <c r="AE104" s="48"/>
      <c r="AF104" s="897"/>
      <c r="AG104" s="49"/>
      <c r="AH104" s="828"/>
      <c r="AI104" s="828"/>
      <c r="AJ104" s="930">
        <f>+R104+T104+V104+X104+Z104+AB104+AD104+AF104</f>
        <v>0</v>
      </c>
      <c r="AK104" s="102">
        <f t="shared" ref="AK104:AK109" si="130">AC104+AE104+AG104+S104+U104+W104+Y104+AA104</f>
        <v>0</v>
      </c>
      <c r="AL104" s="50"/>
      <c r="AM104" s="51"/>
      <c r="AN104" s="51"/>
      <c r="AO104" s="51"/>
      <c r="AP104" s="51"/>
      <c r="AQ104" s="51"/>
      <c r="AR104" s="52">
        <f t="shared" ref="AR104:AR109" si="131">SUM(AL104:AQ104)</f>
        <v>0</v>
      </c>
      <c r="AS104" s="53"/>
      <c r="AT104" s="51"/>
      <c r="AU104" s="52">
        <f t="shared" ref="AU104:AU108" si="132">SUM(AS104:AT104)</f>
        <v>0</v>
      </c>
      <c r="AV104" s="53"/>
      <c r="AW104" s="51"/>
      <c r="AX104" s="51"/>
      <c r="AY104" s="51"/>
      <c r="AZ104" s="54"/>
      <c r="BA104" s="55"/>
      <c r="BB104" s="55"/>
      <c r="BC104" s="56"/>
    </row>
    <row r="105" spans="1:55" ht="17.25" hidden="1" customHeight="1" x14ac:dyDescent="0.2">
      <c r="A105" s="901"/>
      <c r="B105" s="903"/>
      <c r="C105" s="906"/>
      <c r="D105" s="909"/>
      <c r="E105" s="913"/>
      <c r="F105" s="915"/>
      <c r="G105" s="918"/>
      <c r="H105" s="921"/>
      <c r="I105" s="926"/>
      <c r="J105" s="927"/>
      <c r="K105" s="933"/>
      <c r="L105" s="937"/>
      <c r="M105" s="169"/>
      <c r="N105" s="170"/>
      <c r="O105" s="171"/>
      <c r="P105" s="45"/>
      <c r="Q105" s="46"/>
      <c r="R105" s="940"/>
      <c r="S105" s="47"/>
      <c r="T105" s="898"/>
      <c r="U105" s="48"/>
      <c r="V105" s="898"/>
      <c r="W105" s="48"/>
      <c r="X105" s="898"/>
      <c r="Y105" s="48"/>
      <c r="Z105" s="898"/>
      <c r="AA105" s="48"/>
      <c r="AB105" s="898"/>
      <c r="AC105" s="48"/>
      <c r="AD105" s="898"/>
      <c r="AE105" s="48"/>
      <c r="AF105" s="898"/>
      <c r="AG105" s="49"/>
      <c r="AH105" s="829"/>
      <c r="AI105" s="829"/>
      <c r="AJ105" s="931"/>
      <c r="AK105" s="102">
        <f t="shared" si="130"/>
        <v>0</v>
      </c>
      <c r="AL105" s="50"/>
      <c r="AM105" s="51"/>
      <c r="AN105" s="51"/>
      <c r="AO105" s="51"/>
      <c r="AP105" s="51"/>
      <c r="AQ105" s="51"/>
      <c r="AR105" s="52">
        <f t="shared" si="131"/>
        <v>0</v>
      </c>
      <c r="AS105" s="53"/>
      <c r="AT105" s="51"/>
      <c r="AU105" s="52">
        <f t="shared" si="132"/>
        <v>0</v>
      </c>
      <c r="AV105" s="53"/>
      <c r="AW105" s="51"/>
      <c r="AX105" s="51"/>
      <c r="AY105" s="51"/>
      <c r="AZ105" s="54"/>
      <c r="BA105" s="55"/>
      <c r="BB105" s="55"/>
      <c r="BC105" s="56"/>
    </row>
    <row r="106" spans="1:55" ht="17.25" hidden="1" customHeight="1" x14ac:dyDescent="0.2">
      <c r="A106" s="901"/>
      <c r="B106" s="903"/>
      <c r="C106" s="906"/>
      <c r="D106" s="909"/>
      <c r="E106" s="913"/>
      <c r="F106" s="915"/>
      <c r="G106" s="918"/>
      <c r="H106" s="921"/>
      <c r="I106" s="926"/>
      <c r="J106" s="927"/>
      <c r="K106" s="933"/>
      <c r="L106" s="937"/>
      <c r="M106" s="169"/>
      <c r="N106" s="170"/>
      <c r="O106" s="171"/>
      <c r="P106" s="45"/>
      <c r="Q106" s="46"/>
      <c r="R106" s="940"/>
      <c r="S106" s="47"/>
      <c r="T106" s="898"/>
      <c r="U106" s="48"/>
      <c r="V106" s="898"/>
      <c r="W106" s="48"/>
      <c r="X106" s="898"/>
      <c r="Y106" s="48"/>
      <c r="Z106" s="898"/>
      <c r="AA106" s="48"/>
      <c r="AB106" s="898"/>
      <c r="AC106" s="48"/>
      <c r="AD106" s="898"/>
      <c r="AE106" s="48"/>
      <c r="AF106" s="898"/>
      <c r="AG106" s="49"/>
      <c r="AH106" s="829"/>
      <c r="AI106" s="829"/>
      <c r="AJ106" s="931"/>
      <c r="AK106" s="102">
        <f t="shared" si="130"/>
        <v>0</v>
      </c>
      <c r="AL106" s="50"/>
      <c r="AM106" s="51"/>
      <c r="AN106" s="51"/>
      <c r="AO106" s="51"/>
      <c r="AP106" s="51"/>
      <c r="AQ106" s="51"/>
      <c r="AR106" s="52">
        <f t="shared" si="131"/>
        <v>0</v>
      </c>
      <c r="AS106" s="53"/>
      <c r="AT106" s="51"/>
      <c r="AU106" s="52">
        <f t="shared" si="132"/>
        <v>0</v>
      </c>
      <c r="AV106" s="53"/>
      <c r="AW106" s="51"/>
      <c r="AX106" s="51"/>
      <c r="AY106" s="51"/>
      <c r="AZ106" s="54"/>
      <c r="BA106" s="55"/>
      <c r="BB106" s="55"/>
      <c r="BC106" s="56"/>
    </row>
    <row r="107" spans="1:55" ht="17.25" hidden="1" customHeight="1" x14ac:dyDescent="0.2">
      <c r="A107" s="901"/>
      <c r="B107" s="903"/>
      <c r="C107" s="906"/>
      <c r="D107" s="909"/>
      <c r="E107" s="913"/>
      <c r="F107" s="915"/>
      <c r="G107" s="918"/>
      <c r="H107" s="921"/>
      <c r="I107" s="926"/>
      <c r="J107" s="927"/>
      <c r="K107" s="933"/>
      <c r="L107" s="937"/>
      <c r="M107" s="169"/>
      <c r="N107" s="170"/>
      <c r="O107" s="171"/>
      <c r="P107" s="45"/>
      <c r="Q107" s="46"/>
      <c r="R107" s="940"/>
      <c r="S107" s="47"/>
      <c r="T107" s="898"/>
      <c r="U107" s="48"/>
      <c r="V107" s="898"/>
      <c r="W107" s="48"/>
      <c r="X107" s="898"/>
      <c r="Y107" s="48"/>
      <c r="Z107" s="898"/>
      <c r="AA107" s="48"/>
      <c r="AB107" s="898"/>
      <c r="AC107" s="48"/>
      <c r="AD107" s="898"/>
      <c r="AE107" s="48"/>
      <c r="AF107" s="898"/>
      <c r="AG107" s="49"/>
      <c r="AH107" s="829"/>
      <c r="AI107" s="829"/>
      <c r="AJ107" s="931"/>
      <c r="AK107" s="102">
        <f t="shared" si="130"/>
        <v>0</v>
      </c>
      <c r="AL107" s="50"/>
      <c r="AM107" s="51"/>
      <c r="AN107" s="51"/>
      <c r="AO107" s="51"/>
      <c r="AP107" s="51"/>
      <c r="AQ107" s="51"/>
      <c r="AR107" s="52">
        <f t="shared" si="131"/>
        <v>0</v>
      </c>
      <c r="AS107" s="53"/>
      <c r="AT107" s="51"/>
      <c r="AU107" s="52">
        <f t="shared" si="132"/>
        <v>0</v>
      </c>
      <c r="AV107" s="53"/>
      <c r="AW107" s="51"/>
      <c r="AX107" s="51"/>
      <c r="AY107" s="51"/>
      <c r="AZ107" s="54"/>
      <c r="BA107" s="55"/>
      <c r="BB107" s="55"/>
      <c r="BC107" s="56"/>
    </row>
    <row r="108" spans="1:55" ht="17.25" hidden="1" customHeight="1" x14ac:dyDescent="0.2">
      <c r="A108" s="901"/>
      <c r="B108" s="903"/>
      <c r="C108" s="906"/>
      <c r="D108" s="909"/>
      <c r="E108" s="913"/>
      <c r="F108" s="915"/>
      <c r="G108" s="918"/>
      <c r="H108" s="921"/>
      <c r="I108" s="926"/>
      <c r="J108" s="927"/>
      <c r="K108" s="933"/>
      <c r="L108" s="937"/>
      <c r="M108" s="169"/>
      <c r="N108" s="170"/>
      <c r="O108" s="171"/>
      <c r="P108" s="45"/>
      <c r="Q108" s="46"/>
      <c r="R108" s="940"/>
      <c r="S108" s="47"/>
      <c r="T108" s="898"/>
      <c r="U108" s="48"/>
      <c r="V108" s="898"/>
      <c r="W108" s="48"/>
      <c r="X108" s="898"/>
      <c r="Y108" s="48"/>
      <c r="Z108" s="898"/>
      <c r="AA108" s="48"/>
      <c r="AB108" s="898"/>
      <c r="AC108" s="48"/>
      <c r="AD108" s="898"/>
      <c r="AE108" s="48"/>
      <c r="AF108" s="898"/>
      <c r="AG108" s="49"/>
      <c r="AH108" s="829"/>
      <c r="AI108" s="829"/>
      <c r="AJ108" s="931"/>
      <c r="AK108" s="102">
        <f t="shared" si="130"/>
        <v>0</v>
      </c>
      <c r="AL108" s="50"/>
      <c r="AM108" s="51"/>
      <c r="AN108" s="51"/>
      <c r="AO108" s="51"/>
      <c r="AP108" s="51"/>
      <c r="AQ108" s="51"/>
      <c r="AR108" s="52">
        <f t="shared" si="131"/>
        <v>0</v>
      </c>
      <c r="AS108" s="53"/>
      <c r="AT108" s="51"/>
      <c r="AU108" s="52">
        <f t="shared" si="132"/>
        <v>0</v>
      </c>
      <c r="AV108" s="53"/>
      <c r="AW108" s="51"/>
      <c r="AX108" s="51"/>
      <c r="AY108" s="51"/>
      <c r="AZ108" s="54"/>
      <c r="BA108" s="55"/>
      <c r="BB108" s="55"/>
      <c r="BC108" s="56"/>
    </row>
    <row r="109" spans="1:55" ht="17.25" hidden="1" customHeight="1" x14ac:dyDescent="0.2">
      <c r="A109" s="901"/>
      <c r="B109" s="904"/>
      <c r="C109" s="907"/>
      <c r="D109" s="910"/>
      <c r="E109" s="913"/>
      <c r="F109" s="916"/>
      <c r="G109" s="919"/>
      <c r="H109" s="922"/>
      <c r="I109" s="926"/>
      <c r="J109" s="927"/>
      <c r="K109" s="934"/>
      <c r="L109" s="937"/>
      <c r="M109" s="172"/>
      <c r="N109" s="173"/>
      <c r="O109" s="174"/>
      <c r="P109" s="105"/>
      <c r="Q109" s="106"/>
      <c r="R109" s="940"/>
      <c r="S109" s="107"/>
      <c r="T109" s="898"/>
      <c r="U109" s="108"/>
      <c r="V109" s="898"/>
      <c r="W109" s="108"/>
      <c r="X109" s="898"/>
      <c r="Y109" s="108"/>
      <c r="Z109" s="898"/>
      <c r="AA109" s="108"/>
      <c r="AB109" s="898"/>
      <c r="AC109" s="108"/>
      <c r="AD109" s="898"/>
      <c r="AE109" s="108"/>
      <c r="AF109" s="898"/>
      <c r="AG109" s="109"/>
      <c r="AH109" s="829"/>
      <c r="AI109" s="829"/>
      <c r="AJ109" s="932"/>
      <c r="AK109" s="102">
        <f t="shared" si="130"/>
        <v>0</v>
      </c>
      <c r="AL109" s="110"/>
      <c r="AM109" s="111"/>
      <c r="AN109" s="111"/>
      <c r="AO109" s="111"/>
      <c r="AP109" s="111"/>
      <c r="AQ109" s="111"/>
      <c r="AR109" s="52">
        <f t="shared" si="131"/>
        <v>0</v>
      </c>
      <c r="AS109" s="112"/>
      <c r="AT109" s="111"/>
      <c r="AU109" s="52">
        <f>SUM(AS109:AT109)</f>
        <v>0</v>
      </c>
      <c r="AV109" s="112"/>
      <c r="AW109" s="111"/>
      <c r="AX109" s="111"/>
      <c r="AY109" s="111"/>
      <c r="AZ109" s="113"/>
      <c r="BA109" s="114"/>
      <c r="BB109" s="114"/>
      <c r="BC109" s="115"/>
    </row>
    <row r="110" spans="1:55" ht="9.9499999999999993" hidden="1" customHeight="1" thickBot="1" x14ac:dyDescent="0.25">
      <c r="A110" s="902"/>
      <c r="B110" s="905"/>
      <c r="C110" s="908"/>
      <c r="D110" s="911"/>
      <c r="E110" s="914"/>
      <c r="F110" s="917"/>
      <c r="G110" s="920"/>
      <c r="H110" s="923"/>
      <c r="I110" s="928"/>
      <c r="J110" s="929"/>
      <c r="K110" s="935"/>
      <c r="L110" s="938"/>
      <c r="M110" s="175"/>
      <c r="N110" s="176"/>
      <c r="O110" s="177"/>
      <c r="P110" s="116"/>
      <c r="Q110" s="116"/>
      <c r="R110" s="941"/>
      <c r="S110" s="178"/>
      <c r="T110" s="899"/>
      <c r="U110" s="179"/>
      <c r="V110" s="899"/>
      <c r="W110" s="179"/>
      <c r="X110" s="899"/>
      <c r="Y110" s="179"/>
      <c r="Z110" s="899"/>
      <c r="AA110" s="179"/>
      <c r="AB110" s="899"/>
      <c r="AC110" s="179"/>
      <c r="AD110" s="899"/>
      <c r="AE110" s="179"/>
      <c r="AF110" s="899"/>
      <c r="AG110" s="180"/>
      <c r="AH110" s="830"/>
      <c r="AI110" s="830"/>
      <c r="AJ110" s="117"/>
      <c r="AK110" s="118"/>
      <c r="AL110" s="181"/>
      <c r="AM110" s="182"/>
      <c r="AN110" s="182"/>
      <c r="AO110" s="182"/>
      <c r="AP110" s="182"/>
      <c r="AQ110" s="182"/>
      <c r="AR110" s="119"/>
      <c r="AS110" s="183"/>
      <c r="AT110" s="182"/>
      <c r="AU110" s="119"/>
      <c r="AV110" s="183"/>
      <c r="AW110" s="182"/>
      <c r="AX110" s="182"/>
      <c r="AY110" s="182"/>
      <c r="AZ110" s="184"/>
      <c r="BA110" s="185"/>
      <c r="BB110" s="185"/>
      <c r="BC110" s="186"/>
    </row>
    <row r="111" spans="1:55" ht="6" hidden="1" customHeight="1" x14ac:dyDescent="0.2">
      <c r="B111" s="120"/>
      <c r="C111" s="120"/>
      <c r="D111" s="120"/>
      <c r="E111" s="120"/>
      <c r="F111" s="120"/>
      <c r="G111" s="120"/>
      <c r="H111" s="120"/>
      <c r="I111" s="954"/>
      <c r="J111" s="954"/>
      <c r="K111" s="120"/>
      <c r="L111" s="120"/>
      <c r="M111" s="120"/>
      <c r="N111" s="120"/>
      <c r="O111" s="120"/>
      <c r="P111" s="120"/>
      <c r="Q111" s="120"/>
      <c r="R111" s="120"/>
      <c r="S111" s="120"/>
      <c r="T111" s="120"/>
      <c r="U111" s="120"/>
      <c r="V111" s="120"/>
      <c r="W111" s="120"/>
      <c r="X111" s="120"/>
      <c r="Y111" s="120"/>
      <c r="Z111" s="120"/>
      <c r="AA111" s="120"/>
      <c r="AB111" s="120"/>
      <c r="AC111" s="120"/>
      <c r="AD111" s="120"/>
      <c r="AE111" s="120"/>
      <c r="AF111" s="120"/>
      <c r="AG111" s="120"/>
      <c r="AH111" s="120"/>
      <c r="AI111" s="120"/>
      <c r="AJ111" s="120"/>
      <c r="AK111" s="120"/>
      <c r="AL111" s="120"/>
      <c r="AM111" s="120"/>
      <c r="AN111" s="120"/>
      <c r="AO111" s="120"/>
      <c r="AP111" s="120"/>
      <c r="AQ111" s="187"/>
      <c r="AR111" s="120"/>
      <c r="AS111" s="120"/>
      <c r="AT111" s="120"/>
      <c r="AU111" s="120"/>
      <c r="AV111" s="120"/>
      <c r="AW111" s="120"/>
      <c r="AX111" s="120"/>
      <c r="AY111" s="120"/>
      <c r="AZ111" s="120"/>
      <c r="BA111" s="120"/>
      <c r="BB111" s="120"/>
    </row>
    <row r="112" spans="1:55" ht="72" hidden="1" customHeight="1" x14ac:dyDescent="0.2">
      <c r="A112" s="900">
        <v>13</v>
      </c>
      <c r="B112" s="156" t="s">
        <v>58</v>
      </c>
      <c r="C112" s="157" t="s">
        <v>59</v>
      </c>
      <c r="D112" s="158" t="s">
        <v>60</v>
      </c>
      <c r="E112" s="158" t="s">
        <v>61</v>
      </c>
      <c r="F112" s="157" t="s">
        <v>62</v>
      </c>
      <c r="G112" s="159" t="s">
        <v>13</v>
      </c>
      <c r="H112" s="159" t="s">
        <v>63</v>
      </c>
      <c r="I112" s="160" t="s">
        <v>15</v>
      </c>
      <c r="J112" s="161">
        <f>+$N$3</f>
        <v>2019</v>
      </c>
      <c r="K112" s="159" t="s">
        <v>64</v>
      </c>
      <c r="L112" s="160" t="s">
        <v>115</v>
      </c>
      <c r="M112" s="157" t="s">
        <v>65</v>
      </c>
      <c r="N112" s="157" t="s">
        <v>66</v>
      </c>
      <c r="O112" s="157" t="s">
        <v>67</v>
      </c>
      <c r="P112" s="157" t="s">
        <v>116</v>
      </c>
      <c r="Q112" s="157" t="s">
        <v>117</v>
      </c>
      <c r="R112" s="162">
        <f t="shared" ref="R112" si="133">SUM(R113:R119)</f>
        <v>0</v>
      </c>
      <c r="S112" s="163">
        <f t="shared" ref="S112" si="134">SUM(S113:S119)</f>
        <v>0</v>
      </c>
      <c r="T112" s="164">
        <f t="shared" ref="T112" si="135">SUM(T113:T119)</f>
        <v>0</v>
      </c>
      <c r="U112" s="165">
        <f t="shared" ref="U112" si="136">SUM(U113:U119)</f>
        <v>0</v>
      </c>
      <c r="V112" s="164">
        <f t="shared" ref="V112" si="137">SUM(V113:V119)</f>
        <v>0</v>
      </c>
      <c r="W112" s="165">
        <f t="shared" ref="W112" si="138">SUM(W113:W119)</f>
        <v>0</v>
      </c>
      <c r="X112" s="164">
        <f t="shared" ref="X112" si="139">SUM(X113:X119)</f>
        <v>0</v>
      </c>
      <c r="Y112" s="165">
        <f t="shared" ref="Y112" si="140">SUM(Y113:Y119)</f>
        <v>0</v>
      </c>
      <c r="Z112" s="164">
        <f t="shared" ref="Z112" si="141">SUM(Z113:Z119)</f>
        <v>0</v>
      </c>
      <c r="AA112" s="165">
        <f t="shared" ref="AA112" si="142">SUM(AA113:AA119)</f>
        <v>0</v>
      </c>
      <c r="AB112" s="164">
        <f t="shared" ref="AB112" si="143">SUM(AB113:AB119)</f>
        <v>0</v>
      </c>
      <c r="AC112" s="165">
        <f t="shared" ref="AC112" si="144">SUM(AC113:AC119)</f>
        <v>0</v>
      </c>
      <c r="AD112" s="164">
        <f t="shared" ref="AD112" si="145">SUM(AD113:AD119)</f>
        <v>0</v>
      </c>
      <c r="AE112" s="165">
        <f t="shared" ref="AE112" si="146">SUM(AE113:AE119)</f>
        <v>0</v>
      </c>
      <c r="AF112" s="164">
        <f t="shared" ref="AF112" si="147">SUM(AF113:AF119)</f>
        <v>0</v>
      </c>
      <c r="AG112" s="166">
        <f t="shared" ref="AG112" si="148">SUM(AG113:AG119)</f>
        <v>0</v>
      </c>
      <c r="AH112" s="827"/>
      <c r="AI112" s="827"/>
      <c r="AJ112" s="167">
        <f t="shared" ref="AJ112" si="149">SUM(AJ113:AJ119)</f>
        <v>0</v>
      </c>
      <c r="AK112" s="168">
        <f t="shared" ref="AK112" si="150">SUM(AK113:AK119)</f>
        <v>0</v>
      </c>
      <c r="AL112" s="40">
        <f t="shared" ref="AL112" si="151">SUM(AL113:AL119)</f>
        <v>0</v>
      </c>
      <c r="AM112" s="41">
        <f t="shared" ref="AM112" si="152">SUM(AM113:AM119)</f>
        <v>0</v>
      </c>
      <c r="AN112" s="41">
        <f t="shared" ref="AN112" si="153">SUM(AN113:AN119)</f>
        <v>0</v>
      </c>
      <c r="AO112" s="41">
        <f t="shared" ref="AO112" si="154">SUM(AO113:AO119)</f>
        <v>0</v>
      </c>
      <c r="AP112" s="41">
        <f t="shared" ref="AP112" si="155">SUM(AP113:AP119)</f>
        <v>0</v>
      </c>
      <c r="AQ112" s="41">
        <f t="shared" ref="AQ112" si="156">SUM(AQ113:AQ119)</f>
        <v>0</v>
      </c>
      <c r="AR112" s="42">
        <f t="shared" ref="AR112" si="157">SUM(AR113:AR119)</f>
        <v>0</v>
      </c>
      <c r="AS112" s="103">
        <f t="shared" ref="AS112" si="158">SUM(AS113:AS119)</f>
        <v>0</v>
      </c>
      <c r="AT112" s="41">
        <f t="shared" ref="AT112" si="159">SUM(AT113:AT119)</f>
        <v>0</v>
      </c>
      <c r="AU112" s="42">
        <f t="shared" ref="AU112" si="160">SUM(AU113:AU119)</f>
        <v>0</v>
      </c>
      <c r="AV112" s="103">
        <f t="shared" ref="AV112" si="161">SUM(AV113:AV119)</f>
        <v>0</v>
      </c>
      <c r="AW112" s="41">
        <f t="shared" ref="AW112" si="162">SUM(AW113:AW119)</f>
        <v>0</v>
      </c>
      <c r="AX112" s="41">
        <f t="shared" ref="AX112" si="163">SUM(AX113:AX119)</f>
        <v>0</v>
      </c>
      <c r="AY112" s="41">
        <f t="shared" ref="AY112" si="164">SUM(AY113:AY119)</f>
        <v>0</v>
      </c>
      <c r="AZ112" s="104">
        <f t="shared" ref="AZ112" si="165">SUM(AZ113:AZ119)</f>
        <v>0</v>
      </c>
      <c r="BA112" s="43" t="s">
        <v>31</v>
      </c>
      <c r="BB112" s="43" t="s">
        <v>118</v>
      </c>
      <c r="BC112" s="44" t="s">
        <v>33</v>
      </c>
    </row>
    <row r="113" spans="1:55" ht="17.25" hidden="1" customHeight="1" x14ac:dyDescent="0.2">
      <c r="A113" s="901"/>
      <c r="B113" s="903" t="str">
        <f>VLOOKUP($D$9,'PROYECTOS REGISTRADOS'!$A$2:$D$82,4,0)</f>
        <v>Mejoramiento del índice de desempleo entre la población económicamente activa residente en el Municipio de Tocancipá, Cundinamarca, Centro Oriente</v>
      </c>
      <c r="C113" s="906" t="str">
        <f>VLOOKUP($D$9,'PROYECTOS REGISTRADOS'!$A$2:$D$82,3,0)</f>
        <v>2016-25817-0030</v>
      </c>
      <c r="D113" s="909"/>
      <c r="E113" s="912" t="str">
        <f>IF(D113=0,"0-0",(VLOOKUP(D113,'CONSOLIDADO PLAN DESARROLLO'!$EL$9:$ET$304,2,0)))</f>
        <v>0-0</v>
      </c>
      <c r="F113" s="915" t="str">
        <f>IF(D113=0,"0-0",(VLOOKUP(D113,'CONSOLIDADO PLAN DESARROLLO'!$EL$9:$ET$304,3,0)))</f>
        <v>0-0</v>
      </c>
      <c r="G113" s="918" t="str">
        <f>IF(D113=0,"0-0",(VLOOKUP(D113,'CONSOLIDADO PLAN DESARROLLO'!$EL$9:$ET$304,4,0)))</f>
        <v>0-0</v>
      </c>
      <c r="H113" s="921" t="str">
        <f>IF(D113=0,"0-0",(VLOOKUP(D113,'CONSOLIDADO PLAN DESARROLLO'!$EL$9:$ET$304,5,0)))</f>
        <v>0-0</v>
      </c>
      <c r="I113" s="924" t="str">
        <f>IF(D113=0,"0-0",(VLOOKUP(D113,'CONSOLIDADO PLAN DESARROLLO'!$EL$9:$ET$304,$R$3,0)))</f>
        <v>0-0</v>
      </c>
      <c r="J113" s="925"/>
      <c r="K113" s="933"/>
      <c r="L113" s="936"/>
      <c r="M113" s="169"/>
      <c r="N113" s="170"/>
      <c r="O113" s="171"/>
      <c r="P113" s="45"/>
      <c r="Q113" s="46"/>
      <c r="R113" s="939"/>
      <c r="S113" s="47"/>
      <c r="T113" s="897"/>
      <c r="U113" s="48"/>
      <c r="V113" s="897"/>
      <c r="W113" s="48"/>
      <c r="X113" s="897"/>
      <c r="Y113" s="48"/>
      <c r="Z113" s="897"/>
      <c r="AA113" s="48"/>
      <c r="AB113" s="897"/>
      <c r="AC113" s="48"/>
      <c r="AD113" s="897"/>
      <c r="AE113" s="48"/>
      <c r="AF113" s="897"/>
      <c r="AG113" s="49"/>
      <c r="AH113" s="828"/>
      <c r="AI113" s="828"/>
      <c r="AJ113" s="930">
        <f>+R113+T113+V113+X113+Z113+AB113+AD113+AF113</f>
        <v>0</v>
      </c>
      <c r="AK113" s="102">
        <f t="shared" ref="AK113:AK118" si="166">AC113+AE113+AG113+S113+U113+W113+Y113+AA113</f>
        <v>0</v>
      </c>
      <c r="AL113" s="50"/>
      <c r="AM113" s="51"/>
      <c r="AN113" s="51"/>
      <c r="AO113" s="51"/>
      <c r="AP113" s="51"/>
      <c r="AQ113" s="51"/>
      <c r="AR113" s="52">
        <f t="shared" ref="AR113:AR118" si="167">SUM(AL113:AQ113)</f>
        <v>0</v>
      </c>
      <c r="AS113" s="53"/>
      <c r="AT113" s="51"/>
      <c r="AU113" s="52">
        <f t="shared" ref="AU113:AU117" si="168">SUM(AS113:AT113)</f>
        <v>0</v>
      </c>
      <c r="AV113" s="53"/>
      <c r="AW113" s="51"/>
      <c r="AX113" s="51"/>
      <c r="AY113" s="51"/>
      <c r="AZ113" s="54"/>
      <c r="BA113" s="55"/>
      <c r="BB113" s="55"/>
      <c r="BC113" s="56"/>
    </row>
    <row r="114" spans="1:55" ht="17.25" hidden="1" customHeight="1" x14ac:dyDescent="0.2">
      <c r="A114" s="901"/>
      <c r="B114" s="903"/>
      <c r="C114" s="906"/>
      <c r="D114" s="909"/>
      <c r="E114" s="913"/>
      <c r="F114" s="915"/>
      <c r="G114" s="918"/>
      <c r="H114" s="921"/>
      <c r="I114" s="926"/>
      <c r="J114" s="927"/>
      <c r="K114" s="933"/>
      <c r="L114" s="937"/>
      <c r="M114" s="169"/>
      <c r="N114" s="170"/>
      <c r="O114" s="171"/>
      <c r="P114" s="45"/>
      <c r="Q114" s="46"/>
      <c r="R114" s="940"/>
      <c r="S114" s="47"/>
      <c r="T114" s="898"/>
      <c r="U114" s="48"/>
      <c r="V114" s="898"/>
      <c r="W114" s="48"/>
      <c r="X114" s="898"/>
      <c r="Y114" s="48"/>
      <c r="Z114" s="898"/>
      <c r="AA114" s="48"/>
      <c r="AB114" s="898"/>
      <c r="AC114" s="48"/>
      <c r="AD114" s="898"/>
      <c r="AE114" s="48"/>
      <c r="AF114" s="898"/>
      <c r="AG114" s="49"/>
      <c r="AH114" s="829"/>
      <c r="AI114" s="829"/>
      <c r="AJ114" s="931"/>
      <c r="AK114" s="102">
        <f t="shared" si="166"/>
        <v>0</v>
      </c>
      <c r="AL114" s="50"/>
      <c r="AM114" s="51"/>
      <c r="AN114" s="51"/>
      <c r="AO114" s="51"/>
      <c r="AP114" s="51"/>
      <c r="AQ114" s="51"/>
      <c r="AR114" s="52">
        <f t="shared" si="167"/>
        <v>0</v>
      </c>
      <c r="AS114" s="53"/>
      <c r="AT114" s="51"/>
      <c r="AU114" s="52">
        <f t="shared" si="168"/>
        <v>0</v>
      </c>
      <c r="AV114" s="53"/>
      <c r="AW114" s="51"/>
      <c r="AX114" s="51"/>
      <c r="AY114" s="51"/>
      <c r="AZ114" s="54"/>
      <c r="BA114" s="55"/>
      <c r="BB114" s="55"/>
      <c r="BC114" s="56"/>
    </row>
    <row r="115" spans="1:55" ht="17.25" hidden="1" customHeight="1" x14ac:dyDescent="0.2">
      <c r="A115" s="901"/>
      <c r="B115" s="903"/>
      <c r="C115" s="906"/>
      <c r="D115" s="909"/>
      <c r="E115" s="913"/>
      <c r="F115" s="915"/>
      <c r="G115" s="918"/>
      <c r="H115" s="921"/>
      <c r="I115" s="926"/>
      <c r="J115" s="927"/>
      <c r="K115" s="933"/>
      <c r="L115" s="937"/>
      <c r="M115" s="169"/>
      <c r="N115" s="170"/>
      <c r="O115" s="171"/>
      <c r="P115" s="45"/>
      <c r="Q115" s="46"/>
      <c r="R115" s="940"/>
      <c r="S115" s="47"/>
      <c r="T115" s="898"/>
      <c r="U115" s="48"/>
      <c r="V115" s="898"/>
      <c r="W115" s="48"/>
      <c r="X115" s="898"/>
      <c r="Y115" s="48"/>
      <c r="Z115" s="898"/>
      <c r="AA115" s="48"/>
      <c r="AB115" s="898"/>
      <c r="AC115" s="48"/>
      <c r="AD115" s="898"/>
      <c r="AE115" s="48"/>
      <c r="AF115" s="898"/>
      <c r="AG115" s="49"/>
      <c r="AH115" s="829"/>
      <c r="AI115" s="829"/>
      <c r="AJ115" s="931"/>
      <c r="AK115" s="102">
        <f t="shared" si="166"/>
        <v>0</v>
      </c>
      <c r="AL115" s="50"/>
      <c r="AM115" s="51"/>
      <c r="AN115" s="51"/>
      <c r="AO115" s="51"/>
      <c r="AP115" s="51"/>
      <c r="AQ115" s="51"/>
      <c r="AR115" s="52">
        <f t="shared" si="167"/>
        <v>0</v>
      </c>
      <c r="AS115" s="53"/>
      <c r="AT115" s="51"/>
      <c r="AU115" s="52">
        <f t="shared" si="168"/>
        <v>0</v>
      </c>
      <c r="AV115" s="53"/>
      <c r="AW115" s="51"/>
      <c r="AX115" s="51"/>
      <c r="AY115" s="51"/>
      <c r="AZ115" s="54"/>
      <c r="BA115" s="55"/>
      <c r="BB115" s="55"/>
      <c r="BC115" s="56"/>
    </row>
    <row r="116" spans="1:55" ht="17.25" hidden="1" customHeight="1" x14ac:dyDescent="0.2">
      <c r="A116" s="901"/>
      <c r="B116" s="903"/>
      <c r="C116" s="906"/>
      <c r="D116" s="909"/>
      <c r="E116" s="913"/>
      <c r="F116" s="915"/>
      <c r="G116" s="918"/>
      <c r="H116" s="921"/>
      <c r="I116" s="926"/>
      <c r="J116" s="927"/>
      <c r="K116" s="933"/>
      <c r="L116" s="937"/>
      <c r="M116" s="169"/>
      <c r="N116" s="170"/>
      <c r="O116" s="171"/>
      <c r="P116" s="45"/>
      <c r="Q116" s="46"/>
      <c r="R116" s="940"/>
      <c r="S116" s="47"/>
      <c r="T116" s="898"/>
      <c r="U116" s="48"/>
      <c r="V116" s="898"/>
      <c r="W116" s="48"/>
      <c r="X116" s="898"/>
      <c r="Y116" s="48"/>
      <c r="Z116" s="898"/>
      <c r="AA116" s="48"/>
      <c r="AB116" s="898"/>
      <c r="AC116" s="48"/>
      <c r="AD116" s="898"/>
      <c r="AE116" s="48"/>
      <c r="AF116" s="898"/>
      <c r="AG116" s="49"/>
      <c r="AH116" s="829"/>
      <c r="AI116" s="829"/>
      <c r="AJ116" s="931"/>
      <c r="AK116" s="102">
        <f t="shared" si="166"/>
        <v>0</v>
      </c>
      <c r="AL116" s="50"/>
      <c r="AM116" s="51"/>
      <c r="AN116" s="51"/>
      <c r="AO116" s="51"/>
      <c r="AP116" s="51"/>
      <c r="AQ116" s="51"/>
      <c r="AR116" s="52">
        <f t="shared" si="167"/>
        <v>0</v>
      </c>
      <c r="AS116" s="53"/>
      <c r="AT116" s="51"/>
      <c r="AU116" s="52">
        <f t="shared" si="168"/>
        <v>0</v>
      </c>
      <c r="AV116" s="53"/>
      <c r="AW116" s="51"/>
      <c r="AX116" s="51"/>
      <c r="AY116" s="51"/>
      <c r="AZ116" s="54"/>
      <c r="BA116" s="55"/>
      <c r="BB116" s="55"/>
      <c r="BC116" s="56"/>
    </row>
    <row r="117" spans="1:55" ht="17.25" hidden="1" customHeight="1" x14ac:dyDescent="0.2">
      <c r="A117" s="901"/>
      <c r="B117" s="903"/>
      <c r="C117" s="906"/>
      <c r="D117" s="909"/>
      <c r="E117" s="913"/>
      <c r="F117" s="915"/>
      <c r="G117" s="918"/>
      <c r="H117" s="921"/>
      <c r="I117" s="926"/>
      <c r="J117" s="927"/>
      <c r="K117" s="933"/>
      <c r="L117" s="937"/>
      <c r="M117" s="169"/>
      <c r="N117" s="170"/>
      <c r="O117" s="171"/>
      <c r="P117" s="45"/>
      <c r="Q117" s="46"/>
      <c r="R117" s="940"/>
      <c r="S117" s="47"/>
      <c r="T117" s="898"/>
      <c r="U117" s="48"/>
      <c r="V117" s="898"/>
      <c r="W117" s="48"/>
      <c r="X117" s="898"/>
      <c r="Y117" s="48"/>
      <c r="Z117" s="898"/>
      <c r="AA117" s="48"/>
      <c r="AB117" s="898"/>
      <c r="AC117" s="48"/>
      <c r="AD117" s="898"/>
      <c r="AE117" s="48"/>
      <c r="AF117" s="898"/>
      <c r="AG117" s="49"/>
      <c r="AH117" s="829"/>
      <c r="AI117" s="829"/>
      <c r="AJ117" s="931"/>
      <c r="AK117" s="102">
        <f t="shared" si="166"/>
        <v>0</v>
      </c>
      <c r="AL117" s="50"/>
      <c r="AM117" s="51"/>
      <c r="AN117" s="51"/>
      <c r="AO117" s="51"/>
      <c r="AP117" s="51"/>
      <c r="AQ117" s="51"/>
      <c r="AR117" s="52">
        <f t="shared" si="167"/>
        <v>0</v>
      </c>
      <c r="AS117" s="53"/>
      <c r="AT117" s="51"/>
      <c r="AU117" s="52">
        <f t="shared" si="168"/>
        <v>0</v>
      </c>
      <c r="AV117" s="53"/>
      <c r="AW117" s="51"/>
      <c r="AX117" s="51"/>
      <c r="AY117" s="51"/>
      <c r="AZ117" s="54"/>
      <c r="BA117" s="55"/>
      <c r="BB117" s="55"/>
      <c r="BC117" s="56"/>
    </row>
    <row r="118" spans="1:55" ht="17.25" hidden="1" customHeight="1" x14ac:dyDescent="0.2">
      <c r="A118" s="901"/>
      <c r="B118" s="904"/>
      <c r="C118" s="907"/>
      <c r="D118" s="910"/>
      <c r="E118" s="913"/>
      <c r="F118" s="916"/>
      <c r="G118" s="919"/>
      <c r="H118" s="922"/>
      <c r="I118" s="926"/>
      <c r="J118" s="927"/>
      <c r="K118" s="934"/>
      <c r="L118" s="937"/>
      <c r="M118" s="172"/>
      <c r="N118" s="173"/>
      <c r="O118" s="174"/>
      <c r="P118" s="105"/>
      <c r="Q118" s="106"/>
      <c r="R118" s="940"/>
      <c r="S118" s="107"/>
      <c r="T118" s="898"/>
      <c r="U118" s="108"/>
      <c r="V118" s="898"/>
      <c r="W118" s="108"/>
      <c r="X118" s="898"/>
      <c r="Y118" s="108"/>
      <c r="Z118" s="898"/>
      <c r="AA118" s="108"/>
      <c r="AB118" s="898"/>
      <c r="AC118" s="108"/>
      <c r="AD118" s="898"/>
      <c r="AE118" s="108"/>
      <c r="AF118" s="898"/>
      <c r="AG118" s="109"/>
      <c r="AH118" s="829"/>
      <c r="AI118" s="829"/>
      <c r="AJ118" s="932"/>
      <c r="AK118" s="102">
        <f t="shared" si="166"/>
        <v>0</v>
      </c>
      <c r="AL118" s="110"/>
      <c r="AM118" s="111"/>
      <c r="AN118" s="111"/>
      <c r="AO118" s="111"/>
      <c r="AP118" s="111"/>
      <c r="AQ118" s="111"/>
      <c r="AR118" s="52">
        <f t="shared" si="167"/>
        <v>0</v>
      </c>
      <c r="AS118" s="112"/>
      <c r="AT118" s="111"/>
      <c r="AU118" s="52">
        <f>SUM(AS118:AT118)</f>
        <v>0</v>
      </c>
      <c r="AV118" s="112"/>
      <c r="AW118" s="111"/>
      <c r="AX118" s="111"/>
      <c r="AY118" s="111"/>
      <c r="AZ118" s="113"/>
      <c r="BA118" s="114"/>
      <c r="BB118" s="114"/>
      <c r="BC118" s="115"/>
    </row>
    <row r="119" spans="1:55" ht="9.9499999999999993" hidden="1" customHeight="1" thickBot="1" x14ac:dyDescent="0.25">
      <c r="A119" s="902"/>
      <c r="B119" s="905"/>
      <c r="C119" s="908"/>
      <c r="D119" s="911"/>
      <c r="E119" s="914"/>
      <c r="F119" s="917"/>
      <c r="G119" s="920"/>
      <c r="H119" s="923"/>
      <c r="I119" s="928"/>
      <c r="J119" s="929"/>
      <c r="K119" s="935"/>
      <c r="L119" s="938"/>
      <c r="M119" s="175"/>
      <c r="N119" s="176"/>
      <c r="O119" s="177"/>
      <c r="P119" s="116"/>
      <c r="Q119" s="116"/>
      <c r="R119" s="941"/>
      <c r="S119" s="178"/>
      <c r="T119" s="899"/>
      <c r="U119" s="179"/>
      <c r="V119" s="899"/>
      <c r="W119" s="179"/>
      <c r="X119" s="899"/>
      <c r="Y119" s="179"/>
      <c r="Z119" s="899"/>
      <c r="AA119" s="179"/>
      <c r="AB119" s="899"/>
      <c r="AC119" s="179"/>
      <c r="AD119" s="899"/>
      <c r="AE119" s="179"/>
      <c r="AF119" s="899"/>
      <c r="AG119" s="180"/>
      <c r="AH119" s="830"/>
      <c r="AI119" s="830"/>
      <c r="AJ119" s="117"/>
      <c r="AK119" s="118"/>
      <c r="AL119" s="181"/>
      <c r="AM119" s="182"/>
      <c r="AN119" s="182"/>
      <c r="AO119" s="182"/>
      <c r="AP119" s="182"/>
      <c r="AQ119" s="182"/>
      <c r="AR119" s="119"/>
      <c r="AS119" s="183"/>
      <c r="AT119" s="182"/>
      <c r="AU119" s="119"/>
      <c r="AV119" s="183"/>
      <c r="AW119" s="182"/>
      <c r="AX119" s="182"/>
      <c r="AY119" s="182"/>
      <c r="AZ119" s="184"/>
      <c r="BA119" s="185"/>
      <c r="BB119" s="185"/>
      <c r="BC119" s="186"/>
    </row>
    <row r="120" spans="1:55" ht="6" hidden="1" customHeight="1" x14ac:dyDescent="0.2">
      <c r="B120" s="120"/>
      <c r="C120" s="120"/>
      <c r="D120" s="120"/>
      <c r="E120" s="120"/>
      <c r="F120" s="120"/>
      <c r="G120" s="120"/>
      <c r="H120" s="120"/>
      <c r="I120" s="954"/>
      <c r="J120" s="954"/>
      <c r="K120" s="120"/>
      <c r="L120" s="120"/>
      <c r="M120" s="120"/>
      <c r="N120" s="120"/>
      <c r="O120" s="120"/>
      <c r="P120" s="120"/>
      <c r="Q120" s="120"/>
      <c r="R120" s="120"/>
      <c r="S120" s="120"/>
      <c r="T120" s="120"/>
      <c r="U120" s="120"/>
      <c r="V120" s="120"/>
      <c r="W120" s="120"/>
      <c r="X120" s="120"/>
      <c r="Y120" s="120"/>
      <c r="Z120" s="120"/>
      <c r="AA120" s="120"/>
      <c r="AB120" s="120"/>
      <c r="AC120" s="120"/>
      <c r="AD120" s="120"/>
      <c r="AE120" s="120"/>
      <c r="AF120" s="120"/>
      <c r="AG120" s="120"/>
      <c r="AH120" s="120"/>
      <c r="AI120" s="120"/>
      <c r="AJ120" s="120"/>
      <c r="AK120" s="120"/>
      <c r="AL120" s="120"/>
      <c r="AM120" s="120"/>
      <c r="AN120" s="120"/>
      <c r="AO120" s="120"/>
      <c r="AP120" s="120"/>
      <c r="AQ120" s="187"/>
      <c r="AR120" s="120"/>
      <c r="AS120" s="120"/>
      <c r="AT120" s="120"/>
      <c r="AU120" s="120"/>
      <c r="AV120" s="120"/>
      <c r="AW120" s="120"/>
      <c r="AX120" s="120"/>
      <c r="AY120" s="120"/>
      <c r="AZ120" s="120"/>
      <c r="BA120" s="120"/>
      <c r="BB120" s="120"/>
    </row>
    <row r="121" spans="1:55" ht="72" hidden="1" customHeight="1" x14ac:dyDescent="0.2">
      <c r="A121" s="900">
        <v>14</v>
      </c>
      <c r="B121" s="156" t="s">
        <v>58</v>
      </c>
      <c r="C121" s="157" t="s">
        <v>59</v>
      </c>
      <c r="D121" s="158" t="s">
        <v>60</v>
      </c>
      <c r="E121" s="158" t="s">
        <v>61</v>
      </c>
      <c r="F121" s="157" t="s">
        <v>62</v>
      </c>
      <c r="G121" s="159" t="s">
        <v>13</v>
      </c>
      <c r="H121" s="159" t="s">
        <v>63</v>
      </c>
      <c r="I121" s="160" t="s">
        <v>15</v>
      </c>
      <c r="J121" s="161">
        <f>+$N$3</f>
        <v>2019</v>
      </c>
      <c r="K121" s="159" t="s">
        <v>64</v>
      </c>
      <c r="L121" s="160" t="s">
        <v>115</v>
      </c>
      <c r="M121" s="157" t="s">
        <v>65</v>
      </c>
      <c r="N121" s="157" t="s">
        <v>66</v>
      </c>
      <c r="O121" s="157" t="s">
        <v>67</v>
      </c>
      <c r="P121" s="157" t="s">
        <v>116</v>
      </c>
      <c r="Q121" s="157" t="s">
        <v>117</v>
      </c>
      <c r="R121" s="162">
        <f t="shared" ref="R121" si="169">SUM(R122:R128)</f>
        <v>0</v>
      </c>
      <c r="S121" s="163">
        <f t="shared" ref="S121" si="170">SUM(S122:S128)</f>
        <v>0</v>
      </c>
      <c r="T121" s="164">
        <f t="shared" ref="T121" si="171">SUM(T122:T128)</f>
        <v>0</v>
      </c>
      <c r="U121" s="165">
        <f t="shared" ref="U121" si="172">SUM(U122:U128)</f>
        <v>0</v>
      </c>
      <c r="V121" s="164">
        <f t="shared" ref="V121" si="173">SUM(V122:V128)</f>
        <v>0</v>
      </c>
      <c r="W121" s="165">
        <f t="shared" ref="W121" si="174">SUM(W122:W128)</f>
        <v>0</v>
      </c>
      <c r="X121" s="164">
        <f t="shared" ref="X121" si="175">SUM(X122:X128)</f>
        <v>0</v>
      </c>
      <c r="Y121" s="165">
        <f t="shared" ref="Y121" si="176">SUM(Y122:Y128)</f>
        <v>0</v>
      </c>
      <c r="Z121" s="164">
        <f t="shared" ref="Z121" si="177">SUM(Z122:Z128)</f>
        <v>0</v>
      </c>
      <c r="AA121" s="165">
        <f t="shared" ref="AA121" si="178">SUM(AA122:AA128)</f>
        <v>0</v>
      </c>
      <c r="AB121" s="164">
        <f t="shared" ref="AB121" si="179">SUM(AB122:AB128)</f>
        <v>0</v>
      </c>
      <c r="AC121" s="165">
        <f t="shared" ref="AC121" si="180">SUM(AC122:AC128)</f>
        <v>0</v>
      </c>
      <c r="AD121" s="164">
        <f t="shared" ref="AD121" si="181">SUM(AD122:AD128)</f>
        <v>0</v>
      </c>
      <c r="AE121" s="165">
        <f t="shared" ref="AE121" si="182">SUM(AE122:AE128)</f>
        <v>0</v>
      </c>
      <c r="AF121" s="164">
        <f t="shared" ref="AF121" si="183">SUM(AF122:AF128)</f>
        <v>0</v>
      </c>
      <c r="AG121" s="166">
        <f t="shared" ref="AG121" si="184">SUM(AG122:AG128)</f>
        <v>0</v>
      </c>
      <c r="AH121" s="827"/>
      <c r="AI121" s="827"/>
      <c r="AJ121" s="167">
        <f t="shared" ref="AJ121" si="185">SUM(AJ122:AJ128)</f>
        <v>0</v>
      </c>
      <c r="AK121" s="168">
        <f t="shared" ref="AK121" si="186">SUM(AK122:AK128)</f>
        <v>0</v>
      </c>
      <c r="AL121" s="40">
        <f t="shared" ref="AL121" si="187">SUM(AL122:AL128)</f>
        <v>0</v>
      </c>
      <c r="AM121" s="41">
        <f t="shared" ref="AM121" si="188">SUM(AM122:AM128)</f>
        <v>0</v>
      </c>
      <c r="AN121" s="41">
        <f t="shared" ref="AN121" si="189">SUM(AN122:AN128)</f>
        <v>0</v>
      </c>
      <c r="AO121" s="41">
        <f t="shared" ref="AO121" si="190">SUM(AO122:AO128)</f>
        <v>0</v>
      </c>
      <c r="AP121" s="41">
        <f t="shared" ref="AP121" si="191">SUM(AP122:AP128)</f>
        <v>0</v>
      </c>
      <c r="AQ121" s="41">
        <f t="shared" ref="AQ121" si="192">SUM(AQ122:AQ128)</f>
        <v>0</v>
      </c>
      <c r="AR121" s="42">
        <f t="shared" ref="AR121" si="193">SUM(AR122:AR128)</f>
        <v>0</v>
      </c>
      <c r="AS121" s="103">
        <f t="shared" ref="AS121" si="194">SUM(AS122:AS128)</f>
        <v>0</v>
      </c>
      <c r="AT121" s="41">
        <f t="shared" ref="AT121" si="195">SUM(AT122:AT128)</f>
        <v>0</v>
      </c>
      <c r="AU121" s="42">
        <f t="shared" ref="AU121" si="196">SUM(AU122:AU128)</f>
        <v>0</v>
      </c>
      <c r="AV121" s="103">
        <f t="shared" ref="AV121" si="197">SUM(AV122:AV128)</f>
        <v>0</v>
      </c>
      <c r="AW121" s="41">
        <f t="shared" ref="AW121" si="198">SUM(AW122:AW128)</f>
        <v>0</v>
      </c>
      <c r="AX121" s="41">
        <f t="shared" ref="AX121" si="199">SUM(AX122:AX128)</f>
        <v>0</v>
      </c>
      <c r="AY121" s="41">
        <f t="shared" ref="AY121" si="200">SUM(AY122:AY128)</f>
        <v>0</v>
      </c>
      <c r="AZ121" s="104">
        <f t="shared" ref="AZ121" si="201">SUM(AZ122:AZ128)</f>
        <v>0</v>
      </c>
      <c r="BA121" s="43" t="s">
        <v>31</v>
      </c>
      <c r="BB121" s="43" t="s">
        <v>118</v>
      </c>
      <c r="BC121" s="44" t="s">
        <v>33</v>
      </c>
    </row>
    <row r="122" spans="1:55" ht="17.25" hidden="1" customHeight="1" x14ac:dyDescent="0.2">
      <c r="A122" s="901"/>
      <c r="B122" s="903" t="str">
        <f>VLOOKUP($D$9,'PROYECTOS REGISTRADOS'!$A$2:$D$82,4,0)</f>
        <v>Mejoramiento del índice de desempleo entre la población económicamente activa residente en el Municipio de Tocancipá, Cundinamarca, Centro Oriente</v>
      </c>
      <c r="C122" s="906" t="str">
        <f>VLOOKUP($D$9,'PROYECTOS REGISTRADOS'!$A$2:$D$82,3,0)</f>
        <v>2016-25817-0030</v>
      </c>
      <c r="D122" s="909"/>
      <c r="E122" s="912" t="str">
        <f>IF(D122=0,"0-0",(VLOOKUP(D122,'CONSOLIDADO PLAN DESARROLLO'!$EL$9:$ET$304,2,0)))</f>
        <v>0-0</v>
      </c>
      <c r="F122" s="915" t="str">
        <f>IF(D122=0,"0-0",(VLOOKUP(D122,'CONSOLIDADO PLAN DESARROLLO'!$EL$9:$ET$304,3,0)))</f>
        <v>0-0</v>
      </c>
      <c r="G122" s="918" t="str">
        <f>IF(D122=0,"0-0",(VLOOKUP(D122,'CONSOLIDADO PLAN DESARROLLO'!$EL$9:$ET$304,4,0)))</f>
        <v>0-0</v>
      </c>
      <c r="H122" s="921" t="str">
        <f>IF(D122=0,"0-0",(VLOOKUP(D122,'CONSOLIDADO PLAN DESARROLLO'!$EL$9:$ET$304,5,0)))</f>
        <v>0-0</v>
      </c>
      <c r="I122" s="924" t="str">
        <f>IF(D122=0,"0-0",(VLOOKUP(D122,'CONSOLIDADO PLAN DESARROLLO'!$EL$9:$ET$304,$R$3,0)))</f>
        <v>0-0</v>
      </c>
      <c r="J122" s="925"/>
      <c r="K122" s="933"/>
      <c r="L122" s="936"/>
      <c r="M122" s="169"/>
      <c r="N122" s="170"/>
      <c r="O122" s="171"/>
      <c r="P122" s="45"/>
      <c r="Q122" s="46"/>
      <c r="R122" s="939"/>
      <c r="S122" s="47"/>
      <c r="T122" s="897"/>
      <c r="U122" s="48"/>
      <c r="V122" s="897"/>
      <c r="W122" s="48"/>
      <c r="X122" s="897"/>
      <c r="Y122" s="48"/>
      <c r="Z122" s="897"/>
      <c r="AA122" s="48"/>
      <c r="AB122" s="897"/>
      <c r="AC122" s="48"/>
      <c r="AD122" s="897"/>
      <c r="AE122" s="48"/>
      <c r="AF122" s="897"/>
      <c r="AG122" s="49"/>
      <c r="AH122" s="828"/>
      <c r="AI122" s="828"/>
      <c r="AJ122" s="930">
        <f>+R122+T122+V122+X122+Z122+AB122+AD122+AF122</f>
        <v>0</v>
      </c>
      <c r="AK122" s="102">
        <f t="shared" ref="AK122:AK127" si="202">AC122+AE122+AG122+S122+U122+W122+Y122+AA122</f>
        <v>0</v>
      </c>
      <c r="AL122" s="50"/>
      <c r="AM122" s="51"/>
      <c r="AN122" s="51"/>
      <c r="AO122" s="51"/>
      <c r="AP122" s="51"/>
      <c r="AQ122" s="51"/>
      <c r="AR122" s="52">
        <f t="shared" ref="AR122:AR127" si="203">SUM(AL122:AQ122)</f>
        <v>0</v>
      </c>
      <c r="AS122" s="53"/>
      <c r="AT122" s="51"/>
      <c r="AU122" s="52">
        <f t="shared" ref="AU122:AU126" si="204">SUM(AS122:AT122)</f>
        <v>0</v>
      </c>
      <c r="AV122" s="53"/>
      <c r="AW122" s="51"/>
      <c r="AX122" s="51"/>
      <c r="AY122" s="51"/>
      <c r="AZ122" s="54"/>
      <c r="BA122" s="55"/>
      <c r="BB122" s="55"/>
      <c r="BC122" s="56"/>
    </row>
    <row r="123" spans="1:55" ht="17.25" hidden="1" customHeight="1" x14ac:dyDescent="0.2">
      <c r="A123" s="901"/>
      <c r="B123" s="903"/>
      <c r="C123" s="906"/>
      <c r="D123" s="909"/>
      <c r="E123" s="913"/>
      <c r="F123" s="915"/>
      <c r="G123" s="918"/>
      <c r="H123" s="921"/>
      <c r="I123" s="926"/>
      <c r="J123" s="927"/>
      <c r="K123" s="933"/>
      <c r="L123" s="937"/>
      <c r="M123" s="169"/>
      <c r="N123" s="170"/>
      <c r="O123" s="171"/>
      <c r="P123" s="45"/>
      <c r="Q123" s="46"/>
      <c r="R123" s="940"/>
      <c r="S123" s="47"/>
      <c r="T123" s="898"/>
      <c r="U123" s="48"/>
      <c r="V123" s="898"/>
      <c r="W123" s="48"/>
      <c r="X123" s="898"/>
      <c r="Y123" s="48"/>
      <c r="Z123" s="898"/>
      <c r="AA123" s="48"/>
      <c r="AB123" s="898"/>
      <c r="AC123" s="48"/>
      <c r="AD123" s="898"/>
      <c r="AE123" s="48"/>
      <c r="AF123" s="898"/>
      <c r="AG123" s="49"/>
      <c r="AH123" s="829"/>
      <c r="AI123" s="829"/>
      <c r="AJ123" s="931"/>
      <c r="AK123" s="102">
        <f t="shared" si="202"/>
        <v>0</v>
      </c>
      <c r="AL123" s="50"/>
      <c r="AM123" s="51"/>
      <c r="AN123" s="51"/>
      <c r="AO123" s="51"/>
      <c r="AP123" s="51"/>
      <c r="AQ123" s="51"/>
      <c r="AR123" s="52">
        <f t="shared" si="203"/>
        <v>0</v>
      </c>
      <c r="AS123" s="53"/>
      <c r="AT123" s="51"/>
      <c r="AU123" s="52">
        <f t="shared" si="204"/>
        <v>0</v>
      </c>
      <c r="AV123" s="53"/>
      <c r="AW123" s="51"/>
      <c r="AX123" s="51"/>
      <c r="AY123" s="51"/>
      <c r="AZ123" s="54"/>
      <c r="BA123" s="55"/>
      <c r="BB123" s="55"/>
      <c r="BC123" s="56"/>
    </row>
    <row r="124" spans="1:55" ht="17.25" hidden="1" customHeight="1" x14ac:dyDescent="0.2">
      <c r="A124" s="901"/>
      <c r="B124" s="903"/>
      <c r="C124" s="906"/>
      <c r="D124" s="909"/>
      <c r="E124" s="913"/>
      <c r="F124" s="915"/>
      <c r="G124" s="918"/>
      <c r="H124" s="921"/>
      <c r="I124" s="926"/>
      <c r="J124" s="927"/>
      <c r="K124" s="933"/>
      <c r="L124" s="937"/>
      <c r="M124" s="169"/>
      <c r="N124" s="170"/>
      <c r="O124" s="171"/>
      <c r="P124" s="45"/>
      <c r="Q124" s="46"/>
      <c r="R124" s="940"/>
      <c r="S124" s="47"/>
      <c r="T124" s="898"/>
      <c r="U124" s="48"/>
      <c r="V124" s="898"/>
      <c r="W124" s="48"/>
      <c r="X124" s="898"/>
      <c r="Y124" s="48"/>
      <c r="Z124" s="898"/>
      <c r="AA124" s="48"/>
      <c r="AB124" s="898"/>
      <c r="AC124" s="48"/>
      <c r="AD124" s="898"/>
      <c r="AE124" s="48"/>
      <c r="AF124" s="898"/>
      <c r="AG124" s="49"/>
      <c r="AH124" s="829"/>
      <c r="AI124" s="829"/>
      <c r="AJ124" s="931"/>
      <c r="AK124" s="102">
        <f t="shared" si="202"/>
        <v>0</v>
      </c>
      <c r="AL124" s="50"/>
      <c r="AM124" s="51"/>
      <c r="AN124" s="51"/>
      <c r="AO124" s="51"/>
      <c r="AP124" s="51"/>
      <c r="AQ124" s="51"/>
      <c r="AR124" s="52">
        <f t="shared" si="203"/>
        <v>0</v>
      </c>
      <c r="AS124" s="53"/>
      <c r="AT124" s="51"/>
      <c r="AU124" s="52">
        <f t="shared" si="204"/>
        <v>0</v>
      </c>
      <c r="AV124" s="53"/>
      <c r="AW124" s="51"/>
      <c r="AX124" s="51"/>
      <c r="AY124" s="51"/>
      <c r="AZ124" s="54"/>
      <c r="BA124" s="55"/>
      <c r="BB124" s="55"/>
      <c r="BC124" s="56"/>
    </row>
    <row r="125" spans="1:55" ht="17.25" hidden="1" customHeight="1" x14ac:dyDescent="0.2">
      <c r="A125" s="901"/>
      <c r="B125" s="903"/>
      <c r="C125" s="906"/>
      <c r="D125" s="909"/>
      <c r="E125" s="913"/>
      <c r="F125" s="915"/>
      <c r="G125" s="918"/>
      <c r="H125" s="921"/>
      <c r="I125" s="926"/>
      <c r="J125" s="927"/>
      <c r="K125" s="933"/>
      <c r="L125" s="937"/>
      <c r="M125" s="169"/>
      <c r="N125" s="170"/>
      <c r="O125" s="171"/>
      <c r="P125" s="45"/>
      <c r="Q125" s="46"/>
      <c r="R125" s="940"/>
      <c r="S125" s="47"/>
      <c r="T125" s="898"/>
      <c r="U125" s="48"/>
      <c r="V125" s="898"/>
      <c r="W125" s="48"/>
      <c r="X125" s="898"/>
      <c r="Y125" s="48"/>
      <c r="Z125" s="898"/>
      <c r="AA125" s="48"/>
      <c r="AB125" s="898"/>
      <c r="AC125" s="48"/>
      <c r="AD125" s="898"/>
      <c r="AE125" s="48"/>
      <c r="AF125" s="898"/>
      <c r="AG125" s="49"/>
      <c r="AH125" s="829"/>
      <c r="AI125" s="829"/>
      <c r="AJ125" s="931"/>
      <c r="AK125" s="102">
        <f t="shared" si="202"/>
        <v>0</v>
      </c>
      <c r="AL125" s="50"/>
      <c r="AM125" s="51"/>
      <c r="AN125" s="51"/>
      <c r="AO125" s="51"/>
      <c r="AP125" s="51"/>
      <c r="AQ125" s="51"/>
      <c r="AR125" s="52">
        <f t="shared" si="203"/>
        <v>0</v>
      </c>
      <c r="AS125" s="53"/>
      <c r="AT125" s="51"/>
      <c r="AU125" s="52">
        <f t="shared" si="204"/>
        <v>0</v>
      </c>
      <c r="AV125" s="53"/>
      <c r="AW125" s="51"/>
      <c r="AX125" s="51"/>
      <c r="AY125" s="51"/>
      <c r="AZ125" s="54"/>
      <c r="BA125" s="55"/>
      <c r="BB125" s="55"/>
      <c r="BC125" s="56"/>
    </row>
    <row r="126" spans="1:55" ht="17.25" hidden="1" customHeight="1" x14ac:dyDescent="0.2">
      <c r="A126" s="901"/>
      <c r="B126" s="903"/>
      <c r="C126" s="906"/>
      <c r="D126" s="909"/>
      <c r="E126" s="913"/>
      <c r="F126" s="915"/>
      <c r="G126" s="918"/>
      <c r="H126" s="921"/>
      <c r="I126" s="926"/>
      <c r="J126" s="927"/>
      <c r="K126" s="933"/>
      <c r="L126" s="937"/>
      <c r="M126" s="169"/>
      <c r="N126" s="170"/>
      <c r="O126" s="171"/>
      <c r="P126" s="45"/>
      <c r="Q126" s="46"/>
      <c r="R126" s="940"/>
      <c r="S126" s="47"/>
      <c r="T126" s="898"/>
      <c r="U126" s="48"/>
      <c r="V126" s="898"/>
      <c r="W126" s="48"/>
      <c r="X126" s="898"/>
      <c r="Y126" s="48"/>
      <c r="Z126" s="898"/>
      <c r="AA126" s="48"/>
      <c r="AB126" s="898"/>
      <c r="AC126" s="48"/>
      <c r="AD126" s="898"/>
      <c r="AE126" s="48"/>
      <c r="AF126" s="898"/>
      <c r="AG126" s="49"/>
      <c r="AH126" s="829"/>
      <c r="AI126" s="829"/>
      <c r="AJ126" s="931"/>
      <c r="AK126" s="102">
        <f t="shared" si="202"/>
        <v>0</v>
      </c>
      <c r="AL126" s="50"/>
      <c r="AM126" s="51"/>
      <c r="AN126" s="51"/>
      <c r="AO126" s="51"/>
      <c r="AP126" s="51"/>
      <c r="AQ126" s="51"/>
      <c r="AR126" s="52">
        <f t="shared" si="203"/>
        <v>0</v>
      </c>
      <c r="AS126" s="53"/>
      <c r="AT126" s="51"/>
      <c r="AU126" s="52">
        <f t="shared" si="204"/>
        <v>0</v>
      </c>
      <c r="AV126" s="53"/>
      <c r="AW126" s="51"/>
      <c r="AX126" s="51"/>
      <c r="AY126" s="51"/>
      <c r="AZ126" s="54"/>
      <c r="BA126" s="55"/>
      <c r="BB126" s="55"/>
      <c r="BC126" s="56"/>
    </row>
    <row r="127" spans="1:55" ht="17.25" hidden="1" customHeight="1" x14ac:dyDescent="0.2">
      <c r="A127" s="901"/>
      <c r="B127" s="904"/>
      <c r="C127" s="907"/>
      <c r="D127" s="910"/>
      <c r="E127" s="913"/>
      <c r="F127" s="916"/>
      <c r="G127" s="919"/>
      <c r="H127" s="922"/>
      <c r="I127" s="926"/>
      <c r="J127" s="927"/>
      <c r="K127" s="934"/>
      <c r="L127" s="937"/>
      <c r="M127" s="172"/>
      <c r="N127" s="173"/>
      <c r="O127" s="174"/>
      <c r="P127" s="105"/>
      <c r="Q127" s="106"/>
      <c r="R127" s="940"/>
      <c r="S127" s="107"/>
      <c r="T127" s="898"/>
      <c r="U127" s="108"/>
      <c r="V127" s="898"/>
      <c r="W127" s="108"/>
      <c r="X127" s="898"/>
      <c r="Y127" s="108"/>
      <c r="Z127" s="898"/>
      <c r="AA127" s="108"/>
      <c r="AB127" s="898"/>
      <c r="AC127" s="108"/>
      <c r="AD127" s="898"/>
      <c r="AE127" s="108"/>
      <c r="AF127" s="898"/>
      <c r="AG127" s="109"/>
      <c r="AH127" s="829"/>
      <c r="AI127" s="829"/>
      <c r="AJ127" s="932"/>
      <c r="AK127" s="102">
        <f t="shared" si="202"/>
        <v>0</v>
      </c>
      <c r="AL127" s="110"/>
      <c r="AM127" s="111"/>
      <c r="AN127" s="111"/>
      <c r="AO127" s="111"/>
      <c r="AP127" s="111"/>
      <c r="AQ127" s="111"/>
      <c r="AR127" s="52">
        <f t="shared" si="203"/>
        <v>0</v>
      </c>
      <c r="AS127" s="112"/>
      <c r="AT127" s="111"/>
      <c r="AU127" s="52">
        <f>SUM(AS127:AT127)</f>
        <v>0</v>
      </c>
      <c r="AV127" s="112"/>
      <c r="AW127" s="111"/>
      <c r="AX127" s="111"/>
      <c r="AY127" s="111"/>
      <c r="AZ127" s="113"/>
      <c r="BA127" s="114"/>
      <c r="BB127" s="114"/>
      <c r="BC127" s="115"/>
    </row>
    <row r="128" spans="1:55" ht="9.9499999999999993" hidden="1" customHeight="1" thickBot="1" x14ac:dyDescent="0.25">
      <c r="A128" s="902"/>
      <c r="B128" s="905"/>
      <c r="C128" s="908"/>
      <c r="D128" s="911"/>
      <c r="E128" s="914"/>
      <c r="F128" s="917"/>
      <c r="G128" s="920"/>
      <c r="H128" s="923"/>
      <c r="I128" s="928"/>
      <c r="J128" s="929"/>
      <c r="K128" s="935"/>
      <c r="L128" s="938"/>
      <c r="M128" s="175"/>
      <c r="N128" s="176"/>
      <c r="O128" s="177"/>
      <c r="P128" s="116"/>
      <c r="Q128" s="116"/>
      <c r="R128" s="941"/>
      <c r="S128" s="178"/>
      <c r="T128" s="899"/>
      <c r="U128" s="179"/>
      <c r="V128" s="899"/>
      <c r="W128" s="179"/>
      <c r="X128" s="899"/>
      <c r="Y128" s="179"/>
      <c r="Z128" s="899"/>
      <c r="AA128" s="179"/>
      <c r="AB128" s="899"/>
      <c r="AC128" s="179"/>
      <c r="AD128" s="899"/>
      <c r="AE128" s="179"/>
      <c r="AF128" s="899"/>
      <c r="AG128" s="180"/>
      <c r="AH128" s="830"/>
      <c r="AI128" s="830"/>
      <c r="AJ128" s="117"/>
      <c r="AK128" s="118"/>
      <c r="AL128" s="181"/>
      <c r="AM128" s="182"/>
      <c r="AN128" s="182"/>
      <c r="AO128" s="182"/>
      <c r="AP128" s="182"/>
      <c r="AQ128" s="182"/>
      <c r="AR128" s="119"/>
      <c r="AS128" s="183"/>
      <c r="AT128" s="182"/>
      <c r="AU128" s="119"/>
      <c r="AV128" s="183"/>
      <c r="AW128" s="182"/>
      <c r="AX128" s="182"/>
      <c r="AY128" s="182"/>
      <c r="AZ128" s="184"/>
      <c r="BA128" s="185"/>
      <c r="BB128" s="185"/>
      <c r="BC128" s="186"/>
    </row>
    <row r="129" spans="1:55" ht="6" hidden="1" customHeight="1" x14ac:dyDescent="0.2">
      <c r="B129" s="120"/>
      <c r="C129" s="120"/>
      <c r="D129" s="120"/>
      <c r="E129" s="120"/>
      <c r="F129" s="120"/>
      <c r="G129" s="120"/>
      <c r="H129" s="120"/>
      <c r="I129" s="954"/>
      <c r="J129" s="954"/>
      <c r="K129" s="120"/>
      <c r="L129" s="120"/>
      <c r="M129" s="120"/>
      <c r="N129" s="120"/>
      <c r="O129" s="120"/>
      <c r="P129" s="120"/>
      <c r="Q129" s="120"/>
      <c r="R129" s="120"/>
      <c r="S129" s="120"/>
      <c r="T129" s="120"/>
      <c r="U129" s="120"/>
      <c r="V129" s="120"/>
      <c r="W129" s="120"/>
      <c r="X129" s="120"/>
      <c r="Y129" s="120"/>
      <c r="Z129" s="120"/>
      <c r="AA129" s="120"/>
      <c r="AB129" s="120"/>
      <c r="AC129" s="120"/>
      <c r="AD129" s="120"/>
      <c r="AE129" s="120"/>
      <c r="AF129" s="120"/>
      <c r="AG129" s="120"/>
      <c r="AH129" s="120"/>
      <c r="AI129" s="120"/>
      <c r="AJ129" s="120"/>
      <c r="AK129" s="120"/>
      <c r="AL129" s="120"/>
      <c r="AM129" s="120"/>
      <c r="AN129" s="120"/>
      <c r="AO129" s="120"/>
      <c r="AP129" s="120"/>
      <c r="AQ129" s="187"/>
      <c r="AR129" s="120"/>
      <c r="AS129" s="120"/>
      <c r="AT129" s="120"/>
      <c r="AU129" s="120"/>
      <c r="AV129" s="120"/>
      <c r="AW129" s="120"/>
      <c r="AX129" s="120"/>
      <c r="AY129" s="120"/>
      <c r="AZ129" s="120"/>
      <c r="BA129" s="120"/>
      <c r="BB129" s="120"/>
    </row>
    <row r="130" spans="1:55" ht="72" hidden="1" customHeight="1" x14ac:dyDescent="0.2">
      <c r="A130" s="900">
        <v>15</v>
      </c>
      <c r="B130" s="156" t="s">
        <v>58</v>
      </c>
      <c r="C130" s="157" t="s">
        <v>59</v>
      </c>
      <c r="D130" s="158" t="s">
        <v>60</v>
      </c>
      <c r="E130" s="158" t="s">
        <v>61</v>
      </c>
      <c r="F130" s="157" t="s">
        <v>62</v>
      </c>
      <c r="G130" s="159" t="s">
        <v>13</v>
      </c>
      <c r="H130" s="159" t="s">
        <v>63</v>
      </c>
      <c r="I130" s="160" t="s">
        <v>15</v>
      </c>
      <c r="J130" s="161">
        <f>+$N$3</f>
        <v>2019</v>
      </c>
      <c r="K130" s="159" t="s">
        <v>64</v>
      </c>
      <c r="L130" s="160" t="s">
        <v>115</v>
      </c>
      <c r="M130" s="157" t="s">
        <v>65</v>
      </c>
      <c r="N130" s="157" t="s">
        <v>66</v>
      </c>
      <c r="O130" s="157" t="s">
        <v>67</v>
      </c>
      <c r="P130" s="157" t="s">
        <v>116</v>
      </c>
      <c r="Q130" s="157" t="s">
        <v>117</v>
      </c>
      <c r="R130" s="162">
        <f t="shared" ref="R130" si="205">SUM(R131:R137)</f>
        <v>0</v>
      </c>
      <c r="S130" s="163">
        <f t="shared" ref="S130" si="206">SUM(S131:S137)</f>
        <v>0</v>
      </c>
      <c r="T130" s="164">
        <f t="shared" ref="T130" si="207">SUM(T131:T137)</f>
        <v>0</v>
      </c>
      <c r="U130" s="165">
        <f t="shared" ref="U130" si="208">SUM(U131:U137)</f>
        <v>0</v>
      </c>
      <c r="V130" s="164">
        <f t="shared" ref="V130" si="209">SUM(V131:V137)</f>
        <v>0</v>
      </c>
      <c r="W130" s="165">
        <f t="shared" ref="W130" si="210">SUM(W131:W137)</f>
        <v>0</v>
      </c>
      <c r="X130" s="164">
        <f t="shared" ref="X130" si="211">SUM(X131:X137)</f>
        <v>0</v>
      </c>
      <c r="Y130" s="165">
        <f t="shared" ref="Y130" si="212">SUM(Y131:Y137)</f>
        <v>0</v>
      </c>
      <c r="Z130" s="164">
        <f t="shared" ref="Z130" si="213">SUM(Z131:Z137)</f>
        <v>0</v>
      </c>
      <c r="AA130" s="165">
        <f t="shared" ref="AA130" si="214">SUM(AA131:AA137)</f>
        <v>0</v>
      </c>
      <c r="AB130" s="164">
        <f t="shared" ref="AB130" si="215">SUM(AB131:AB137)</f>
        <v>0</v>
      </c>
      <c r="AC130" s="165">
        <f t="shared" ref="AC130" si="216">SUM(AC131:AC137)</f>
        <v>0</v>
      </c>
      <c r="AD130" s="164">
        <f t="shared" ref="AD130" si="217">SUM(AD131:AD137)</f>
        <v>0</v>
      </c>
      <c r="AE130" s="165">
        <f t="shared" ref="AE130" si="218">SUM(AE131:AE137)</f>
        <v>0</v>
      </c>
      <c r="AF130" s="164">
        <f t="shared" ref="AF130" si="219">SUM(AF131:AF137)</f>
        <v>0</v>
      </c>
      <c r="AG130" s="166">
        <f t="shared" ref="AG130" si="220">SUM(AG131:AG137)</f>
        <v>0</v>
      </c>
      <c r="AH130" s="827"/>
      <c r="AI130" s="827"/>
      <c r="AJ130" s="167">
        <f t="shared" ref="AJ130" si="221">SUM(AJ131:AJ137)</f>
        <v>0</v>
      </c>
      <c r="AK130" s="168">
        <f t="shared" ref="AK130" si="222">SUM(AK131:AK137)</f>
        <v>0</v>
      </c>
      <c r="AL130" s="40">
        <f t="shared" ref="AL130" si="223">SUM(AL131:AL137)</f>
        <v>0</v>
      </c>
      <c r="AM130" s="41">
        <f t="shared" ref="AM130" si="224">SUM(AM131:AM137)</f>
        <v>0</v>
      </c>
      <c r="AN130" s="41">
        <f t="shared" ref="AN130" si="225">SUM(AN131:AN137)</f>
        <v>0</v>
      </c>
      <c r="AO130" s="41">
        <f t="shared" ref="AO130" si="226">SUM(AO131:AO137)</f>
        <v>0</v>
      </c>
      <c r="AP130" s="41">
        <f t="shared" ref="AP130" si="227">SUM(AP131:AP137)</f>
        <v>0</v>
      </c>
      <c r="AQ130" s="41">
        <f t="shared" ref="AQ130" si="228">SUM(AQ131:AQ137)</f>
        <v>0</v>
      </c>
      <c r="AR130" s="42">
        <f t="shared" ref="AR130" si="229">SUM(AR131:AR137)</f>
        <v>0</v>
      </c>
      <c r="AS130" s="103">
        <f t="shared" ref="AS130" si="230">SUM(AS131:AS137)</f>
        <v>0</v>
      </c>
      <c r="AT130" s="41">
        <f t="shared" ref="AT130" si="231">SUM(AT131:AT137)</f>
        <v>0</v>
      </c>
      <c r="AU130" s="42">
        <f t="shared" ref="AU130" si="232">SUM(AU131:AU137)</f>
        <v>0</v>
      </c>
      <c r="AV130" s="103">
        <f t="shared" ref="AV130" si="233">SUM(AV131:AV137)</f>
        <v>0</v>
      </c>
      <c r="AW130" s="41">
        <f t="shared" ref="AW130" si="234">SUM(AW131:AW137)</f>
        <v>0</v>
      </c>
      <c r="AX130" s="41">
        <f t="shared" ref="AX130" si="235">SUM(AX131:AX137)</f>
        <v>0</v>
      </c>
      <c r="AY130" s="41">
        <f t="shared" ref="AY130" si="236">SUM(AY131:AY137)</f>
        <v>0</v>
      </c>
      <c r="AZ130" s="104">
        <f t="shared" ref="AZ130" si="237">SUM(AZ131:AZ137)</f>
        <v>0</v>
      </c>
      <c r="BA130" s="43" t="s">
        <v>31</v>
      </c>
      <c r="BB130" s="43" t="s">
        <v>118</v>
      </c>
      <c r="BC130" s="44" t="s">
        <v>33</v>
      </c>
    </row>
    <row r="131" spans="1:55" ht="17.25" hidden="1" customHeight="1" x14ac:dyDescent="0.2">
      <c r="A131" s="901"/>
      <c r="B131" s="903" t="str">
        <f>VLOOKUP($D$9,'PROYECTOS REGISTRADOS'!$A$2:$D$82,4,0)</f>
        <v>Mejoramiento del índice de desempleo entre la población económicamente activa residente en el Municipio de Tocancipá, Cundinamarca, Centro Oriente</v>
      </c>
      <c r="C131" s="906" t="str">
        <f>VLOOKUP($D$9,'PROYECTOS REGISTRADOS'!$A$2:$D$82,3,0)</f>
        <v>2016-25817-0030</v>
      </c>
      <c r="D131" s="909"/>
      <c r="E131" s="912" t="str">
        <f>IF(D131=0,"0-0",(VLOOKUP(D131,'CONSOLIDADO PLAN DESARROLLO'!$EL$9:$ET$304,2,0)))</f>
        <v>0-0</v>
      </c>
      <c r="F131" s="915" t="str">
        <f>IF(D131=0,"0-0",(VLOOKUP(D131,'CONSOLIDADO PLAN DESARROLLO'!$EL$9:$ET$304,3,0)))</f>
        <v>0-0</v>
      </c>
      <c r="G131" s="918" t="str">
        <f>IF(D131=0,"0-0",(VLOOKUP(D131,'CONSOLIDADO PLAN DESARROLLO'!$EL$9:$ET$304,4,0)))</f>
        <v>0-0</v>
      </c>
      <c r="H131" s="921" t="str">
        <f>IF(D131=0,"0-0",(VLOOKUP(D131,'CONSOLIDADO PLAN DESARROLLO'!$EL$9:$ET$304,5,0)))</f>
        <v>0-0</v>
      </c>
      <c r="I131" s="924" t="str">
        <f>IF(D131=0,"0-0",(VLOOKUP(D131,'CONSOLIDADO PLAN DESARROLLO'!$EL$9:$ET$304,$R$3,0)))</f>
        <v>0-0</v>
      </c>
      <c r="J131" s="925"/>
      <c r="K131" s="933"/>
      <c r="L131" s="936"/>
      <c r="M131" s="169"/>
      <c r="N131" s="170"/>
      <c r="O131" s="171"/>
      <c r="P131" s="45"/>
      <c r="Q131" s="46"/>
      <c r="R131" s="939"/>
      <c r="S131" s="47"/>
      <c r="T131" s="897"/>
      <c r="U131" s="48"/>
      <c r="V131" s="897"/>
      <c r="W131" s="48"/>
      <c r="X131" s="897"/>
      <c r="Y131" s="48"/>
      <c r="Z131" s="897"/>
      <c r="AA131" s="48"/>
      <c r="AB131" s="897"/>
      <c r="AC131" s="48"/>
      <c r="AD131" s="897"/>
      <c r="AE131" s="48"/>
      <c r="AF131" s="897"/>
      <c r="AG131" s="49"/>
      <c r="AH131" s="828"/>
      <c r="AI131" s="828"/>
      <c r="AJ131" s="930">
        <f>+R131+T131+V131+X131+Z131+AB131+AD131+AF131</f>
        <v>0</v>
      </c>
      <c r="AK131" s="102">
        <f t="shared" ref="AK131:AK136" si="238">AC131+AE131+AG131+S131+U131+W131+Y131+AA131</f>
        <v>0</v>
      </c>
      <c r="AL131" s="50"/>
      <c r="AM131" s="51"/>
      <c r="AN131" s="51"/>
      <c r="AO131" s="51"/>
      <c r="AP131" s="51"/>
      <c r="AQ131" s="51"/>
      <c r="AR131" s="52">
        <f t="shared" ref="AR131:AR136" si="239">SUM(AL131:AQ131)</f>
        <v>0</v>
      </c>
      <c r="AS131" s="53"/>
      <c r="AT131" s="51"/>
      <c r="AU131" s="52">
        <f t="shared" ref="AU131:AU135" si="240">SUM(AS131:AT131)</f>
        <v>0</v>
      </c>
      <c r="AV131" s="53"/>
      <c r="AW131" s="51"/>
      <c r="AX131" s="51"/>
      <c r="AY131" s="51"/>
      <c r="AZ131" s="54"/>
      <c r="BA131" s="55"/>
      <c r="BB131" s="55"/>
      <c r="BC131" s="56"/>
    </row>
    <row r="132" spans="1:55" ht="17.25" hidden="1" customHeight="1" x14ac:dyDescent="0.2">
      <c r="A132" s="901"/>
      <c r="B132" s="903"/>
      <c r="C132" s="906"/>
      <c r="D132" s="909"/>
      <c r="E132" s="913"/>
      <c r="F132" s="915"/>
      <c r="G132" s="918"/>
      <c r="H132" s="921"/>
      <c r="I132" s="926"/>
      <c r="J132" s="927"/>
      <c r="K132" s="933"/>
      <c r="L132" s="937"/>
      <c r="M132" s="169"/>
      <c r="N132" s="170"/>
      <c r="O132" s="171"/>
      <c r="P132" s="45"/>
      <c r="Q132" s="46"/>
      <c r="R132" s="940"/>
      <c r="S132" s="47"/>
      <c r="T132" s="898"/>
      <c r="U132" s="48"/>
      <c r="V132" s="898"/>
      <c r="W132" s="48"/>
      <c r="X132" s="898"/>
      <c r="Y132" s="48"/>
      <c r="Z132" s="898"/>
      <c r="AA132" s="48"/>
      <c r="AB132" s="898"/>
      <c r="AC132" s="48"/>
      <c r="AD132" s="898"/>
      <c r="AE132" s="48"/>
      <c r="AF132" s="898"/>
      <c r="AG132" s="49"/>
      <c r="AH132" s="829"/>
      <c r="AI132" s="829"/>
      <c r="AJ132" s="931"/>
      <c r="AK132" s="102">
        <f t="shared" si="238"/>
        <v>0</v>
      </c>
      <c r="AL132" s="50"/>
      <c r="AM132" s="51"/>
      <c r="AN132" s="51"/>
      <c r="AO132" s="51"/>
      <c r="AP132" s="51"/>
      <c r="AQ132" s="51"/>
      <c r="AR132" s="52">
        <f t="shared" si="239"/>
        <v>0</v>
      </c>
      <c r="AS132" s="53"/>
      <c r="AT132" s="51"/>
      <c r="AU132" s="52">
        <f t="shared" si="240"/>
        <v>0</v>
      </c>
      <c r="AV132" s="53"/>
      <c r="AW132" s="51"/>
      <c r="AX132" s="51"/>
      <c r="AY132" s="51"/>
      <c r="AZ132" s="54"/>
      <c r="BA132" s="55"/>
      <c r="BB132" s="55"/>
      <c r="BC132" s="56"/>
    </row>
    <row r="133" spans="1:55" ht="17.25" hidden="1" customHeight="1" x14ac:dyDescent="0.2">
      <c r="A133" s="901"/>
      <c r="B133" s="903"/>
      <c r="C133" s="906"/>
      <c r="D133" s="909"/>
      <c r="E133" s="913"/>
      <c r="F133" s="915"/>
      <c r="G133" s="918"/>
      <c r="H133" s="921"/>
      <c r="I133" s="926"/>
      <c r="J133" s="927"/>
      <c r="K133" s="933"/>
      <c r="L133" s="937"/>
      <c r="M133" s="169"/>
      <c r="N133" s="170"/>
      <c r="O133" s="171"/>
      <c r="P133" s="45"/>
      <c r="Q133" s="46"/>
      <c r="R133" s="940"/>
      <c r="S133" s="47"/>
      <c r="T133" s="898"/>
      <c r="U133" s="48"/>
      <c r="V133" s="898"/>
      <c r="W133" s="48"/>
      <c r="X133" s="898"/>
      <c r="Y133" s="48"/>
      <c r="Z133" s="898"/>
      <c r="AA133" s="48"/>
      <c r="AB133" s="898"/>
      <c r="AC133" s="48"/>
      <c r="AD133" s="898"/>
      <c r="AE133" s="48"/>
      <c r="AF133" s="898"/>
      <c r="AG133" s="49"/>
      <c r="AH133" s="829"/>
      <c r="AI133" s="829"/>
      <c r="AJ133" s="931"/>
      <c r="AK133" s="102">
        <f t="shared" si="238"/>
        <v>0</v>
      </c>
      <c r="AL133" s="50"/>
      <c r="AM133" s="51"/>
      <c r="AN133" s="51"/>
      <c r="AO133" s="51"/>
      <c r="AP133" s="51"/>
      <c r="AQ133" s="51"/>
      <c r="AR133" s="52">
        <f t="shared" si="239"/>
        <v>0</v>
      </c>
      <c r="AS133" s="53"/>
      <c r="AT133" s="51"/>
      <c r="AU133" s="52">
        <f t="shared" si="240"/>
        <v>0</v>
      </c>
      <c r="AV133" s="53"/>
      <c r="AW133" s="51"/>
      <c r="AX133" s="51"/>
      <c r="AY133" s="51"/>
      <c r="AZ133" s="54"/>
      <c r="BA133" s="55"/>
      <c r="BB133" s="55"/>
      <c r="BC133" s="56"/>
    </row>
    <row r="134" spans="1:55" ht="17.25" hidden="1" customHeight="1" x14ac:dyDescent="0.2">
      <c r="A134" s="901"/>
      <c r="B134" s="903"/>
      <c r="C134" s="906"/>
      <c r="D134" s="909"/>
      <c r="E134" s="913"/>
      <c r="F134" s="915"/>
      <c r="G134" s="918"/>
      <c r="H134" s="921"/>
      <c r="I134" s="926"/>
      <c r="J134" s="927"/>
      <c r="K134" s="933"/>
      <c r="L134" s="937"/>
      <c r="M134" s="169"/>
      <c r="N134" s="170"/>
      <c r="O134" s="171"/>
      <c r="P134" s="45"/>
      <c r="Q134" s="46"/>
      <c r="R134" s="940"/>
      <c r="S134" s="47"/>
      <c r="T134" s="898"/>
      <c r="U134" s="48"/>
      <c r="V134" s="898"/>
      <c r="W134" s="48"/>
      <c r="X134" s="898"/>
      <c r="Y134" s="48"/>
      <c r="Z134" s="898"/>
      <c r="AA134" s="48"/>
      <c r="AB134" s="898"/>
      <c r="AC134" s="48"/>
      <c r="AD134" s="898"/>
      <c r="AE134" s="48"/>
      <c r="AF134" s="898"/>
      <c r="AG134" s="49"/>
      <c r="AH134" s="829"/>
      <c r="AI134" s="829"/>
      <c r="AJ134" s="931"/>
      <c r="AK134" s="102">
        <f t="shared" si="238"/>
        <v>0</v>
      </c>
      <c r="AL134" s="50"/>
      <c r="AM134" s="51"/>
      <c r="AN134" s="51"/>
      <c r="AO134" s="51"/>
      <c r="AP134" s="51"/>
      <c r="AQ134" s="51"/>
      <c r="AR134" s="52">
        <f t="shared" si="239"/>
        <v>0</v>
      </c>
      <c r="AS134" s="53"/>
      <c r="AT134" s="51"/>
      <c r="AU134" s="52">
        <f t="shared" si="240"/>
        <v>0</v>
      </c>
      <c r="AV134" s="53"/>
      <c r="AW134" s="51"/>
      <c r="AX134" s="51"/>
      <c r="AY134" s="51"/>
      <c r="AZ134" s="54"/>
      <c r="BA134" s="55"/>
      <c r="BB134" s="55"/>
      <c r="BC134" s="56"/>
    </row>
    <row r="135" spans="1:55" ht="17.25" hidden="1" customHeight="1" x14ac:dyDescent="0.2">
      <c r="A135" s="901"/>
      <c r="B135" s="903"/>
      <c r="C135" s="906"/>
      <c r="D135" s="909"/>
      <c r="E135" s="913"/>
      <c r="F135" s="915"/>
      <c r="G135" s="918"/>
      <c r="H135" s="921"/>
      <c r="I135" s="926"/>
      <c r="J135" s="927"/>
      <c r="K135" s="933"/>
      <c r="L135" s="937"/>
      <c r="M135" s="169"/>
      <c r="N135" s="170"/>
      <c r="O135" s="171"/>
      <c r="P135" s="45"/>
      <c r="Q135" s="46"/>
      <c r="R135" s="940"/>
      <c r="S135" s="47"/>
      <c r="T135" s="898"/>
      <c r="U135" s="48"/>
      <c r="V135" s="898"/>
      <c r="W135" s="48"/>
      <c r="X135" s="898"/>
      <c r="Y135" s="48"/>
      <c r="Z135" s="898"/>
      <c r="AA135" s="48"/>
      <c r="AB135" s="898"/>
      <c r="AC135" s="48"/>
      <c r="AD135" s="898"/>
      <c r="AE135" s="48"/>
      <c r="AF135" s="898"/>
      <c r="AG135" s="49"/>
      <c r="AH135" s="829"/>
      <c r="AI135" s="829"/>
      <c r="AJ135" s="931"/>
      <c r="AK135" s="102">
        <f t="shared" si="238"/>
        <v>0</v>
      </c>
      <c r="AL135" s="50"/>
      <c r="AM135" s="51"/>
      <c r="AN135" s="51"/>
      <c r="AO135" s="51"/>
      <c r="AP135" s="51"/>
      <c r="AQ135" s="51"/>
      <c r="AR135" s="52">
        <f t="shared" si="239"/>
        <v>0</v>
      </c>
      <c r="AS135" s="53"/>
      <c r="AT135" s="51"/>
      <c r="AU135" s="52">
        <f t="shared" si="240"/>
        <v>0</v>
      </c>
      <c r="AV135" s="53"/>
      <c r="AW135" s="51"/>
      <c r="AX135" s="51"/>
      <c r="AY135" s="51"/>
      <c r="AZ135" s="54"/>
      <c r="BA135" s="55"/>
      <c r="BB135" s="55"/>
      <c r="BC135" s="56"/>
    </row>
    <row r="136" spans="1:55" ht="17.25" hidden="1" customHeight="1" x14ac:dyDescent="0.2">
      <c r="A136" s="901"/>
      <c r="B136" s="904"/>
      <c r="C136" s="907"/>
      <c r="D136" s="910"/>
      <c r="E136" s="913"/>
      <c r="F136" s="916"/>
      <c r="G136" s="919"/>
      <c r="H136" s="922"/>
      <c r="I136" s="926"/>
      <c r="J136" s="927"/>
      <c r="K136" s="934"/>
      <c r="L136" s="937"/>
      <c r="M136" s="172"/>
      <c r="N136" s="173"/>
      <c r="O136" s="174"/>
      <c r="P136" s="105"/>
      <c r="Q136" s="106"/>
      <c r="R136" s="940"/>
      <c r="S136" s="107"/>
      <c r="T136" s="898"/>
      <c r="U136" s="108"/>
      <c r="V136" s="898"/>
      <c r="W136" s="108"/>
      <c r="X136" s="898"/>
      <c r="Y136" s="108"/>
      <c r="Z136" s="898"/>
      <c r="AA136" s="108"/>
      <c r="AB136" s="898"/>
      <c r="AC136" s="108"/>
      <c r="AD136" s="898"/>
      <c r="AE136" s="108"/>
      <c r="AF136" s="898"/>
      <c r="AG136" s="109"/>
      <c r="AH136" s="829"/>
      <c r="AI136" s="829"/>
      <c r="AJ136" s="932"/>
      <c r="AK136" s="102">
        <f t="shared" si="238"/>
        <v>0</v>
      </c>
      <c r="AL136" s="110"/>
      <c r="AM136" s="111"/>
      <c r="AN136" s="111"/>
      <c r="AO136" s="111"/>
      <c r="AP136" s="111"/>
      <c r="AQ136" s="111"/>
      <c r="AR136" s="52">
        <f t="shared" si="239"/>
        <v>0</v>
      </c>
      <c r="AS136" s="112"/>
      <c r="AT136" s="111"/>
      <c r="AU136" s="52">
        <f>SUM(AS136:AT136)</f>
        <v>0</v>
      </c>
      <c r="AV136" s="112"/>
      <c r="AW136" s="111"/>
      <c r="AX136" s="111"/>
      <c r="AY136" s="111"/>
      <c r="AZ136" s="113"/>
      <c r="BA136" s="114"/>
      <c r="BB136" s="114"/>
      <c r="BC136" s="115"/>
    </row>
    <row r="137" spans="1:55" ht="9.9499999999999993" hidden="1" customHeight="1" thickBot="1" x14ac:dyDescent="0.25">
      <c r="A137" s="902"/>
      <c r="B137" s="905"/>
      <c r="C137" s="908"/>
      <c r="D137" s="911"/>
      <c r="E137" s="914"/>
      <c r="F137" s="917"/>
      <c r="G137" s="920"/>
      <c r="H137" s="923"/>
      <c r="I137" s="928"/>
      <c r="J137" s="929"/>
      <c r="K137" s="935"/>
      <c r="L137" s="938"/>
      <c r="M137" s="175"/>
      <c r="N137" s="176"/>
      <c r="O137" s="177"/>
      <c r="P137" s="116"/>
      <c r="Q137" s="116"/>
      <c r="R137" s="941"/>
      <c r="S137" s="178"/>
      <c r="T137" s="899"/>
      <c r="U137" s="179"/>
      <c r="V137" s="899"/>
      <c r="W137" s="179"/>
      <c r="X137" s="899"/>
      <c r="Y137" s="179"/>
      <c r="Z137" s="899"/>
      <c r="AA137" s="179"/>
      <c r="AB137" s="899"/>
      <c r="AC137" s="179"/>
      <c r="AD137" s="899"/>
      <c r="AE137" s="179"/>
      <c r="AF137" s="899"/>
      <c r="AG137" s="180"/>
      <c r="AH137" s="830"/>
      <c r="AI137" s="830"/>
      <c r="AJ137" s="117"/>
      <c r="AK137" s="118"/>
      <c r="AL137" s="181"/>
      <c r="AM137" s="182"/>
      <c r="AN137" s="182"/>
      <c r="AO137" s="182"/>
      <c r="AP137" s="182"/>
      <c r="AQ137" s="182"/>
      <c r="AR137" s="119"/>
      <c r="AS137" s="183"/>
      <c r="AT137" s="182"/>
      <c r="AU137" s="119"/>
      <c r="AV137" s="183"/>
      <c r="AW137" s="182"/>
      <c r="AX137" s="182"/>
      <c r="AY137" s="182"/>
      <c r="AZ137" s="184"/>
      <c r="BA137" s="185"/>
      <c r="BB137" s="185"/>
      <c r="BC137" s="186"/>
    </row>
    <row r="138" spans="1:55" ht="6" hidden="1" customHeight="1" x14ac:dyDescent="0.2">
      <c r="B138" s="120"/>
      <c r="C138" s="120"/>
      <c r="D138" s="120"/>
      <c r="E138" s="120"/>
      <c r="F138" s="120"/>
      <c r="G138" s="120"/>
      <c r="H138" s="120"/>
      <c r="I138" s="954"/>
      <c r="J138" s="954"/>
      <c r="K138" s="120"/>
      <c r="L138" s="120"/>
      <c r="M138" s="120"/>
      <c r="N138" s="120"/>
      <c r="O138" s="120"/>
      <c r="P138" s="120"/>
      <c r="Q138" s="120"/>
      <c r="R138" s="120"/>
      <c r="S138" s="120"/>
      <c r="T138" s="120"/>
      <c r="U138" s="120"/>
      <c r="V138" s="120"/>
      <c r="W138" s="120"/>
      <c r="X138" s="120"/>
      <c r="Y138" s="120"/>
      <c r="Z138" s="120"/>
      <c r="AA138" s="120"/>
      <c r="AB138" s="120"/>
      <c r="AC138" s="120"/>
      <c r="AD138" s="120"/>
      <c r="AE138" s="120"/>
      <c r="AF138" s="120"/>
      <c r="AG138" s="120"/>
      <c r="AH138" s="120"/>
      <c r="AI138" s="120"/>
      <c r="AJ138" s="120"/>
      <c r="AK138" s="120"/>
      <c r="AL138" s="120"/>
      <c r="AM138" s="120"/>
      <c r="AN138" s="120"/>
      <c r="AO138" s="120"/>
      <c r="AP138" s="120"/>
      <c r="AQ138" s="187"/>
      <c r="AR138" s="120"/>
      <c r="AS138" s="120"/>
      <c r="AT138" s="120"/>
      <c r="AU138" s="120"/>
      <c r="AV138" s="120"/>
      <c r="AW138" s="120"/>
      <c r="AX138" s="120"/>
      <c r="AY138" s="120"/>
      <c r="AZ138" s="120"/>
      <c r="BA138" s="120"/>
      <c r="BB138" s="120"/>
    </row>
    <row r="139" spans="1:55" ht="72" hidden="1" customHeight="1" x14ac:dyDescent="0.2">
      <c r="A139" s="900">
        <v>16</v>
      </c>
      <c r="B139" s="156" t="s">
        <v>58</v>
      </c>
      <c r="C139" s="157" t="s">
        <v>59</v>
      </c>
      <c r="D139" s="158" t="s">
        <v>60</v>
      </c>
      <c r="E139" s="158" t="s">
        <v>61</v>
      </c>
      <c r="F139" s="157" t="s">
        <v>62</v>
      </c>
      <c r="G139" s="159" t="s">
        <v>13</v>
      </c>
      <c r="H139" s="159" t="s">
        <v>63</v>
      </c>
      <c r="I139" s="160" t="s">
        <v>15</v>
      </c>
      <c r="J139" s="161">
        <f>+$N$3</f>
        <v>2019</v>
      </c>
      <c r="K139" s="159" t="s">
        <v>64</v>
      </c>
      <c r="L139" s="160" t="s">
        <v>115</v>
      </c>
      <c r="M139" s="157" t="s">
        <v>65</v>
      </c>
      <c r="N139" s="157" t="s">
        <v>66</v>
      </c>
      <c r="O139" s="157" t="s">
        <v>67</v>
      </c>
      <c r="P139" s="157" t="s">
        <v>116</v>
      </c>
      <c r="Q139" s="157" t="s">
        <v>117</v>
      </c>
      <c r="R139" s="162">
        <f t="shared" ref="R139" si="241">SUM(R140:R146)</f>
        <v>0</v>
      </c>
      <c r="S139" s="163">
        <f t="shared" ref="S139" si="242">SUM(S140:S146)</f>
        <v>0</v>
      </c>
      <c r="T139" s="164">
        <f t="shared" ref="T139" si="243">SUM(T140:T146)</f>
        <v>0</v>
      </c>
      <c r="U139" s="165">
        <f t="shared" ref="U139" si="244">SUM(U140:U146)</f>
        <v>0</v>
      </c>
      <c r="V139" s="164">
        <f t="shared" ref="V139" si="245">SUM(V140:V146)</f>
        <v>0</v>
      </c>
      <c r="W139" s="165">
        <f t="shared" ref="W139" si="246">SUM(W140:W146)</f>
        <v>0</v>
      </c>
      <c r="X139" s="164">
        <f t="shared" ref="X139" si="247">SUM(X140:X146)</f>
        <v>0</v>
      </c>
      <c r="Y139" s="165">
        <f t="shared" ref="Y139" si="248">SUM(Y140:Y146)</f>
        <v>0</v>
      </c>
      <c r="Z139" s="164">
        <f t="shared" ref="Z139" si="249">SUM(Z140:Z146)</f>
        <v>0</v>
      </c>
      <c r="AA139" s="165">
        <f t="shared" ref="AA139" si="250">SUM(AA140:AA146)</f>
        <v>0</v>
      </c>
      <c r="AB139" s="164">
        <f t="shared" ref="AB139" si="251">SUM(AB140:AB146)</f>
        <v>0</v>
      </c>
      <c r="AC139" s="165">
        <f t="shared" ref="AC139" si="252">SUM(AC140:AC146)</f>
        <v>0</v>
      </c>
      <c r="AD139" s="164">
        <f t="shared" ref="AD139" si="253">SUM(AD140:AD146)</f>
        <v>0</v>
      </c>
      <c r="AE139" s="165">
        <f t="shared" ref="AE139" si="254">SUM(AE140:AE146)</f>
        <v>0</v>
      </c>
      <c r="AF139" s="164">
        <f t="shared" ref="AF139" si="255">SUM(AF140:AF146)</f>
        <v>0</v>
      </c>
      <c r="AG139" s="166">
        <f t="shared" ref="AG139" si="256">SUM(AG140:AG146)</f>
        <v>0</v>
      </c>
      <c r="AH139" s="827"/>
      <c r="AI139" s="827"/>
      <c r="AJ139" s="167">
        <f t="shared" ref="AJ139" si="257">SUM(AJ140:AJ146)</f>
        <v>0</v>
      </c>
      <c r="AK139" s="168">
        <f t="shared" ref="AK139" si="258">SUM(AK140:AK146)</f>
        <v>0</v>
      </c>
      <c r="AL139" s="40">
        <f t="shared" ref="AL139" si="259">SUM(AL140:AL146)</f>
        <v>0</v>
      </c>
      <c r="AM139" s="41">
        <f t="shared" ref="AM139" si="260">SUM(AM140:AM146)</f>
        <v>0</v>
      </c>
      <c r="AN139" s="41">
        <f t="shared" ref="AN139" si="261">SUM(AN140:AN146)</f>
        <v>0</v>
      </c>
      <c r="AO139" s="41">
        <f t="shared" ref="AO139" si="262">SUM(AO140:AO146)</f>
        <v>0</v>
      </c>
      <c r="AP139" s="41">
        <f t="shared" ref="AP139" si="263">SUM(AP140:AP146)</f>
        <v>0</v>
      </c>
      <c r="AQ139" s="41">
        <f t="shared" ref="AQ139" si="264">SUM(AQ140:AQ146)</f>
        <v>0</v>
      </c>
      <c r="AR139" s="42">
        <f t="shared" ref="AR139" si="265">SUM(AR140:AR146)</f>
        <v>0</v>
      </c>
      <c r="AS139" s="103">
        <f t="shared" ref="AS139" si="266">SUM(AS140:AS146)</f>
        <v>0</v>
      </c>
      <c r="AT139" s="41">
        <f t="shared" ref="AT139" si="267">SUM(AT140:AT146)</f>
        <v>0</v>
      </c>
      <c r="AU139" s="42">
        <f t="shared" ref="AU139" si="268">SUM(AU140:AU146)</f>
        <v>0</v>
      </c>
      <c r="AV139" s="103">
        <f t="shared" ref="AV139" si="269">SUM(AV140:AV146)</f>
        <v>0</v>
      </c>
      <c r="AW139" s="41">
        <f t="shared" ref="AW139" si="270">SUM(AW140:AW146)</f>
        <v>0</v>
      </c>
      <c r="AX139" s="41">
        <f t="shared" ref="AX139" si="271">SUM(AX140:AX146)</f>
        <v>0</v>
      </c>
      <c r="AY139" s="41">
        <f t="shared" ref="AY139" si="272">SUM(AY140:AY146)</f>
        <v>0</v>
      </c>
      <c r="AZ139" s="104">
        <f t="shared" ref="AZ139" si="273">SUM(AZ140:AZ146)</f>
        <v>0</v>
      </c>
      <c r="BA139" s="43" t="s">
        <v>31</v>
      </c>
      <c r="BB139" s="43" t="s">
        <v>118</v>
      </c>
      <c r="BC139" s="44" t="s">
        <v>33</v>
      </c>
    </row>
    <row r="140" spans="1:55" ht="17.25" hidden="1" customHeight="1" x14ac:dyDescent="0.2">
      <c r="A140" s="901"/>
      <c r="B140" s="903" t="str">
        <f>VLOOKUP($D$9,'PROYECTOS REGISTRADOS'!$A$2:$D$82,4,0)</f>
        <v>Mejoramiento del índice de desempleo entre la población económicamente activa residente en el Municipio de Tocancipá, Cundinamarca, Centro Oriente</v>
      </c>
      <c r="C140" s="906" t="str">
        <f>VLOOKUP($D$9,'PROYECTOS REGISTRADOS'!$A$2:$D$82,3,0)</f>
        <v>2016-25817-0030</v>
      </c>
      <c r="D140" s="909"/>
      <c r="E140" s="912" t="str">
        <f>IF(D140=0,"0-0",(VLOOKUP(D140,'CONSOLIDADO PLAN DESARROLLO'!$EL$9:$ET$304,2,0)))</f>
        <v>0-0</v>
      </c>
      <c r="F140" s="915" t="str">
        <f>IF(D140=0,"0-0",(VLOOKUP(D140,'CONSOLIDADO PLAN DESARROLLO'!$EL$9:$ET$304,3,0)))</f>
        <v>0-0</v>
      </c>
      <c r="G140" s="918" t="str">
        <f>IF(D140=0,"0-0",(VLOOKUP(D140,'CONSOLIDADO PLAN DESARROLLO'!$EL$9:$ET$304,4,0)))</f>
        <v>0-0</v>
      </c>
      <c r="H140" s="921" t="str">
        <f>IF(D140=0,"0-0",(VLOOKUP(D140,'CONSOLIDADO PLAN DESARROLLO'!$EL$9:$ET$304,5,0)))</f>
        <v>0-0</v>
      </c>
      <c r="I140" s="924" t="str">
        <f>IF(D140=0,"0-0",(VLOOKUP(D140,'CONSOLIDADO PLAN DESARROLLO'!$EL$9:$ET$304,$R$3,0)))</f>
        <v>0-0</v>
      </c>
      <c r="J140" s="925"/>
      <c r="K140" s="933"/>
      <c r="L140" s="936"/>
      <c r="M140" s="169"/>
      <c r="N140" s="170"/>
      <c r="O140" s="171"/>
      <c r="P140" s="45"/>
      <c r="Q140" s="46"/>
      <c r="R140" s="939"/>
      <c r="S140" s="47"/>
      <c r="T140" s="897"/>
      <c r="U140" s="48"/>
      <c r="V140" s="897"/>
      <c r="W140" s="48"/>
      <c r="X140" s="897"/>
      <c r="Y140" s="48"/>
      <c r="Z140" s="897"/>
      <c r="AA140" s="48"/>
      <c r="AB140" s="897"/>
      <c r="AC140" s="48"/>
      <c r="AD140" s="897"/>
      <c r="AE140" s="48"/>
      <c r="AF140" s="897"/>
      <c r="AG140" s="49"/>
      <c r="AH140" s="828"/>
      <c r="AI140" s="828"/>
      <c r="AJ140" s="930">
        <f>+R140+T140+V140+X140+Z140+AB140+AD140+AF140</f>
        <v>0</v>
      </c>
      <c r="AK140" s="102">
        <f t="shared" ref="AK140:AK145" si="274">AC140+AE140+AG140+S140+U140+W140+Y140+AA140</f>
        <v>0</v>
      </c>
      <c r="AL140" s="50"/>
      <c r="AM140" s="51"/>
      <c r="AN140" s="51"/>
      <c r="AO140" s="51"/>
      <c r="AP140" s="51"/>
      <c r="AQ140" s="51"/>
      <c r="AR140" s="52">
        <f t="shared" ref="AR140:AR145" si="275">SUM(AL140:AQ140)</f>
        <v>0</v>
      </c>
      <c r="AS140" s="53"/>
      <c r="AT140" s="51"/>
      <c r="AU140" s="52">
        <f t="shared" ref="AU140:AU144" si="276">SUM(AS140:AT140)</f>
        <v>0</v>
      </c>
      <c r="AV140" s="53"/>
      <c r="AW140" s="51"/>
      <c r="AX140" s="51"/>
      <c r="AY140" s="51"/>
      <c r="AZ140" s="54"/>
      <c r="BA140" s="55"/>
      <c r="BB140" s="55"/>
      <c r="BC140" s="56"/>
    </row>
    <row r="141" spans="1:55" ht="17.25" hidden="1" customHeight="1" x14ac:dyDescent="0.2">
      <c r="A141" s="901"/>
      <c r="B141" s="903"/>
      <c r="C141" s="906"/>
      <c r="D141" s="909"/>
      <c r="E141" s="913"/>
      <c r="F141" s="915"/>
      <c r="G141" s="918"/>
      <c r="H141" s="921"/>
      <c r="I141" s="926"/>
      <c r="J141" s="927"/>
      <c r="K141" s="933"/>
      <c r="L141" s="937"/>
      <c r="M141" s="169"/>
      <c r="N141" s="170"/>
      <c r="O141" s="171"/>
      <c r="P141" s="45"/>
      <c r="Q141" s="46"/>
      <c r="R141" s="940"/>
      <c r="S141" s="47"/>
      <c r="T141" s="898"/>
      <c r="U141" s="48"/>
      <c r="V141" s="898"/>
      <c r="W141" s="48"/>
      <c r="X141" s="898"/>
      <c r="Y141" s="48"/>
      <c r="Z141" s="898"/>
      <c r="AA141" s="48"/>
      <c r="AB141" s="898"/>
      <c r="AC141" s="48"/>
      <c r="AD141" s="898"/>
      <c r="AE141" s="48"/>
      <c r="AF141" s="898"/>
      <c r="AG141" s="49"/>
      <c r="AH141" s="829"/>
      <c r="AI141" s="829"/>
      <c r="AJ141" s="931"/>
      <c r="AK141" s="102">
        <f t="shared" si="274"/>
        <v>0</v>
      </c>
      <c r="AL141" s="50"/>
      <c r="AM141" s="51"/>
      <c r="AN141" s="51"/>
      <c r="AO141" s="51"/>
      <c r="AP141" s="51"/>
      <c r="AQ141" s="51"/>
      <c r="AR141" s="52">
        <f t="shared" si="275"/>
        <v>0</v>
      </c>
      <c r="AS141" s="53"/>
      <c r="AT141" s="51"/>
      <c r="AU141" s="52">
        <f t="shared" si="276"/>
        <v>0</v>
      </c>
      <c r="AV141" s="53"/>
      <c r="AW141" s="51"/>
      <c r="AX141" s="51"/>
      <c r="AY141" s="51"/>
      <c r="AZ141" s="54"/>
      <c r="BA141" s="55"/>
      <c r="BB141" s="55"/>
      <c r="BC141" s="56"/>
    </row>
    <row r="142" spans="1:55" ht="17.25" hidden="1" customHeight="1" x14ac:dyDescent="0.2">
      <c r="A142" s="901"/>
      <c r="B142" s="903"/>
      <c r="C142" s="906"/>
      <c r="D142" s="909"/>
      <c r="E142" s="913"/>
      <c r="F142" s="915"/>
      <c r="G142" s="918"/>
      <c r="H142" s="921"/>
      <c r="I142" s="926"/>
      <c r="J142" s="927"/>
      <c r="K142" s="933"/>
      <c r="L142" s="937"/>
      <c r="M142" s="169"/>
      <c r="N142" s="170"/>
      <c r="O142" s="171"/>
      <c r="P142" s="45"/>
      <c r="Q142" s="46"/>
      <c r="R142" s="940"/>
      <c r="S142" s="47"/>
      <c r="T142" s="898"/>
      <c r="U142" s="48"/>
      <c r="V142" s="898"/>
      <c r="W142" s="48"/>
      <c r="X142" s="898"/>
      <c r="Y142" s="48"/>
      <c r="Z142" s="898"/>
      <c r="AA142" s="48"/>
      <c r="AB142" s="898"/>
      <c r="AC142" s="48"/>
      <c r="AD142" s="898"/>
      <c r="AE142" s="48"/>
      <c r="AF142" s="898"/>
      <c r="AG142" s="49"/>
      <c r="AH142" s="829"/>
      <c r="AI142" s="829"/>
      <c r="AJ142" s="931"/>
      <c r="AK142" s="102">
        <f t="shared" si="274"/>
        <v>0</v>
      </c>
      <c r="AL142" s="50"/>
      <c r="AM142" s="51"/>
      <c r="AN142" s="51"/>
      <c r="AO142" s="51"/>
      <c r="AP142" s="51"/>
      <c r="AQ142" s="51"/>
      <c r="AR142" s="52">
        <f t="shared" si="275"/>
        <v>0</v>
      </c>
      <c r="AS142" s="53"/>
      <c r="AT142" s="51"/>
      <c r="AU142" s="52">
        <f t="shared" si="276"/>
        <v>0</v>
      </c>
      <c r="AV142" s="53"/>
      <c r="AW142" s="51"/>
      <c r="AX142" s="51"/>
      <c r="AY142" s="51"/>
      <c r="AZ142" s="54"/>
      <c r="BA142" s="55"/>
      <c r="BB142" s="55"/>
      <c r="BC142" s="56"/>
    </row>
    <row r="143" spans="1:55" ht="17.25" hidden="1" customHeight="1" x14ac:dyDescent="0.2">
      <c r="A143" s="901"/>
      <c r="B143" s="903"/>
      <c r="C143" s="906"/>
      <c r="D143" s="909"/>
      <c r="E143" s="913"/>
      <c r="F143" s="915"/>
      <c r="G143" s="918"/>
      <c r="H143" s="921"/>
      <c r="I143" s="926"/>
      <c r="J143" s="927"/>
      <c r="K143" s="933"/>
      <c r="L143" s="937"/>
      <c r="M143" s="169"/>
      <c r="N143" s="170"/>
      <c r="O143" s="171"/>
      <c r="P143" s="45"/>
      <c r="Q143" s="46"/>
      <c r="R143" s="940"/>
      <c r="S143" s="47"/>
      <c r="T143" s="898"/>
      <c r="U143" s="48"/>
      <c r="V143" s="898"/>
      <c r="W143" s="48"/>
      <c r="X143" s="898"/>
      <c r="Y143" s="48"/>
      <c r="Z143" s="898"/>
      <c r="AA143" s="48"/>
      <c r="AB143" s="898"/>
      <c r="AC143" s="48"/>
      <c r="AD143" s="898"/>
      <c r="AE143" s="48"/>
      <c r="AF143" s="898"/>
      <c r="AG143" s="49"/>
      <c r="AH143" s="829"/>
      <c r="AI143" s="829"/>
      <c r="AJ143" s="931"/>
      <c r="AK143" s="102">
        <f t="shared" si="274"/>
        <v>0</v>
      </c>
      <c r="AL143" s="50"/>
      <c r="AM143" s="51"/>
      <c r="AN143" s="51"/>
      <c r="AO143" s="51"/>
      <c r="AP143" s="51"/>
      <c r="AQ143" s="51"/>
      <c r="AR143" s="52">
        <f t="shared" si="275"/>
        <v>0</v>
      </c>
      <c r="AS143" s="53"/>
      <c r="AT143" s="51"/>
      <c r="AU143" s="52">
        <f t="shared" si="276"/>
        <v>0</v>
      </c>
      <c r="AV143" s="53"/>
      <c r="AW143" s="51"/>
      <c r="AX143" s="51"/>
      <c r="AY143" s="51"/>
      <c r="AZ143" s="54"/>
      <c r="BA143" s="55"/>
      <c r="BB143" s="55"/>
      <c r="BC143" s="56"/>
    </row>
    <row r="144" spans="1:55" ht="17.25" hidden="1" customHeight="1" x14ac:dyDescent="0.2">
      <c r="A144" s="901"/>
      <c r="B144" s="903"/>
      <c r="C144" s="906"/>
      <c r="D144" s="909"/>
      <c r="E144" s="913"/>
      <c r="F144" s="915"/>
      <c r="G144" s="918"/>
      <c r="H144" s="921"/>
      <c r="I144" s="926"/>
      <c r="J144" s="927"/>
      <c r="K144" s="933"/>
      <c r="L144" s="937"/>
      <c r="M144" s="169"/>
      <c r="N144" s="170"/>
      <c r="O144" s="171"/>
      <c r="P144" s="45"/>
      <c r="Q144" s="46"/>
      <c r="R144" s="940"/>
      <c r="S144" s="47"/>
      <c r="T144" s="898"/>
      <c r="U144" s="48"/>
      <c r="V144" s="898"/>
      <c r="W144" s="48"/>
      <c r="X144" s="898"/>
      <c r="Y144" s="48"/>
      <c r="Z144" s="898"/>
      <c r="AA144" s="48"/>
      <c r="AB144" s="898"/>
      <c r="AC144" s="48"/>
      <c r="AD144" s="898"/>
      <c r="AE144" s="48"/>
      <c r="AF144" s="898"/>
      <c r="AG144" s="49"/>
      <c r="AH144" s="829"/>
      <c r="AI144" s="829"/>
      <c r="AJ144" s="931"/>
      <c r="AK144" s="102">
        <f t="shared" si="274"/>
        <v>0</v>
      </c>
      <c r="AL144" s="50"/>
      <c r="AM144" s="51"/>
      <c r="AN144" s="51"/>
      <c r="AO144" s="51"/>
      <c r="AP144" s="51"/>
      <c r="AQ144" s="51"/>
      <c r="AR144" s="52">
        <f t="shared" si="275"/>
        <v>0</v>
      </c>
      <c r="AS144" s="53"/>
      <c r="AT144" s="51"/>
      <c r="AU144" s="52">
        <f t="shared" si="276"/>
        <v>0</v>
      </c>
      <c r="AV144" s="53"/>
      <c r="AW144" s="51"/>
      <c r="AX144" s="51"/>
      <c r="AY144" s="51"/>
      <c r="AZ144" s="54"/>
      <c r="BA144" s="55"/>
      <c r="BB144" s="55"/>
      <c r="BC144" s="56"/>
    </row>
    <row r="145" spans="1:55" ht="17.25" hidden="1" customHeight="1" x14ac:dyDescent="0.2">
      <c r="A145" s="901"/>
      <c r="B145" s="904"/>
      <c r="C145" s="907"/>
      <c r="D145" s="910"/>
      <c r="E145" s="913"/>
      <c r="F145" s="916"/>
      <c r="G145" s="919"/>
      <c r="H145" s="922"/>
      <c r="I145" s="926"/>
      <c r="J145" s="927"/>
      <c r="K145" s="934"/>
      <c r="L145" s="937"/>
      <c r="M145" s="172"/>
      <c r="N145" s="173"/>
      <c r="O145" s="174"/>
      <c r="P145" s="105"/>
      <c r="Q145" s="106"/>
      <c r="R145" s="940"/>
      <c r="S145" s="107"/>
      <c r="T145" s="898"/>
      <c r="U145" s="108"/>
      <c r="V145" s="898"/>
      <c r="W145" s="108"/>
      <c r="X145" s="898"/>
      <c r="Y145" s="108"/>
      <c r="Z145" s="898"/>
      <c r="AA145" s="108"/>
      <c r="AB145" s="898"/>
      <c r="AC145" s="108"/>
      <c r="AD145" s="898"/>
      <c r="AE145" s="108"/>
      <c r="AF145" s="898"/>
      <c r="AG145" s="109"/>
      <c r="AH145" s="829"/>
      <c r="AI145" s="829"/>
      <c r="AJ145" s="932"/>
      <c r="AK145" s="102">
        <f t="shared" si="274"/>
        <v>0</v>
      </c>
      <c r="AL145" s="110"/>
      <c r="AM145" s="111"/>
      <c r="AN145" s="111"/>
      <c r="AO145" s="111"/>
      <c r="AP145" s="111"/>
      <c r="AQ145" s="111"/>
      <c r="AR145" s="52">
        <f t="shared" si="275"/>
        <v>0</v>
      </c>
      <c r="AS145" s="112"/>
      <c r="AT145" s="111"/>
      <c r="AU145" s="52">
        <f>SUM(AS145:AT145)</f>
        <v>0</v>
      </c>
      <c r="AV145" s="112"/>
      <c r="AW145" s="111"/>
      <c r="AX145" s="111"/>
      <c r="AY145" s="111"/>
      <c r="AZ145" s="113"/>
      <c r="BA145" s="114"/>
      <c r="BB145" s="114"/>
      <c r="BC145" s="115"/>
    </row>
    <row r="146" spans="1:55" ht="9.9499999999999993" hidden="1" customHeight="1" thickBot="1" x14ac:dyDescent="0.25">
      <c r="A146" s="902"/>
      <c r="B146" s="905"/>
      <c r="C146" s="908"/>
      <c r="D146" s="911"/>
      <c r="E146" s="914"/>
      <c r="F146" s="917"/>
      <c r="G146" s="920"/>
      <c r="H146" s="923"/>
      <c r="I146" s="928"/>
      <c r="J146" s="929"/>
      <c r="K146" s="935"/>
      <c r="L146" s="938"/>
      <c r="M146" s="175"/>
      <c r="N146" s="176"/>
      <c r="O146" s="177"/>
      <c r="P146" s="116"/>
      <c r="Q146" s="116"/>
      <c r="R146" s="941"/>
      <c r="S146" s="178"/>
      <c r="T146" s="899"/>
      <c r="U146" s="179"/>
      <c r="V146" s="899"/>
      <c r="W146" s="179"/>
      <c r="X146" s="899"/>
      <c r="Y146" s="179"/>
      <c r="Z146" s="899"/>
      <c r="AA146" s="179"/>
      <c r="AB146" s="899"/>
      <c r="AC146" s="179"/>
      <c r="AD146" s="899"/>
      <c r="AE146" s="179"/>
      <c r="AF146" s="899"/>
      <c r="AG146" s="180"/>
      <c r="AH146" s="830"/>
      <c r="AI146" s="830"/>
      <c r="AJ146" s="117"/>
      <c r="AK146" s="118"/>
      <c r="AL146" s="181"/>
      <c r="AM146" s="182"/>
      <c r="AN146" s="182"/>
      <c r="AO146" s="182"/>
      <c r="AP146" s="182"/>
      <c r="AQ146" s="182"/>
      <c r="AR146" s="119"/>
      <c r="AS146" s="183"/>
      <c r="AT146" s="182"/>
      <c r="AU146" s="119"/>
      <c r="AV146" s="183"/>
      <c r="AW146" s="182"/>
      <c r="AX146" s="182"/>
      <c r="AY146" s="182"/>
      <c r="AZ146" s="184"/>
      <c r="BA146" s="185"/>
      <c r="BB146" s="185"/>
      <c r="BC146" s="186"/>
    </row>
    <row r="147" spans="1:55" ht="6" hidden="1" customHeight="1" x14ac:dyDescent="0.2">
      <c r="B147" s="120"/>
      <c r="C147" s="120"/>
      <c r="D147" s="120"/>
      <c r="E147" s="120"/>
      <c r="F147" s="120"/>
      <c r="G147" s="120"/>
      <c r="H147" s="120"/>
      <c r="I147" s="954"/>
      <c r="J147" s="954"/>
      <c r="K147" s="120"/>
      <c r="L147" s="120"/>
      <c r="M147" s="120"/>
      <c r="N147" s="120"/>
      <c r="O147" s="120"/>
      <c r="P147" s="120"/>
      <c r="Q147" s="120"/>
      <c r="R147" s="120"/>
      <c r="S147" s="120"/>
      <c r="T147" s="120"/>
      <c r="U147" s="120"/>
      <c r="V147" s="120"/>
      <c r="W147" s="120"/>
      <c r="X147" s="120"/>
      <c r="Y147" s="120"/>
      <c r="Z147" s="120"/>
      <c r="AA147" s="120"/>
      <c r="AB147" s="120"/>
      <c r="AC147" s="120"/>
      <c r="AD147" s="120"/>
      <c r="AE147" s="120"/>
      <c r="AF147" s="120"/>
      <c r="AG147" s="120"/>
      <c r="AH147" s="120"/>
      <c r="AI147" s="120"/>
      <c r="AJ147" s="120"/>
      <c r="AK147" s="120"/>
      <c r="AL147" s="120"/>
      <c r="AM147" s="120"/>
      <c r="AN147" s="120"/>
      <c r="AO147" s="120"/>
      <c r="AP147" s="120"/>
      <c r="AQ147" s="187"/>
      <c r="AR147" s="120"/>
      <c r="AS147" s="120"/>
      <c r="AT147" s="120"/>
      <c r="AU147" s="120"/>
      <c r="AV147" s="120"/>
      <c r="AW147" s="120"/>
      <c r="AX147" s="120"/>
      <c r="AY147" s="120"/>
      <c r="AZ147" s="120"/>
      <c r="BA147" s="120"/>
      <c r="BB147" s="120"/>
    </row>
    <row r="148" spans="1:55" ht="72" hidden="1" customHeight="1" x14ac:dyDescent="0.2">
      <c r="A148" s="900">
        <v>17</v>
      </c>
      <c r="B148" s="156" t="s">
        <v>58</v>
      </c>
      <c r="C148" s="157" t="s">
        <v>59</v>
      </c>
      <c r="D148" s="158" t="s">
        <v>60</v>
      </c>
      <c r="E148" s="158" t="s">
        <v>61</v>
      </c>
      <c r="F148" s="157" t="s">
        <v>62</v>
      </c>
      <c r="G148" s="159" t="s">
        <v>13</v>
      </c>
      <c r="H148" s="159" t="s">
        <v>63</v>
      </c>
      <c r="I148" s="160" t="s">
        <v>15</v>
      </c>
      <c r="J148" s="161">
        <f>+$N$3</f>
        <v>2019</v>
      </c>
      <c r="K148" s="159" t="s">
        <v>64</v>
      </c>
      <c r="L148" s="160" t="s">
        <v>115</v>
      </c>
      <c r="M148" s="157" t="s">
        <v>65</v>
      </c>
      <c r="N148" s="157" t="s">
        <v>66</v>
      </c>
      <c r="O148" s="157" t="s">
        <v>67</v>
      </c>
      <c r="P148" s="157" t="s">
        <v>116</v>
      </c>
      <c r="Q148" s="157" t="s">
        <v>117</v>
      </c>
      <c r="R148" s="162">
        <f t="shared" ref="R148" si="277">SUM(R149:R155)</f>
        <v>0</v>
      </c>
      <c r="S148" s="163">
        <f t="shared" ref="S148" si="278">SUM(S149:S155)</f>
        <v>0</v>
      </c>
      <c r="T148" s="164">
        <f t="shared" ref="T148" si="279">SUM(T149:T155)</f>
        <v>0</v>
      </c>
      <c r="U148" s="165">
        <f t="shared" ref="U148" si="280">SUM(U149:U155)</f>
        <v>0</v>
      </c>
      <c r="V148" s="164">
        <f t="shared" ref="V148" si="281">SUM(V149:V155)</f>
        <v>0</v>
      </c>
      <c r="W148" s="165">
        <f t="shared" ref="W148" si="282">SUM(W149:W155)</f>
        <v>0</v>
      </c>
      <c r="X148" s="164">
        <f t="shared" ref="X148" si="283">SUM(X149:X155)</f>
        <v>0</v>
      </c>
      <c r="Y148" s="165">
        <f t="shared" ref="Y148" si="284">SUM(Y149:Y155)</f>
        <v>0</v>
      </c>
      <c r="Z148" s="164">
        <f t="shared" ref="Z148" si="285">SUM(Z149:Z155)</f>
        <v>0</v>
      </c>
      <c r="AA148" s="165">
        <f t="shared" ref="AA148" si="286">SUM(AA149:AA155)</f>
        <v>0</v>
      </c>
      <c r="AB148" s="164">
        <f t="shared" ref="AB148" si="287">SUM(AB149:AB155)</f>
        <v>0</v>
      </c>
      <c r="AC148" s="165">
        <f t="shared" ref="AC148" si="288">SUM(AC149:AC155)</f>
        <v>0</v>
      </c>
      <c r="AD148" s="164">
        <f t="shared" ref="AD148" si="289">SUM(AD149:AD155)</f>
        <v>0</v>
      </c>
      <c r="AE148" s="165">
        <f t="shared" ref="AE148" si="290">SUM(AE149:AE155)</f>
        <v>0</v>
      </c>
      <c r="AF148" s="164">
        <f t="shared" ref="AF148" si="291">SUM(AF149:AF155)</f>
        <v>0</v>
      </c>
      <c r="AG148" s="166">
        <f t="shared" ref="AG148" si="292">SUM(AG149:AG155)</f>
        <v>0</v>
      </c>
      <c r="AH148" s="827"/>
      <c r="AI148" s="827"/>
      <c r="AJ148" s="167">
        <f t="shared" ref="AJ148" si="293">SUM(AJ149:AJ155)</f>
        <v>0</v>
      </c>
      <c r="AK148" s="168">
        <f t="shared" ref="AK148" si="294">SUM(AK149:AK155)</f>
        <v>0</v>
      </c>
      <c r="AL148" s="40">
        <f t="shared" ref="AL148" si="295">SUM(AL149:AL155)</f>
        <v>0</v>
      </c>
      <c r="AM148" s="41">
        <f t="shared" ref="AM148" si="296">SUM(AM149:AM155)</f>
        <v>0</v>
      </c>
      <c r="AN148" s="41">
        <f t="shared" ref="AN148" si="297">SUM(AN149:AN155)</f>
        <v>0</v>
      </c>
      <c r="AO148" s="41">
        <f t="shared" ref="AO148" si="298">SUM(AO149:AO155)</f>
        <v>0</v>
      </c>
      <c r="AP148" s="41">
        <f t="shared" ref="AP148" si="299">SUM(AP149:AP155)</f>
        <v>0</v>
      </c>
      <c r="AQ148" s="41">
        <f t="shared" ref="AQ148" si="300">SUM(AQ149:AQ155)</f>
        <v>0</v>
      </c>
      <c r="AR148" s="42">
        <f t="shared" ref="AR148" si="301">SUM(AR149:AR155)</f>
        <v>0</v>
      </c>
      <c r="AS148" s="103">
        <f t="shared" ref="AS148" si="302">SUM(AS149:AS155)</f>
        <v>0</v>
      </c>
      <c r="AT148" s="41">
        <f t="shared" ref="AT148" si="303">SUM(AT149:AT155)</f>
        <v>0</v>
      </c>
      <c r="AU148" s="42">
        <f t="shared" ref="AU148" si="304">SUM(AU149:AU155)</f>
        <v>0</v>
      </c>
      <c r="AV148" s="103">
        <f t="shared" ref="AV148" si="305">SUM(AV149:AV155)</f>
        <v>0</v>
      </c>
      <c r="AW148" s="41">
        <f t="shared" ref="AW148" si="306">SUM(AW149:AW155)</f>
        <v>0</v>
      </c>
      <c r="AX148" s="41">
        <f t="shared" ref="AX148" si="307">SUM(AX149:AX155)</f>
        <v>0</v>
      </c>
      <c r="AY148" s="41">
        <f t="shared" ref="AY148" si="308">SUM(AY149:AY155)</f>
        <v>0</v>
      </c>
      <c r="AZ148" s="104">
        <f t="shared" ref="AZ148" si="309">SUM(AZ149:AZ155)</f>
        <v>0</v>
      </c>
      <c r="BA148" s="43" t="s">
        <v>31</v>
      </c>
      <c r="BB148" s="43" t="s">
        <v>118</v>
      </c>
      <c r="BC148" s="44" t="s">
        <v>33</v>
      </c>
    </row>
    <row r="149" spans="1:55" ht="17.25" hidden="1" customHeight="1" x14ac:dyDescent="0.2">
      <c r="A149" s="901"/>
      <c r="B149" s="903" t="str">
        <f>VLOOKUP($D$9,'PROYECTOS REGISTRADOS'!$A$2:$D$82,4,0)</f>
        <v>Mejoramiento del índice de desempleo entre la población económicamente activa residente en el Municipio de Tocancipá, Cundinamarca, Centro Oriente</v>
      </c>
      <c r="C149" s="906" t="str">
        <f>VLOOKUP($D$9,'PROYECTOS REGISTRADOS'!$A$2:$D$82,3,0)</f>
        <v>2016-25817-0030</v>
      </c>
      <c r="D149" s="909"/>
      <c r="E149" s="912" t="str">
        <f>IF(D149=0,"0-0",(VLOOKUP(D149,'CONSOLIDADO PLAN DESARROLLO'!$EL$9:$ET$304,2,0)))</f>
        <v>0-0</v>
      </c>
      <c r="F149" s="915" t="str">
        <f>IF(D149=0,"0-0",(VLOOKUP(D149,'CONSOLIDADO PLAN DESARROLLO'!$EL$9:$ET$304,3,0)))</f>
        <v>0-0</v>
      </c>
      <c r="G149" s="918" t="str">
        <f>IF(D149=0,"0-0",(VLOOKUP(D149,'CONSOLIDADO PLAN DESARROLLO'!$EL$9:$ET$304,4,0)))</f>
        <v>0-0</v>
      </c>
      <c r="H149" s="921" t="str">
        <f>IF(D149=0,"0-0",(VLOOKUP(D149,'CONSOLIDADO PLAN DESARROLLO'!$EL$9:$ET$304,5,0)))</f>
        <v>0-0</v>
      </c>
      <c r="I149" s="924" t="str">
        <f>IF(D149=0,"0-0",(VLOOKUP(D149,'CONSOLIDADO PLAN DESARROLLO'!$EL$9:$ET$304,$R$3,0)))</f>
        <v>0-0</v>
      </c>
      <c r="J149" s="925"/>
      <c r="K149" s="933"/>
      <c r="L149" s="936"/>
      <c r="M149" s="169"/>
      <c r="N149" s="170"/>
      <c r="O149" s="171"/>
      <c r="P149" s="45"/>
      <c r="Q149" s="46"/>
      <c r="R149" s="939"/>
      <c r="S149" s="47"/>
      <c r="T149" s="897"/>
      <c r="U149" s="48"/>
      <c r="V149" s="897"/>
      <c r="W149" s="48"/>
      <c r="X149" s="897"/>
      <c r="Y149" s="48"/>
      <c r="Z149" s="897"/>
      <c r="AA149" s="48"/>
      <c r="AB149" s="897"/>
      <c r="AC149" s="48"/>
      <c r="AD149" s="897"/>
      <c r="AE149" s="48"/>
      <c r="AF149" s="897"/>
      <c r="AG149" s="49"/>
      <c r="AH149" s="828"/>
      <c r="AI149" s="828"/>
      <c r="AJ149" s="930">
        <f>+R149+T149+V149+X149+Z149+AB149+AD149+AF149</f>
        <v>0</v>
      </c>
      <c r="AK149" s="102">
        <f t="shared" ref="AK149:AK154" si="310">AC149+AE149+AG149+S149+U149+W149+Y149+AA149</f>
        <v>0</v>
      </c>
      <c r="AL149" s="50"/>
      <c r="AM149" s="51"/>
      <c r="AN149" s="51"/>
      <c r="AO149" s="51"/>
      <c r="AP149" s="51"/>
      <c r="AQ149" s="51"/>
      <c r="AR149" s="52">
        <f t="shared" ref="AR149:AR154" si="311">SUM(AL149:AQ149)</f>
        <v>0</v>
      </c>
      <c r="AS149" s="53"/>
      <c r="AT149" s="51"/>
      <c r="AU149" s="52">
        <f t="shared" ref="AU149:AU153" si="312">SUM(AS149:AT149)</f>
        <v>0</v>
      </c>
      <c r="AV149" s="53"/>
      <c r="AW149" s="51"/>
      <c r="AX149" s="51"/>
      <c r="AY149" s="51"/>
      <c r="AZ149" s="54"/>
      <c r="BA149" s="55"/>
      <c r="BB149" s="55"/>
      <c r="BC149" s="56"/>
    </row>
    <row r="150" spans="1:55" ht="17.25" hidden="1" customHeight="1" x14ac:dyDescent="0.2">
      <c r="A150" s="901"/>
      <c r="B150" s="903"/>
      <c r="C150" s="906"/>
      <c r="D150" s="909"/>
      <c r="E150" s="913"/>
      <c r="F150" s="915"/>
      <c r="G150" s="918"/>
      <c r="H150" s="921"/>
      <c r="I150" s="926"/>
      <c r="J150" s="927"/>
      <c r="K150" s="933"/>
      <c r="L150" s="937"/>
      <c r="M150" s="169"/>
      <c r="N150" s="170"/>
      <c r="O150" s="171"/>
      <c r="P150" s="45"/>
      <c r="Q150" s="46"/>
      <c r="R150" s="940"/>
      <c r="S150" s="47"/>
      <c r="T150" s="898"/>
      <c r="U150" s="48"/>
      <c r="V150" s="898"/>
      <c r="W150" s="48"/>
      <c r="X150" s="898"/>
      <c r="Y150" s="48"/>
      <c r="Z150" s="898"/>
      <c r="AA150" s="48"/>
      <c r="AB150" s="898"/>
      <c r="AC150" s="48"/>
      <c r="AD150" s="898"/>
      <c r="AE150" s="48"/>
      <c r="AF150" s="898"/>
      <c r="AG150" s="49"/>
      <c r="AH150" s="829"/>
      <c r="AI150" s="829"/>
      <c r="AJ150" s="931"/>
      <c r="AK150" s="102">
        <f t="shared" si="310"/>
        <v>0</v>
      </c>
      <c r="AL150" s="50"/>
      <c r="AM150" s="51"/>
      <c r="AN150" s="51"/>
      <c r="AO150" s="51"/>
      <c r="AP150" s="51"/>
      <c r="AQ150" s="51"/>
      <c r="AR150" s="52">
        <f t="shared" si="311"/>
        <v>0</v>
      </c>
      <c r="AS150" s="53"/>
      <c r="AT150" s="51"/>
      <c r="AU150" s="52">
        <f t="shared" si="312"/>
        <v>0</v>
      </c>
      <c r="AV150" s="53"/>
      <c r="AW150" s="51"/>
      <c r="AX150" s="51"/>
      <c r="AY150" s="51"/>
      <c r="AZ150" s="54"/>
      <c r="BA150" s="55"/>
      <c r="BB150" s="55"/>
      <c r="BC150" s="56"/>
    </row>
    <row r="151" spans="1:55" ht="17.25" hidden="1" customHeight="1" x14ac:dyDescent="0.2">
      <c r="A151" s="901"/>
      <c r="B151" s="903"/>
      <c r="C151" s="906"/>
      <c r="D151" s="909"/>
      <c r="E151" s="913"/>
      <c r="F151" s="915"/>
      <c r="G151" s="918"/>
      <c r="H151" s="921"/>
      <c r="I151" s="926"/>
      <c r="J151" s="927"/>
      <c r="K151" s="933"/>
      <c r="L151" s="937"/>
      <c r="M151" s="169"/>
      <c r="N151" s="170"/>
      <c r="O151" s="171"/>
      <c r="P151" s="45"/>
      <c r="Q151" s="46"/>
      <c r="R151" s="940"/>
      <c r="S151" s="47"/>
      <c r="T151" s="898"/>
      <c r="U151" s="48"/>
      <c r="V151" s="898"/>
      <c r="W151" s="48"/>
      <c r="X151" s="898"/>
      <c r="Y151" s="48"/>
      <c r="Z151" s="898"/>
      <c r="AA151" s="48"/>
      <c r="AB151" s="898"/>
      <c r="AC151" s="48"/>
      <c r="AD151" s="898"/>
      <c r="AE151" s="48"/>
      <c r="AF151" s="898"/>
      <c r="AG151" s="49"/>
      <c r="AH151" s="829"/>
      <c r="AI151" s="829"/>
      <c r="AJ151" s="931"/>
      <c r="AK151" s="102">
        <f t="shared" si="310"/>
        <v>0</v>
      </c>
      <c r="AL151" s="50"/>
      <c r="AM151" s="51"/>
      <c r="AN151" s="51"/>
      <c r="AO151" s="51"/>
      <c r="AP151" s="51"/>
      <c r="AQ151" s="51"/>
      <c r="AR151" s="52">
        <f t="shared" si="311"/>
        <v>0</v>
      </c>
      <c r="AS151" s="53"/>
      <c r="AT151" s="51"/>
      <c r="AU151" s="52">
        <f t="shared" si="312"/>
        <v>0</v>
      </c>
      <c r="AV151" s="53"/>
      <c r="AW151" s="51"/>
      <c r="AX151" s="51"/>
      <c r="AY151" s="51"/>
      <c r="AZ151" s="54"/>
      <c r="BA151" s="55"/>
      <c r="BB151" s="55"/>
      <c r="BC151" s="56"/>
    </row>
    <row r="152" spans="1:55" ht="17.25" hidden="1" customHeight="1" x14ac:dyDescent="0.2">
      <c r="A152" s="901"/>
      <c r="B152" s="903"/>
      <c r="C152" s="906"/>
      <c r="D152" s="909"/>
      <c r="E152" s="913"/>
      <c r="F152" s="915"/>
      <c r="G152" s="918"/>
      <c r="H152" s="921"/>
      <c r="I152" s="926"/>
      <c r="J152" s="927"/>
      <c r="K152" s="933"/>
      <c r="L152" s="937"/>
      <c r="M152" s="169"/>
      <c r="N152" s="170"/>
      <c r="O152" s="171"/>
      <c r="P152" s="45"/>
      <c r="Q152" s="46"/>
      <c r="R152" s="940"/>
      <c r="S152" s="47"/>
      <c r="T152" s="898"/>
      <c r="U152" s="48"/>
      <c r="V152" s="898"/>
      <c r="W152" s="48"/>
      <c r="X152" s="898"/>
      <c r="Y152" s="48"/>
      <c r="Z152" s="898"/>
      <c r="AA152" s="48"/>
      <c r="AB152" s="898"/>
      <c r="AC152" s="48"/>
      <c r="AD152" s="898"/>
      <c r="AE152" s="48"/>
      <c r="AF152" s="898"/>
      <c r="AG152" s="49"/>
      <c r="AH152" s="829"/>
      <c r="AI152" s="829"/>
      <c r="AJ152" s="931"/>
      <c r="AK152" s="102">
        <f t="shared" si="310"/>
        <v>0</v>
      </c>
      <c r="AL152" s="50"/>
      <c r="AM152" s="51"/>
      <c r="AN152" s="51"/>
      <c r="AO152" s="51"/>
      <c r="AP152" s="51"/>
      <c r="AQ152" s="51"/>
      <c r="AR152" s="52">
        <f t="shared" si="311"/>
        <v>0</v>
      </c>
      <c r="AS152" s="53"/>
      <c r="AT152" s="51"/>
      <c r="AU152" s="52">
        <f t="shared" si="312"/>
        <v>0</v>
      </c>
      <c r="AV152" s="53"/>
      <c r="AW152" s="51"/>
      <c r="AX152" s="51"/>
      <c r="AY152" s="51"/>
      <c r="AZ152" s="54"/>
      <c r="BA152" s="55"/>
      <c r="BB152" s="55"/>
      <c r="BC152" s="56"/>
    </row>
    <row r="153" spans="1:55" ht="17.25" hidden="1" customHeight="1" x14ac:dyDescent="0.2">
      <c r="A153" s="901"/>
      <c r="B153" s="903"/>
      <c r="C153" s="906"/>
      <c r="D153" s="909"/>
      <c r="E153" s="913"/>
      <c r="F153" s="915"/>
      <c r="G153" s="918"/>
      <c r="H153" s="921"/>
      <c r="I153" s="926"/>
      <c r="J153" s="927"/>
      <c r="K153" s="933"/>
      <c r="L153" s="937"/>
      <c r="M153" s="169"/>
      <c r="N153" s="170"/>
      <c r="O153" s="171"/>
      <c r="P153" s="45"/>
      <c r="Q153" s="46"/>
      <c r="R153" s="940"/>
      <c r="S153" s="47"/>
      <c r="T153" s="898"/>
      <c r="U153" s="48"/>
      <c r="V153" s="898"/>
      <c r="W153" s="48"/>
      <c r="X153" s="898"/>
      <c r="Y153" s="48"/>
      <c r="Z153" s="898"/>
      <c r="AA153" s="48"/>
      <c r="AB153" s="898"/>
      <c r="AC153" s="48"/>
      <c r="AD153" s="898"/>
      <c r="AE153" s="48"/>
      <c r="AF153" s="898"/>
      <c r="AG153" s="49"/>
      <c r="AH153" s="829"/>
      <c r="AI153" s="829"/>
      <c r="AJ153" s="931"/>
      <c r="AK153" s="102">
        <f t="shared" si="310"/>
        <v>0</v>
      </c>
      <c r="AL153" s="50"/>
      <c r="AM153" s="51"/>
      <c r="AN153" s="51"/>
      <c r="AO153" s="51"/>
      <c r="AP153" s="51"/>
      <c r="AQ153" s="51"/>
      <c r="AR153" s="52">
        <f t="shared" si="311"/>
        <v>0</v>
      </c>
      <c r="AS153" s="53"/>
      <c r="AT153" s="51"/>
      <c r="AU153" s="52">
        <f t="shared" si="312"/>
        <v>0</v>
      </c>
      <c r="AV153" s="53"/>
      <c r="AW153" s="51"/>
      <c r="AX153" s="51"/>
      <c r="AY153" s="51"/>
      <c r="AZ153" s="54"/>
      <c r="BA153" s="55"/>
      <c r="BB153" s="55"/>
      <c r="BC153" s="56"/>
    </row>
    <row r="154" spans="1:55" ht="17.25" hidden="1" customHeight="1" x14ac:dyDescent="0.2">
      <c r="A154" s="901"/>
      <c r="B154" s="904"/>
      <c r="C154" s="907"/>
      <c r="D154" s="910"/>
      <c r="E154" s="913"/>
      <c r="F154" s="916"/>
      <c r="G154" s="919"/>
      <c r="H154" s="922"/>
      <c r="I154" s="926"/>
      <c r="J154" s="927"/>
      <c r="K154" s="934"/>
      <c r="L154" s="937"/>
      <c r="M154" s="172"/>
      <c r="N154" s="173"/>
      <c r="O154" s="174"/>
      <c r="P154" s="105"/>
      <c r="Q154" s="106"/>
      <c r="R154" s="940"/>
      <c r="S154" s="107"/>
      <c r="T154" s="898"/>
      <c r="U154" s="108"/>
      <c r="V154" s="898"/>
      <c r="W154" s="108"/>
      <c r="X154" s="898"/>
      <c r="Y154" s="108"/>
      <c r="Z154" s="898"/>
      <c r="AA154" s="108"/>
      <c r="AB154" s="898"/>
      <c r="AC154" s="108"/>
      <c r="AD154" s="898"/>
      <c r="AE154" s="108"/>
      <c r="AF154" s="898"/>
      <c r="AG154" s="109"/>
      <c r="AH154" s="829"/>
      <c r="AI154" s="829"/>
      <c r="AJ154" s="932"/>
      <c r="AK154" s="102">
        <f t="shared" si="310"/>
        <v>0</v>
      </c>
      <c r="AL154" s="110"/>
      <c r="AM154" s="111"/>
      <c r="AN154" s="111"/>
      <c r="AO154" s="111"/>
      <c r="AP154" s="111"/>
      <c r="AQ154" s="111"/>
      <c r="AR154" s="52">
        <f t="shared" si="311"/>
        <v>0</v>
      </c>
      <c r="AS154" s="112"/>
      <c r="AT154" s="111"/>
      <c r="AU154" s="52">
        <f>SUM(AS154:AT154)</f>
        <v>0</v>
      </c>
      <c r="AV154" s="112"/>
      <c r="AW154" s="111"/>
      <c r="AX154" s="111"/>
      <c r="AY154" s="111"/>
      <c r="AZ154" s="113"/>
      <c r="BA154" s="114"/>
      <c r="BB154" s="114"/>
      <c r="BC154" s="115"/>
    </row>
    <row r="155" spans="1:55" ht="9.9499999999999993" hidden="1" customHeight="1" thickBot="1" x14ac:dyDescent="0.25">
      <c r="A155" s="902"/>
      <c r="B155" s="905"/>
      <c r="C155" s="908"/>
      <c r="D155" s="911"/>
      <c r="E155" s="914"/>
      <c r="F155" s="917"/>
      <c r="G155" s="920"/>
      <c r="H155" s="923"/>
      <c r="I155" s="928"/>
      <c r="J155" s="929"/>
      <c r="K155" s="935"/>
      <c r="L155" s="938"/>
      <c r="M155" s="175"/>
      <c r="N155" s="176"/>
      <c r="O155" s="177"/>
      <c r="P155" s="116"/>
      <c r="Q155" s="116"/>
      <c r="R155" s="941"/>
      <c r="S155" s="178"/>
      <c r="T155" s="899"/>
      <c r="U155" s="179"/>
      <c r="V155" s="899"/>
      <c r="W155" s="179"/>
      <c r="X155" s="899"/>
      <c r="Y155" s="179"/>
      <c r="Z155" s="899"/>
      <c r="AA155" s="179"/>
      <c r="AB155" s="899"/>
      <c r="AC155" s="179"/>
      <c r="AD155" s="899"/>
      <c r="AE155" s="179"/>
      <c r="AF155" s="899"/>
      <c r="AG155" s="180"/>
      <c r="AH155" s="830"/>
      <c r="AI155" s="830"/>
      <c r="AJ155" s="117"/>
      <c r="AK155" s="118"/>
      <c r="AL155" s="181"/>
      <c r="AM155" s="182"/>
      <c r="AN155" s="182"/>
      <c r="AO155" s="182"/>
      <c r="AP155" s="182"/>
      <c r="AQ155" s="182"/>
      <c r="AR155" s="119"/>
      <c r="AS155" s="183"/>
      <c r="AT155" s="182"/>
      <c r="AU155" s="119"/>
      <c r="AV155" s="183"/>
      <c r="AW155" s="182"/>
      <c r="AX155" s="182"/>
      <c r="AY155" s="182"/>
      <c r="AZ155" s="184"/>
      <c r="BA155" s="185"/>
      <c r="BB155" s="185"/>
      <c r="BC155" s="186"/>
    </row>
    <row r="156" spans="1:55" ht="6" hidden="1" customHeight="1" x14ac:dyDescent="0.2">
      <c r="B156" s="120"/>
      <c r="C156" s="120"/>
      <c r="D156" s="120"/>
      <c r="E156" s="120"/>
      <c r="F156" s="120"/>
      <c r="G156" s="120"/>
      <c r="H156" s="120"/>
      <c r="I156" s="954"/>
      <c r="J156" s="954"/>
      <c r="K156" s="120"/>
      <c r="L156" s="120"/>
      <c r="M156" s="120"/>
      <c r="N156" s="120"/>
      <c r="O156" s="120"/>
      <c r="P156" s="120"/>
      <c r="Q156" s="120"/>
      <c r="R156" s="120"/>
      <c r="S156" s="120"/>
      <c r="T156" s="120"/>
      <c r="U156" s="120"/>
      <c r="V156" s="120"/>
      <c r="W156" s="120"/>
      <c r="X156" s="120"/>
      <c r="Y156" s="120"/>
      <c r="Z156" s="120"/>
      <c r="AA156" s="120"/>
      <c r="AB156" s="120"/>
      <c r="AC156" s="120"/>
      <c r="AD156" s="120"/>
      <c r="AE156" s="120"/>
      <c r="AF156" s="120"/>
      <c r="AG156" s="120"/>
      <c r="AH156" s="120"/>
      <c r="AI156" s="120"/>
      <c r="AJ156" s="120"/>
      <c r="AK156" s="120"/>
      <c r="AL156" s="120"/>
      <c r="AM156" s="120"/>
      <c r="AN156" s="120"/>
      <c r="AO156" s="120"/>
      <c r="AP156" s="120"/>
      <c r="AQ156" s="187"/>
      <c r="AR156" s="120"/>
      <c r="AS156" s="120"/>
      <c r="AT156" s="120"/>
      <c r="AU156" s="120"/>
      <c r="AV156" s="120"/>
      <c r="AW156" s="120"/>
      <c r="AX156" s="120"/>
      <c r="AY156" s="120"/>
      <c r="AZ156" s="120"/>
      <c r="BA156" s="120"/>
      <c r="BB156" s="120"/>
    </row>
    <row r="157" spans="1:55" ht="72" hidden="1" customHeight="1" x14ac:dyDescent="0.2">
      <c r="A157" s="900">
        <v>18</v>
      </c>
      <c r="B157" s="156" t="s">
        <v>58</v>
      </c>
      <c r="C157" s="157" t="s">
        <v>59</v>
      </c>
      <c r="D157" s="158" t="s">
        <v>60</v>
      </c>
      <c r="E157" s="158" t="s">
        <v>61</v>
      </c>
      <c r="F157" s="157" t="s">
        <v>62</v>
      </c>
      <c r="G157" s="159" t="s">
        <v>13</v>
      </c>
      <c r="H157" s="159" t="s">
        <v>63</v>
      </c>
      <c r="I157" s="160" t="s">
        <v>15</v>
      </c>
      <c r="J157" s="161">
        <f>+$N$3</f>
        <v>2019</v>
      </c>
      <c r="K157" s="159" t="s">
        <v>64</v>
      </c>
      <c r="L157" s="160" t="s">
        <v>115</v>
      </c>
      <c r="M157" s="157" t="s">
        <v>65</v>
      </c>
      <c r="N157" s="157" t="s">
        <v>66</v>
      </c>
      <c r="O157" s="157" t="s">
        <v>67</v>
      </c>
      <c r="P157" s="157" t="s">
        <v>116</v>
      </c>
      <c r="Q157" s="157" t="s">
        <v>117</v>
      </c>
      <c r="R157" s="162">
        <f t="shared" ref="R157" si="313">SUM(R158:R164)</f>
        <v>0</v>
      </c>
      <c r="S157" s="163">
        <f t="shared" ref="S157" si="314">SUM(S158:S164)</f>
        <v>0</v>
      </c>
      <c r="T157" s="164">
        <f t="shared" ref="T157" si="315">SUM(T158:T164)</f>
        <v>0</v>
      </c>
      <c r="U157" s="165">
        <f t="shared" ref="U157" si="316">SUM(U158:U164)</f>
        <v>0</v>
      </c>
      <c r="V157" s="164">
        <f t="shared" ref="V157" si="317">SUM(V158:V164)</f>
        <v>0</v>
      </c>
      <c r="W157" s="165">
        <f t="shared" ref="W157" si="318">SUM(W158:W164)</f>
        <v>0</v>
      </c>
      <c r="X157" s="164">
        <f t="shared" ref="X157" si="319">SUM(X158:X164)</f>
        <v>0</v>
      </c>
      <c r="Y157" s="165">
        <f t="shared" ref="Y157" si="320">SUM(Y158:Y164)</f>
        <v>0</v>
      </c>
      <c r="Z157" s="164">
        <f t="shared" ref="Z157" si="321">SUM(Z158:Z164)</f>
        <v>0</v>
      </c>
      <c r="AA157" s="165">
        <f t="shared" ref="AA157" si="322">SUM(AA158:AA164)</f>
        <v>0</v>
      </c>
      <c r="AB157" s="164">
        <f t="shared" ref="AB157" si="323">SUM(AB158:AB164)</f>
        <v>0</v>
      </c>
      <c r="AC157" s="165">
        <f t="shared" ref="AC157" si="324">SUM(AC158:AC164)</f>
        <v>0</v>
      </c>
      <c r="AD157" s="164">
        <f t="shared" ref="AD157" si="325">SUM(AD158:AD164)</f>
        <v>0</v>
      </c>
      <c r="AE157" s="165">
        <f t="shared" ref="AE157" si="326">SUM(AE158:AE164)</f>
        <v>0</v>
      </c>
      <c r="AF157" s="164">
        <f t="shared" ref="AF157" si="327">SUM(AF158:AF164)</f>
        <v>0</v>
      </c>
      <c r="AG157" s="166">
        <f t="shared" ref="AG157" si="328">SUM(AG158:AG164)</f>
        <v>0</v>
      </c>
      <c r="AH157" s="827"/>
      <c r="AI157" s="827"/>
      <c r="AJ157" s="167">
        <f t="shared" ref="AJ157" si="329">SUM(AJ158:AJ164)</f>
        <v>0</v>
      </c>
      <c r="AK157" s="168">
        <f t="shared" ref="AK157" si="330">SUM(AK158:AK164)</f>
        <v>0</v>
      </c>
      <c r="AL157" s="40">
        <f t="shared" ref="AL157" si="331">SUM(AL158:AL164)</f>
        <v>0</v>
      </c>
      <c r="AM157" s="41">
        <f t="shared" ref="AM157" si="332">SUM(AM158:AM164)</f>
        <v>0</v>
      </c>
      <c r="AN157" s="41">
        <f t="shared" ref="AN157" si="333">SUM(AN158:AN164)</f>
        <v>0</v>
      </c>
      <c r="AO157" s="41">
        <f t="shared" ref="AO157" si="334">SUM(AO158:AO164)</f>
        <v>0</v>
      </c>
      <c r="AP157" s="41">
        <f t="shared" ref="AP157" si="335">SUM(AP158:AP164)</f>
        <v>0</v>
      </c>
      <c r="AQ157" s="41">
        <f t="shared" ref="AQ157" si="336">SUM(AQ158:AQ164)</f>
        <v>0</v>
      </c>
      <c r="AR157" s="42">
        <f t="shared" ref="AR157" si="337">SUM(AR158:AR164)</f>
        <v>0</v>
      </c>
      <c r="AS157" s="103">
        <f t="shared" ref="AS157" si="338">SUM(AS158:AS164)</f>
        <v>0</v>
      </c>
      <c r="AT157" s="41">
        <f t="shared" ref="AT157" si="339">SUM(AT158:AT164)</f>
        <v>0</v>
      </c>
      <c r="AU157" s="42">
        <f t="shared" ref="AU157" si="340">SUM(AU158:AU164)</f>
        <v>0</v>
      </c>
      <c r="AV157" s="103">
        <f t="shared" ref="AV157" si="341">SUM(AV158:AV164)</f>
        <v>0</v>
      </c>
      <c r="AW157" s="41">
        <f t="shared" ref="AW157" si="342">SUM(AW158:AW164)</f>
        <v>0</v>
      </c>
      <c r="AX157" s="41">
        <f t="shared" ref="AX157" si="343">SUM(AX158:AX164)</f>
        <v>0</v>
      </c>
      <c r="AY157" s="41">
        <f t="shared" ref="AY157" si="344">SUM(AY158:AY164)</f>
        <v>0</v>
      </c>
      <c r="AZ157" s="104">
        <f t="shared" ref="AZ157" si="345">SUM(AZ158:AZ164)</f>
        <v>0</v>
      </c>
      <c r="BA157" s="43" t="s">
        <v>31</v>
      </c>
      <c r="BB157" s="43" t="s">
        <v>118</v>
      </c>
      <c r="BC157" s="44" t="s">
        <v>33</v>
      </c>
    </row>
    <row r="158" spans="1:55" ht="17.25" hidden="1" customHeight="1" x14ac:dyDescent="0.2">
      <c r="A158" s="901"/>
      <c r="B158" s="903" t="str">
        <f>VLOOKUP($D$9,'PROYECTOS REGISTRADOS'!$A$2:$D$82,4,0)</f>
        <v>Mejoramiento del índice de desempleo entre la población económicamente activa residente en el Municipio de Tocancipá, Cundinamarca, Centro Oriente</v>
      </c>
      <c r="C158" s="906" t="str">
        <f>VLOOKUP($D$9,'PROYECTOS REGISTRADOS'!$A$2:$D$82,3,0)</f>
        <v>2016-25817-0030</v>
      </c>
      <c r="D158" s="909"/>
      <c r="E158" s="912" t="str">
        <f>IF(D158=0,"0-0",(VLOOKUP(D158,'CONSOLIDADO PLAN DESARROLLO'!$EL$9:$ET$304,2,0)))</f>
        <v>0-0</v>
      </c>
      <c r="F158" s="915" t="str">
        <f>IF(D158=0,"0-0",(VLOOKUP(D158,'CONSOLIDADO PLAN DESARROLLO'!$EL$9:$ET$304,3,0)))</f>
        <v>0-0</v>
      </c>
      <c r="G158" s="918" t="str">
        <f>IF(D158=0,"0-0",(VLOOKUP(D158,'CONSOLIDADO PLAN DESARROLLO'!$EL$9:$ET$304,4,0)))</f>
        <v>0-0</v>
      </c>
      <c r="H158" s="921" t="str">
        <f>IF(D158=0,"0-0",(VLOOKUP(D158,'CONSOLIDADO PLAN DESARROLLO'!$EL$9:$ET$304,5,0)))</f>
        <v>0-0</v>
      </c>
      <c r="I158" s="924" t="str">
        <f>IF(D158=0,"0-0",(VLOOKUP(D158,'CONSOLIDADO PLAN DESARROLLO'!$EL$9:$ET$304,$R$3,0)))</f>
        <v>0-0</v>
      </c>
      <c r="J158" s="925"/>
      <c r="K158" s="933"/>
      <c r="L158" s="936"/>
      <c r="M158" s="169"/>
      <c r="N158" s="170"/>
      <c r="O158" s="171"/>
      <c r="P158" s="45"/>
      <c r="Q158" s="46"/>
      <c r="R158" s="939"/>
      <c r="S158" s="47"/>
      <c r="T158" s="897"/>
      <c r="U158" s="48"/>
      <c r="V158" s="897"/>
      <c r="W158" s="48"/>
      <c r="X158" s="897"/>
      <c r="Y158" s="48"/>
      <c r="Z158" s="897"/>
      <c r="AA158" s="48"/>
      <c r="AB158" s="897"/>
      <c r="AC158" s="48"/>
      <c r="AD158" s="897"/>
      <c r="AE158" s="48"/>
      <c r="AF158" s="897"/>
      <c r="AG158" s="49"/>
      <c r="AH158" s="828"/>
      <c r="AI158" s="828"/>
      <c r="AJ158" s="930">
        <f>+R158+T158+V158+X158+Z158+AB158+AD158+AF158</f>
        <v>0</v>
      </c>
      <c r="AK158" s="102">
        <f t="shared" ref="AK158:AK163" si="346">AC158+AE158+AG158+S158+U158+W158+Y158+AA158</f>
        <v>0</v>
      </c>
      <c r="AL158" s="50"/>
      <c r="AM158" s="51"/>
      <c r="AN158" s="51"/>
      <c r="AO158" s="51"/>
      <c r="AP158" s="51"/>
      <c r="AQ158" s="51"/>
      <c r="AR158" s="52">
        <f t="shared" ref="AR158:AR163" si="347">SUM(AL158:AQ158)</f>
        <v>0</v>
      </c>
      <c r="AS158" s="53"/>
      <c r="AT158" s="51"/>
      <c r="AU158" s="52">
        <f t="shared" ref="AU158:AU162" si="348">SUM(AS158:AT158)</f>
        <v>0</v>
      </c>
      <c r="AV158" s="53"/>
      <c r="AW158" s="51"/>
      <c r="AX158" s="51"/>
      <c r="AY158" s="51"/>
      <c r="AZ158" s="54"/>
      <c r="BA158" s="55"/>
      <c r="BB158" s="55"/>
      <c r="BC158" s="56"/>
    </row>
    <row r="159" spans="1:55" ht="17.25" hidden="1" customHeight="1" x14ac:dyDescent="0.2">
      <c r="A159" s="901"/>
      <c r="B159" s="903"/>
      <c r="C159" s="906"/>
      <c r="D159" s="909"/>
      <c r="E159" s="913"/>
      <c r="F159" s="915"/>
      <c r="G159" s="918"/>
      <c r="H159" s="921"/>
      <c r="I159" s="926"/>
      <c r="J159" s="927"/>
      <c r="K159" s="933"/>
      <c r="L159" s="937"/>
      <c r="M159" s="169"/>
      <c r="N159" s="170"/>
      <c r="O159" s="171"/>
      <c r="P159" s="45"/>
      <c r="Q159" s="46"/>
      <c r="R159" s="940"/>
      <c r="S159" s="47"/>
      <c r="T159" s="898"/>
      <c r="U159" s="48"/>
      <c r="V159" s="898"/>
      <c r="W159" s="48"/>
      <c r="X159" s="898"/>
      <c r="Y159" s="48"/>
      <c r="Z159" s="898"/>
      <c r="AA159" s="48"/>
      <c r="AB159" s="898"/>
      <c r="AC159" s="48"/>
      <c r="AD159" s="898"/>
      <c r="AE159" s="48"/>
      <c r="AF159" s="898"/>
      <c r="AG159" s="49"/>
      <c r="AH159" s="829"/>
      <c r="AI159" s="829"/>
      <c r="AJ159" s="931"/>
      <c r="AK159" s="102">
        <f t="shared" si="346"/>
        <v>0</v>
      </c>
      <c r="AL159" s="50"/>
      <c r="AM159" s="51"/>
      <c r="AN159" s="51"/>
      <c r="AO159" s="51"/>
      <c r="AP159" s="51"/>
      <c r="AQ159" s="51"/>
      <c r="AR159" s="52">
        <f t="shared" si="347"/>
        <v>0</v>
      </c>
      <c r="AS159" s="53"/>
      <c r="AT159" s="51"/>
      <c r="AU159" s="52">
        <f t="shared" si="348"/>
        <v>0</v>
      </c>
      <c r="AV159" s="53"/>
      <c r="AW159" s="51"/>
      <c r="AX159" s="51"/>
      <c r="AY159" s="51"/>
      <c r="AZ159" s="54"/>
      <c r="BA159" s="55"/>
      <c r="BB159" s="55"/>
      <c r="BC159" s="56"/>
    </row>
    <row r="160" spans="1:55" ht="17.25" hidden="1" customHeight="1" x14ac:dyDescent="0.2">
      <c r="A160" s="901"/>
      <c r="B160" s="903"/>
      <c r="C160" s="906"/>
      <c r="D160" s="909"/>
      <c r="E160" s="913"/>
      <c r="F160" s="915"/>
      <c r="G160" s="918"/>
      <c r="H160" s="921"/>
      <c r="I160" s="926"/>
      <c r="J160" s="927"/>
      <c r="K160" s="933"/>
      <c r="L160" s="937"/>
      <c r="M160" s="169"/>
      <c r="N160" s="170"/>
      <c r="O160" s="171"/>
      <c r="P160" s="45"/>
      <c r="Q160" s="46"/>
      <c r="R160" s="940"/>
      <c r="S160" s="47"/>
      <c r="T160" s="898"/>
      <c r="U160" s="48"/>
      <c r="V160" s="898"/>
      <c r="W160" s="48"/>
      <c r="X160" s="898"/>
      <c r="Y160" s="48"/>
      <c r="Z160" s="898"/>
      <c r="AA160" s="48"/>
      <c r="AB160" s="898"/>
      <c r="AC160" s="48"/>
      <c r="AD160" s="898"/>
      <c r="AE160" s="48"/>
      <c r="AF160" s="898"/>
      <c r="AG160" s="49"/>
      <c r="AH160" s="829"/>
      <c r="AI160" s="829"/>
      <c r="AJ160" s="931"/>
      <c r="AK160" s="102">
        <f t="shared" si="346"/>
        <v>0</v>
      </c>
      <c r="AL160" s="50"/>
      <c r="AM160" s="51"/>
      <c r="AN160" s="51"/>
      <c r="AO160" s="51"/>
      <c r="AP160" s="51"/>
      <c r="AQ160" s="51"/>
      <c r="AR160" s="52">
        <f t="shared" si="347"/>
        <v>0</v>
      </c>
      <c r="AS160" s="53"/>
      <c r="AT160" s="51"/>
      <c r="AU160" s="52">
        <f t="shared" si="348"/>
        <v>0</v>
      </c>
      <c r="AV160" s="53"/>
      <c r="AW160" s="51"/>
      <c r="AX160" s="51"/>
      <c r="AY160" s="51"/>
      <c r="AZ160" s="54"/>
      <c r="BA160" s="55"/>
      <c r="BB160" s="55"/>
      <c r="BC160" s="56"/>
    </row>
    <row r="161" spans="1:55" ht="17.25" hidden="1" customHeight="1" x14ac:dyDescent="0.2">
      <c r="A161" s="901"/>
      <c r="B161" s="903"/>
      <c r="C161" s="906"/>
      <c r="D161" s="909"/>
      <c r="E161" s="913"/>
      <c r="F161" s="915"/>
      <c r="G161" s="918"/>
      <c r="H161" s="921"/>
      <c r="I161" s="926"/>
      <c r="J161" s="927"/>
      <c r="K161" s="933"/>
      <c r="L161" s="937"/>
      <c r="M161" s="169"/>
      <c r="N161" s="170"/>
      <c r="O161" s="171"/>
      <c r="P161" s="45"/>
      <c r="Q161" s="46"/>
      <c r="R161" s="940"/>
      <c r="S161" s="47"/>
      <c r="T161" s="898"/>
      <c r="U161" s="48"/>
      <c r="V161" s="898"/>
      <c r="W161" s="48"/>
      <c r="X161" s="898"/>
      <c r="Y161" s="48"/>
      <c r="Z161" s="898"/>
      <c r="AA161" s="48"/>
      <c r="AB161" s="898"/>
      <c r="AC161" s="48"/>
      <c r="AD161" s="898"/>
      <c r="AE161" s="48"/>
      <c r="AF161" s="898"/>
      <c r="AG161" s="49"/>
      <c r="AH161" s="829"/>
      <c r="AI161" s="829"/>
      <c r="AJ161" s="931"/>
      <c r="AK161" s="102">
        <f t="shared" si="346"/>
        <v>0</v>
      </c>
      <c r="AL161" s="50"/>
      <c r="AM161" s="51"/>
      <c r="AN161" s="51"/>
      <c r="AO161" s="51"/>
      <c r="AP161" s="51"/>
      <c r="AQ161" s="51"/>
      <c r="AR161" s="52">
        <f t="shared" si="347"/>
        <v>0</v>
      </c>
      <c r="AS161" s="53"/>
      <c r="AT161" s="51"/>
      <c r="AU161" s="52">
        <f t="shared" si="348"/>
        <v>0</v>
      </c>
      <c r="AV161" s="53"/>
      <c r="AW161" s="51"/>
      <c r="AX161" s="51"/>
      <c r="AY161" s="51"/>
      <c r="AZ161" s="54"/>
      <c r="BA161" s="55"/>
      <c r="BB161" s="55"/>
      <c r="BC161" s="56"/>
    </row>
    <row r="162" spans="1:55" ht="17.25" hidden="1" customHeight="1" x14ac:dyDescent="0.2">
      <c r="A162" s="901"/>
      <c r="B162" s="903"/>
      <c r="C162" s="906"/>
      <c r="D162" s="909"/>
      <c r="E162" s="913"/>
      <c r="F162" s="915"/>
      <c r="G162" s="918"/>
      <c r="H162" s="921"/>
      <c r="I162" s="926"/>
      <c r="J162" s="927"/>
      <c r="K162" s="933"/>
      <c r="L162" s="937"/>
      <c r="M162" s="169"/>
      <c r="N162" s="170"/>
      <c r="O162" s="171"/>
      <c r="P162" s="45"/>
      <c r="Q162" s="46"/>
      <c r="R162" s="940"/>
      <c r="S162" s="47"/>
      <c r="T162" s="898"/>
      <c r="U162" s="48"/>
      <c r="V162" s="898"/>
      <c r="W162" s="48"/>
      <c r="X162" s="898"/>
      <c r="Y162" s="48"/>
      <c r="Z162" s="898"/>
      <c r="AA162" s="48"/>
      <c r="AB162" s="898"/>
      <c r="AC162" s="48"/>
      <c r="AD162" s="898"/>
      <c r="AE162" s="48"/>
      <c r="AF162" s="898"/>
      <c r="AG162" s="49"/>
      <c r="AH162" s="829"/>
      <c r="AI162" s="829"/>
      <c r="AJ162" s="931"/>
      <c r="AK162" s="102">
        <f t="shared" si="346"/>
        <v>0</v>
      </c>
      <c r="AL162" s="50"/>
      <c r="AM162" s="51"/>
      <c r="AN162" s="51"/>
      <c r="AO162" s="51"/>
      <c r="AP162" s="51"/>
      <c r="AQ162" s="51"/>
      <c r="AR162" s="52">
        <f t="shared" si="347"/>
        <v>0</v>
      </c>
      <c r="AS162" s="53"/>
      <c r="AT162" s="51"/>
      <c r="AU162" s="52">
        <f t="shared" si="348"/>
        <v>0</v>
      </c>
      <c r="AV162" s="53"/>
      <c r="AW162" s="51"/>
      <c r="AX162" s="51"/>
      <c r="AY162" s="51"/>
      <c r="AZ162" s="54"/>
      <c r="BA162" s="55"/>
      <c r="BB162" s="55"/>
      <c r="BC162" s="56"/>
    </row>
    <row r="163" spans="1:55" ht="17.25" hidden="1" customHeight="1" x14ac:dyDescent="0.2">
      <c r="A163" s="901"/>
      <c r="B163" s="904"/>
      <c r="C163" s="907"/>
      <c r="D163" s="910"/>
      <c r="E163" s="913"/>
      <c r="F163" s="916"/>
      <c r="G163" s="919"/>
      <c r="H163" s="922"/>
      <c r="I163" s="926"/>
      <c r="J163" s="927"/>
      <c r="K163" s="934"/>
      <c r="L163" s="937"/>
      <c r="M163" s="172"/>
      <c r="N163" s="173"/>
      <c r="O163" s="174"/>
      <c r="P163" s="105"/>
      <c r="Q163" s="106"/>
      <c r="R163" s="940"/>
      <c r="S163" s="107"/>
      <c r="T163" s="898"/>
      <c r="U163" s="108"/>
      <c r="V163" s="898"/>
      <c r="W163" s="108"/>
      <c r="X163" s="898"/>
      <c r="Y163" s="108"/>
      <c r="Z163" s="898"/>
      <c r="AA163" s="108"/>
      <c r="AB163" s="898"/>
      <c r="AC163" s="108"/>
      <c r="AD163" s="898"/>
      <c r="AE163" s="108"/>
      <c r="AF163" s="898"/>
      <c r="AG163" s="109"/>
      <c r="AH163" s="829"/>
      <c r="AI163" s="829"/>
      <c r="AJ163" s="932"/>
      <c r="AK163" s="102">
        <f t="shared" si="346"/>
        <v>0</v>
      </c>
      <c r="AL163" s="110"/>
      <c r="AM163" s="111"/>
      <c r="AN163" s="111"/>
      <c r="AO163" s="111"/>
      <c r="AP163" s="111"/>
      <c r="AQ163" s="111"/>
      <c r="AR163" s="52">
        <f t="shared" si="347"/>
        <v>0</v>
      </c>
      <c r="AS163" s="112"/>
      <c r="AT163" s="111"/>
      <c r="AU163" s="52">
        <f>SUM(AS163:AT163)</f>
        <v>0</v>
      </c>
      <c r="AV163" s="112"/>
      <c r="AW163" s="111"/>
      <c r="AX163" s="111"/>
      <c r="AY163" s="111"/>
      <c r="AZ163" s="113"/>
      <c r="BA163" s="114"/>
      <c r="BB163" s="114"/>
      <c r="BC163" s="115"/>
    </row>
    <row r="164" spans="1:55" ht="9.9499999999999993" hidden="1" customHeight="1" thickBot="1" x14ac:dyDescent="0.25">
      <c r="A164" s="902"/>
      <c r="B164" s="905"/>
      <c r="C164" s="908"/>
      <c r="D164" s="911"/>
      <c r="E164" s="914"/>
      <c r="F164" s="917"/>
      <c r="G164" s="920"/>
      <c r="H164" s="923"/>
      <c r="I164" s="928"/>
      <c r="J164" s="929"/>
      <c r="K164" s="935"/>
      <c r="L164" s="938"/>
      <c r="M164" s="175"/>
      <c r="N164" s="176"/>
      <c r="O164" s="177"/>
      <c r="P164" s="116"/>
      <c r="Q164" s="116"/>
      <c r="R164" s="941"/>
      <c r="S164" s="178"/>
      <c r="T164" s="899"/>
      <c r="U164" s="179"/>
      <c r="V164" s="899"/>
      <c r="W164" s="179"/>
      <c r="X164" s="899"/>
      <c r="Y164" s="179"/>
      <c r="Z164" s="899"/>
      <c r="AA164" s="179"/>
      <c r="AB164" s="899"/>
      <c r="AC164" s="179"/>
      <c r="AD164" s="899"/>
      <c r="AE164" s="179"/>
      <c r="AF164" s="899"/>
      <c r="AG164" s="180"/>
      <c r="AH164" s="830"/>
      <c r="AI164" s="830"/>
      <c r="AJ164" s="117"/>
      <c r="AK164" s="118"/>
      <c r="AL164" s="181"/>
      <c r="AM164" s="182"/>
      <c r="AN164" s="182"/>
      <c r="AO164" s="182"/>
      <c r="AP164" s="182"/>
      <c r="AQ164" s="182"/>
      <c r="AR164" s="119"/>
      <c r="AS164" s="183"/>
      <c r="AT164" s="182"/>
      <c r="AU164" s="119"/>
      <c r="AV164" s="183"/>
      <c r="AW164" s="182"/>
      <c r="AX164" s="182"/>
      <c r="AY164" s="182"/>
      <c r="AZ164" s="184"/>
      <c r="BA164" s="185"/>
      <c r="BB164" s="185"/>
      <c r="BC164" s="186"/>
    </row>
    <row r="165" spans="1:55" ht="6" hidden="1" customHeight="1" x14ac:dyDescent="0.2">
      <c r="B165" s="120"/>
      <c r="C165" s="120"/>
      <c r="D165" s="120"/>
      <c r="E165" s="120"/>
      <c r="F165" s="120"/>
      <c r="G165" s="120"/>
      <c r="H165" s="120"/>
      <c r="I165" s="954"/>
      <c r="J165" s="954"/>
      <c r="K165" s="120"/>
      <c r="L165" s="120"/>
      <c r="M165" s="120"/>
      <c r="N165" s="120"/>
      <c r="O165" s="120"/>
      <c r="P165" s="120"/>
      <c r="Q165" s="120"/>
      <c r="R165" s="120"/>
      <c r="S165" s="120"/>
      <c r="T165" s="120"/>
      <c r="U165" s="120"/>
      <c r="V165" s="120"/>
      <c r="W165" s="120"/>
      <c r="X165" s="120"/>
      <c r="Y165" s="120"/>
      <c r="Z165" s="120"/>
      <c r="AA165" s="120"/>
      <c r="AB165" s="120"/>
      <c r="AC165" s="120"/>
      <c r="AD165" s="120"/>
      <c r="AE165" s="120"/>
      <c r="AF165" s="120"/>
      <c r="AG165" s="120"/>
      <c r="AH165" s="120"/>
      <c r="AI165" s="120"/>
      <c r="AJ165" s="120"/>
      <c r="AK165" s="120"/>
      <c r="AL165" s="120"/>
      <c r="AM165" s="120"/>
      <c r="AN165" s="120"/>
      <c r="AO165" s="120"/>
      <c r="AP165" s="120"/>
      <c r="AQ165" s="187"/>
      <c r="AR165" s="120"/>
      <c r="AS165" s="120"/>
      <c r="AT165" s="120"/>
      <c r="AU165" s="120"/>
      <c r="AV165" s="120"/>
      <c r="AW165" s="120"/>
      <c r="AX165" s="120"/>
      <c r="AY165" s="120"/>
      <c r="AZ165" s="120"/>
      <c r="BA165" s="120"/>
      <c r="BB165" s="120"/>
    </row>
    <row r="166" spans="1:55" ht="72" hidden="1" customHeight="1" x14ac:dyDescent="0.2">
      <c r="A166" s="900">
        <v>19</v>
      </c>
      <c r="B166" s="156" t="s">
        <v>58</v>
      </c>
      <c r="C166" s="157" t="s">
        <v>59</v>
      </c>
      <c r="D166" s="158" t="s">
        <v>60</v>
      </c>
      <c r="E166" s="158" t="s">
        <v>61</v>
      </c>
      <c r="F166" s="157" t="s">
        <v>62</v>
      </c>
      <c r="G166" s="159" t="s">
        <v>13</v>
      </c>
      <c r="H166" s="159" t="s">
        <v>63</v>
      </c>
      <c r="I166" s="160" t="s">
        <v>15</v>
      </c>
      <c r="J166" s="161">
        <f>+$N$3</f>
        <v>2019</v>
      </c>
      <c r="K166" s="159" t="s">
        <v>64</v>
      </c>
      <c r="L166" s="160" t="s">
        <v>115</v>
      </c>
      <c r="M166" s="157" t="s">
        <v>65</v>
      </c>
      <c r="N166" s="157" t="s">
        <v>66</v>
      </c>
      <c r="O166" s="157" t="s">
        <v>67</v>
      </c>
      <c r="P166" s="157" t="s">
        <v>116</v>
      </c>
      <c r="Q166" s="157" t="s">
        <v>117</v>
      </c>
      <c r="R166" s="162">
        <f t="shared" ref="R166" si="349">SUM(R167:R173)</f>
        <v>0</v>
      </c>
      <c r="S166" s="163">
        <f t="shared" ref="S166" si="350">SUM(S167:S173)</f>
        <v>0</v>
      </c>
      <c r="T166" s="164">
        <f t="shared" ref="T166" si="351">SUM(T167:T173)</f>
        <v>0</v>
      </c>
      <c r="U166" s="165">
        <f t="shared" ref="U166" si="352">SUM(U167:U173)</f>
        <v>0</v>
      </c>
      <c r="V166" s="164">
        <f t="shared" ref="V166" si="353">SUM(V167:V173)</f>
        <v>0</v>
      </c>
      <c r="W166" s="165">
        <f t="shared" ref="W166" si="354">SUM(W167:W173)</f>
        <v>0</v>
      </c>
      <c r="X166" s="164">
        <f t="shared" ref="X166" si="355">SUM(X167:X173)</f>
        <v>0</v>
      </c>
      <c r="Y166" s="165">
        <f t="shared" ref="Y166" si="356">SUM(Y167:Y173)</f>
        <v>0</v>
      </c>
      <c r="Z166" s="164">
        <f t="shared" ref="Z166" si="357">SUM(Z167:Z173)</f>
        <v>0</v>
      </c>
      <c r="AA166" s="165">
        <f t="shared" ref="AA166" si="358">SUM(AA167:AA173)</f>
        <v>0</v>
      </c>
      <c r="AB166" s="164">
        <f t="shared" ref="AB166" si="359">SUM(AB167:AB173)</f>
        <v>0</v>
      </c>
      <c r="AC166" s="165">
        <f t="shared" ref="AC166" si="360">SUM(AC167:AC173)</f>
        <v>0</v>
      </c>
      <c r="AD166" s="164">
        <f t="shared" ref="AD166" si="361">SUM(AD167:AD173)</f>
        <v>0</v>
      </c>
      <c r="AE166" s="165">
        <f t="shared" ref="AE166" si="362">SUM(AE167:AE173)</f>
        <v>0</v>
      </c>
      <c r="AF166" s="164">
        <f t="shared" ref="AF166" si="363">SUM(AF167:AF173)</f>
        <v>0</v>
      </c>
      <c r="AG166" s="166">
        <f t="shared" ref="AG166" si="364">SUM(AG167:AG173)</f>
        <v>0</v>
      </c>
      <c r="AH166" s="827"/>
      <c r="AI166" s="827"/>
      <c r="AJ166" s="167">
        <f t="shared" ref="AJ166" si="365">SUM(AJ167:AJ173)</f>
        <v>0</v>
      </c>
      <c r="AK166" s="168">
        <f t="shared" ref="AK166" si="366">SUM(AK167:AK173)</f>
        <v>0</v>
      </c>
      <c r="AL166" s="40">
        <f t="shared" ref="AL166" si="367">SUM(AL167:AL173)</f>
        <v>0</v>
      </c>
      <c r="AM166" s="41">
        <f t="shared" ref="AM166" si="368">SUM(AM167:AM173)</f>
        <v>0</v>
      </c>
      <c r="AN166" s="41">
        <f t="shared" ref="AN166" si="369">SUM(AN167:AN173)</f>
        <v>0</v>
      </c>
      <c r="AO166" s="41">
        <f t="shared" ref="AO166" si="370">SUM(AO167:AO173)</f>
        <v>0</v>
      </c>
      <c r="AP166" s="41">
        <f t="shared" ref="AP166" si="371">SUM(AP167:AP173)</f>
        <v>0</v>
      </c>
      <c r="AQ166" s="41">
        <f t="shared" ref="AQ166" si="372">SUM(AQ167:AQ173)</f>
        <v>0</v>
      </c>
      <c r="AR166" s="42">
        <f t="shared" ref="AR166" si="373">SUM(AR167:AR173)</f>
        <v>0</v>
      </c>
      <c r="AS166" s="103">
        <f t="shared" ref="AS166" si="374">SUM(AS167:AS173)</f>
        <v>0</v>
      </c>
      <c r="AT166" s="41">
        <f t="shared" ref="AT166" si="375">SUM(AT167:AT173)</f>
        <v>0</v>
      </c>
      <c r="AU166" s="42">
        <f t="shared" ref="AU166" si="376">SUM(AU167:AU173)</f>
        <v>0</v>
      </c>
      <c r="AV166" s="103">
        <f t="shared" ref="AV166" si="377">SUM(AV167:AV173)</f>
        <v>0</v>
      </c>
      <c r="AW166" s="41">
        <f t="shared" ref="AW166" si="378">SUM(AW167:AW173)</f>
        <v>0</v>
      </c>
      <c r="AX166" s="41">
        <f t="shared" ref="AX166" si="379">SUM(AX167:AX173)</f>
        <v>0</v>
      </c>
      <c r="AY166" s="41">
        <f t="shared" ref="AY166" si="380">SUM(AY167:AY173)</f>
        <v>0</v>
      </c>
      <c r="AZ166" s="104">
        <f t="shared" ref="AZ166" si="381">SUM(AZ167:AZ173)</f>
        <v>0</v>
      </c>
      <c r="BA166" s="43" t="s">
        <v>31</v>
      </c>
      <c r="BB166" s="43" t="s">
        <v>118</v>
      </c>
      <c r="BC166" s="44" t="s">
        <v>33</v>
      </c>
    </row>
    <row r="167" spans="1:55" ht="17.25" hidden="1" customHeight="1" x14ac:dyDescent="0.2">
      <c r="A167" s="901"/>
      <c r="B167" s="903" t="str">
        <f>VLOOKUP($D$9,'PROYECTOS REGISTRADOS'!$A$2:$D$82,4,0)</f>
        <v>Mejoramiento del índice de desempleo entre la población económicamente activa residente en el Municipio de Tocancipá, Cundinamarca, Centro Oriente</v>
      </c>
      <c r="C167" s="906" t="str">
        <f>VLOOKUP($D$9,'PROYECTOS REGISTRADOS'!$A$2:$D$82,3,0)</f>
        <v>2016-25817-0030</v>
      </c>
      <c r="D167" s="909"/>
      <c r="E167" s="912" t="str">
        <f>IF(D167=0,"0-0",(VLOOKUP(D167,'CONSOLIDADO PLAN DESARROLLO'!$EL$9:$ET$304,2,0)))</f>
        <v>0-0</v>
      </c>
      <c r="F167" s="915" t="str">
        <f>IF(D167=0,"0-0",(VLOOKUP(D167,'CONSOLIDADO PLAN DESARROLLO'!$EL$9:$ET$304,3,0)))</f>
        <v>0-0</v>
      </c>
      <c r="G167" s="918" t="str">
        <f>IF(D167=0,"0-0",(VLOOKUP(D167,'CONSOLIDADO PLAN DESARROLLO'!$EL$9:$ET$304,4,0)))</f>
        <v>0-0</v>
      </c>
      <c r="H167" s="921" t="str">
        <f>IF(D167=0,"0-0",(VLOOKUP(D167,'CONSOLIDADO PLAN DESARROLLO'!$EL$9:$ET$304,5,0)))</f>
        <v>0-0</v>
      </c>
      <c r="I167" s="924" t="str">
        <f>IF(D167=0,"0-0",(VLOOKUP(D167,'CONSOLIDADO PLAN DESARROLLO'!$EL$9:$ET$304,$R$3,0)))</f>
        <v>0-0</v>
      </c>
      <c r="J167" s="925"/>
      <c r="K167" s="933"/>
      <c r="L167" s="936"/>
      <c r="M167" s="169"/>
      <c r="N167" s="170"/>
      <c r="O167" s="171"/>
      <c r="P167" s="45"/>
      <c r="Q167" s="46"/>
      <c r="R167" s="939"/>
      <c r="S167" s="47"/>
      <c r="T167" s="897"/>
      <c r="U167" s="48"/>
      <c r="V167" s="897"/>
      <c r="W167" s="48"/>
      <c r="X167" s="897"/>
      <c r="Y167" s="48"/>
      <c r="Z167" s="897"/>
      <c r="AA167" s="48"/>
      <c r="AB167" s="897"/>
      <c r="AC167" s="48"/>
      <c r="AD167" s="897"/>
      <c r="AE167" s="48"/>
      <c r="AF167" s="897"/>
      <c r="AG167" s="49"/>
      <c r="AH167" s="828"/>
      <c r="AI167" s="828"/>
      <c r="AJ167" s="930">
        <f>+R167+T167+V167+X167+Z167+AB167+AD167+AF167</f>
        <v>0</v>
      </c>
      <c r="AK167" s="102">
        <f t="shared" ref="AK167:AK172" si="382">AC167+AE167+AG167+S167+U167+W167+Y167+AA167</f>
        <v>0</v>
      </c>
      <c r="AL167" s="50"/>
      <c r="AM167" s="51"/>
      <c r="AN167" s="51"/>
      <c r="AO167" s="51"/>
      <c r="AP167" s="51"/>
      <c r="AQ167" s="51"/>
      <c r="AR167" s="52">
        <f t="shared" ref="AR167:AR172" si="383">SUM(AL167:AQ167)</f>
        <v>0</v>
      </c>
      <c r="AS167" s="53"/>
      <c r="AT167" s="51"/>
      <c r="AU167" s="52">
        <f t="shared" ref="AU167:AU171" si="384">SUM(AS167:AT167)</f>
        <v>0</v>
      </c>
      <c r="AV167" s="53"/>
      <c r="AW167" s="51"/>
      <c r="AX167" s="51"/>
      <c r="AY167" s="51"/>
      <c r="AZ167" s="54"/>
      <c r="BA167" s="55"/>
      <c r="BB167" s="55"/>
      <c r="BC167" s="56"/>
    </row>
    <row r="168" spans="1:55" ht="17.25" hidden="1" customHeight="1" x14ac:dyDescent="0.2">
      <c r="A168" s="901"/>
      <c r="B168" s="903"/>
      <c r="C168" s="906"/>
      <c r="D168" s="909"/>
      <c r="E168" s="913"/>
      <c r="F168" s="915"/>
      <c r="G168" s="918"/>
      <c r="H168" s="921"/>
      <c r="I168" s="926"/>
      <c r="J168" s="927"/>
      <c r="K168" s="933"/>
      <c r="L168" s="937"/>
      <c r="M168" s="169"/>
      <c r="N168" s="170"/>
      <c r="O168" s="171"/>
      <c r="P168" s="45"/>
      <c r="Q168" s="46"/>
      <c r="R168" s="940"/>
      <c r="S168" s="47"/>
      <c r="T168" s="898"/>
      <c r="U168" s="48"/>
      <c r="V168" s="898"/>
      <c r="W168" s="48"/>
      <c r="X168" s="898"/>
      <c r="Y168" s="48"/>
      <c r="Z168" s="898"/>
      <c r="AA168" s="48"/>
      <c r="AB168" s="898"/>
      <c r="AC168" s="48"/>
      <c r="AD168" s="898"/>
      <c r="AE168" s="48"/>
      <c r="AF168" s="898"/>
      <c r="AG168" s="49"/>
      <c r="AH168" s="829"/>
      <c r="AI168" s="829"/>
      <c r="AJ168" s="931"/>
      <c r="AK168" s="102">
        <f t="shared" si="382"/>
        <v>0</v>
      </c>
      <c r="AL168" s="50"/>
      <c r="AM168" s="51"/>
      <c r="AN168" s="51"/>
      <c r="AO168" s="51"/>
      <c r="AP168" s="51"/>
      <c r="AQ168" s="51"/>
      <c r="AR168" s="52">
        <f t="shared" si="383"/>
        <v>0</v>
      </c>
      <c r="AS168" s="53"/>
      <c r="AT168" s="51"/>
      <c r="AU168" s="52">
        <f t="shared" si="384"/>
        <v>0</v>
      </c>
      <c r="AV168" s="53"/>
      <c r="AW168" s="51"/>
      <c r="AX168" s="51"/>
      <c r="AY168" s="51"/>
      <c r="AZ168" s="54"/>
      <c r="BA168" s="55"/>
      <c r="BB168" s="55"/>
      <c r="BC168" s="56"/>
    </row>
    <row r="169" spans="1:55" ht="17.25" hidden="1" customHeight="1" x14ac:dyDescent="0.2">
      <c r="A169" s="901"/>
      <c r="B169" s="903"/>
      <c r="C169" s="906"/>
      <c r="D169" s="909"/>
      <c r="E169" s="913"/>
      <c r="F169" s="915"/>
      <c r="G169" s="918"/>
      <c r="H169" s="921"/>
      <c r="I169" s="926"/>
      <c r="J169" s="927"/>
      <c r="K169" s="933"/>
      <c r="L169" s="937"/>
      <c r="M169" s="169"/>
      <c r="N169" s="170"/>
      <c r="O169" s="171"/>
      <c r="P169" s="45"/>
      <c r="Q169" s="46"/>
      <c r="R169" s="940"/>
      <c r="S169" s="47"/>
      <c r="T169" s="898"/>
      <c r="U169" s="48"/>
      <c r="V169" s="898"/>
      <c r="W169" s="48"/>
      <c r="X169" s="898"/>
      <c r="Y169" s="48"/>
      <c r="Z169" s="898"/>
      <c r="AA169" s="48"/>
      <c r="AB169" s="898"/>
      <c r="AC169" s="48"/>
      <c r="AD169" s="898"/>
      <c r="AE169" s="48"/>
      <c r="AF169" s="898"/>
      <c r="AG169" s="49"/>
      <c r="AH169" s="829"/>
      <c r="AI169" s="829"/>
      <c r="AJ169" s="931"/>
      <c r="AK169" s="102">
        <f t="shared" si="382"/>
        <v>0</v>
      </c>
      <c r="AL169" s="50"/>
      <c r="AM169" s="51"/>
      <c r="AN169" s="51"/>
      <c r="AO169" s="51"/>
      <c r="AP169" s="51"/>
      <c r="AQ169" s="51"/>
      <c r="AR169" s="52">
        <f t="shared" si="383"/>
        <v>0</v>
      </c>
      <c r="AS169" s="53"/>
      <c r="AT169" s="51"/>
      <c r="AU169" s="52">
        <f t="shared" si="384"/>
        <v>0</v>
      </c>
      <c r="AV169" s="53"/>
      <c r="AW169" s="51"/>
      <c r="AX169" s="51"/>
      <c r="AY169" s="51"/>
      <c r="AZ169" s="54"/>
      <c r="BA169" s="55"/>
      <c r="BB169" s="55"/>
      <c r="BC169" s="56"/>
    </row>
    <row r="170" spans="1:55" ht="17.25" hidden="1" customHeight="1" x14ac:dyDescent="0.2">
      <c r="A170" s="901"/>
      <c r="B170" s="903"/>
      <c r="C170" s="906"/>
      <c r="D170" s="909"/>
      <c r="E170" s="913"/>
      <c r="F170" s="915"/>
      <c r="G170" s="918"/>
      <c r="H170" s="921"/>
      <c r="I170" s="926"/>
      <c r="J170" s="927"/>
      <c r="K170" s="933"/>
      <c r="L170" s="937"/>
      <c r="M170" s="169"/>
      <c r="N170" s="170"/>
      <c r="O170" s="171"/>
      <c r="P170" s="45"/>
      <c r="Q170" s="46"/>
      <c r="R170" s="940"/>
      <c r="S170" s="47"/>
      <c r="T170" s="898"/>
      <c r="U170" s="48"/>
      <c r="V170" s="898"/>
      <c r="W170" s="48"/>
      <c r="X170" s="898"/>
      <c r="Y170" s="48"/>
      <c r="Z170" s="898"/>
      <c r="AA170" s="48"/>
      <c r="AB170" s="898"/>
      <c r="AC170" s="48"/>
      <c r="AD170" s="898"/>
      <c r="AE170" s="48"/>
      <c r="AF170" s="898"/>
      <c r="AG170" s="49"/>
      <c r="AH170" s="829"/>
      <c r="AI170" s="829"/>
      <c r="AJ170" s="931"/>
      <c r="AK170" s="102">
        <f t="shared" si="382"/>
        <v>0</v>
      </c>
      <c r="AL170" s="50"/>
      <c r="AM170" s="51"/>
      <c r="AN170" s="51"/>
      <c r="AO170" s="51"/>
      <c r="AP170" s="51"/>
      <c r="AQ170" s="51"/>
      <c r="AR170" s="52">
        <f t="shared" si="383"/>
        <v>0</v>
      </c>
      <c r="AS170" s="53"/>
      <c r="AT170" s="51"/>
      <c r="AU170" s="52">
        <f t="shared" si="384"/>
        <v>0</v>
      </c>
      <c r="AV170" s="53"/>
      <c r="AW170" s="51"/>
      <c r="AX170" s="51"/>
      <c r="AY170" s="51"/>
      <c r="AZ170" s="54"/>
      <c r="BA170" s="55"/>
      <c r="BB170" s="55"/>
      <c r="BC170" s="56"/>
    </row>
    <row r="171" spans="1:55" ht="17.25" hidden="1" customHeight="1" x14ac:dyDescent="0.2">
      <c r="A171" s="901"/>
      <c r="B171" s="903"/>
      <c r="C171" s="906"/>
      <c r="D171" s="909"/>
      <c r="E171" s="913"/>
      <c r="F171" s="915"/>
      <c r="G171" s="918"/>
      <c r="H171" s="921"/>
      <c r="I171" s="926"/>
      <c r="J171" s="927"/>
      <c r="K171" s="933"/>
      <c r="L171" s="937"/>
      <c r="M171" s="169"/>
      <c r="N171" s="170"/>
      <c r="O171" s="171"/>
      <c r="P171" s="45"/>
      <c r="Q171" s="46"/>
      <c r="R171" s="940"/>
      <c r="S171" s="47"/>
      <c r="T171" s="898"/>
      <c r="U171" s="48"/>
      <c r="V171" s="898"/>
      <c r="W171" s="48"/>
      <c r="X171" s="898"/>
      <c r="Y171" s="48"/>
      <c r="Z171" s="898"/>
      <c r="AA171" s="48"/>
      <c r="AB171" s="898"/>
      <c r="AC171" s="48"/>
      <c r="AD171" s="898"/>
      <c r="AE171" s="48"/>
      <c r="AF171" s="898"/>
      <c r="AG171" s="49"/>
      <c r="AH171" s="829"/>
      <c r="AI171" s="829"/>
      <c r="AJ171" s="931"/>
      <c r="AK171" s="102">
        <f t="shared" si="382"/>
        <v>0</v>
      </c>
      <c r="AL171" s="50"/>
      <c r="AM171" s="51"/>
      <c r="AN171" s="51"/>
      <c r="AO171" s="51"/>
      <c r="AP171" s="51"/>
      <c r="AQ171" s="51"/>
      <c r="AR171" s="52">
        <f t="shared" si="383"/>
        <v>0</v>
      </c>
      <c r="AS171" s="53"/>
      <c r="AT171" s="51"/>
      <c r="AU171" s="52">
        <f t="shared" si="384"/>
        <v>0</v>
      </c>
      <c r="AV171" s="53"/>
      <c r="AW171" s="51"/>
      <c r="AX171" s="51"/>
      <c r="AY171" s="51"/>
      <c r="AZ171" s="54"/>
      <c r="BA171" s="55"/>
      <c r="BB171" s="55"/>
      <c r="BC171" s="56"/>
    </row>
    <row r="172" spans="1:55" ht="17.25" hidden="1" customHeight="1" x14ac:dyDescent="0.2">
      <c r="A172" s="901"/>
      <c r="B172" s="904"/>
      <c r="C172" s="907"/>
      <c r="D172" s="910"/>
      <c r="E172" s="913"/>
      <c r="F172" s="916"/>
      <c r="G172" s="919"/>
      <c r="H172" s="922"/>
      <c r="I172" s="926"/>
      <c r="J172" s="927"/>
      <c r="K172" s="934"/>
      <c r="L172" s="937"/>
      <c r="M172" s="172"/>
      <c r="N172" s="173"/>
      <c r="O172" s="174"/>
      <c r="P172" s="105"/>
      <c r="Q172" s="106"/>
      <c r="R172" s="940"/>
      <c r="S172" s="107"/>
      <c r="T172" s="898"/>
      <c r="U172" s="108"/>
      <c r="V172" s="898"/>
      <c r="W172" s="108"/>
      <c r="X172" s="898"/>
      <c r="Y172" s="108"/>
      <c r="Z172" s="898"/>
      <c r="AA172" s="108"/>
      <c r="AB172" s="898"/>
      <c r="AC172" s="108"/>
      <c r="AD172" s="898"/>
      <c r="AE172" s="108"/>
      <c r="AF172" s="898"/>
      <c r="AG172" s="109"/>
      <c r="AH172" s="829"/>
      <c r="AI172" s="829"/>
      <c r="AJ172" s="932"/>
      <c r="AK172" s="102">
        <f t="shared" si="382"/>
        <v>0</v>
      </c>
      <c r="AL172" s="110"/>
      <c r="AM172" s="111"/>
      <c r="AN172" s="111"/>
      <c r="AO172" s="111"/>
      <c r="AP172" s="111"/>
      <c r="AQ172" s="111"/>
      <c r="AR172" s="52">
        <f t="shared" si="383"/>
        <v>0</v>
      </c>
      <c r="AS172" s="112"/>
      <c r="AT172" s="111"/>
      <c r="AU172" s="52">
        <f>SUM(AS172:AT172)</f>
        <v>0</v>
      </c>
      <c r="AV172" s="112"/>
      <c r="AW172" s="111"/>
      <c r="AX172" s="111"/>
      <c r="AY172" s="111"/>
      <c r="AZ172" s="113"/>
      <c r="BA172" s="114"/>
      <c r="BB172" s="114"/>
      <c r="BC172" s="115"/>
    </row>
    <row r="173" spans="1:55" ht="9.9499999999999993" hidden="1" customHeight="1" thickBot="1" x14ac:dyDescent="0.25">
      <c r="A173" s="902"/>
      <c r="B173" s="905"/>
      <c r="C173" s="908"/>
      <c r="D173" s="911"/>
      <c r="E173" s="914"/>
      <c r="F173" s="917"/>
      <c r="G173" s="920"/>
      <c r="H173" s="923"/>
      <c r="I173" s="928"/>
      <c r="J173" s="929"/>
      <c r="K173" s="935"/>
      <c r="L173" s="938"/>
      <c r="M173" s="175"/>
      <c r="N173" s="176"/>
      <c r="O173" s="177"/>
      <c r="P173" s="116"/>
      <c r="Q173" s="116"/>
      <c r="R173" s="941"/>
      <c r="S173" s="178"/>
      <c r="T173" s="899"/>
      <c r="U173" s="179"/>
      <c r="V173" s="899"/>
      <c r="W173" s="179"/>
      <c r="X173" s="899"/>
      <c r="Y173" s="179"/>
      <c r="Z173" s="899"/>
      <c r="AA173" s="179"/>
      <c r="AB173" s="899"/>
      <c r="AC173" s="179"/>
      <c r="AD173" s="899"/>
      <c r="AE173" s="179"/>
      <c r="AF173" s="899"/>
      <c r="AG173" s="180"/>
      <c r="AH173" s="830"/>
      <c r="AI173" s="830"/>
      <c r="AJ173" s="117"/>
      <c r="AK173" s="118"/>
      <c r="AL173" s="181"/>
      <c r="AM173" s="182"/>
      <c r="AN173" s="182"/>
      <c r="AO173" s="182"/>
      <c r="AP173" s="182"/>
      <c r="AQ173" s="182"/>
      <c r="AR173" s="119"/>
      <c r="AS173" s="183"/>
      <c r="AT173" s="182"/>
      <c r="AU173" s="119"/>
      <c r="AV173" s="183"/>
      <c r="AW173" s="182"/>
      <c r="AX173" s="182"/>
      <c r="AY173" s="182"/>
      <c r="AZ173" s="184"/>
      <c r="BA173" s="185"/>
      <c r="BB173" s="185"/>
      <c r="BC173" s="186"/>
    </row>
    <row r="174" spans="1:55" ht="6" hidden="1" customHeight="1" x14ac:dyDescent="0.2">
      <c r="B174" s="120"/>
      <c r="C174" s="120"/>
      <c r="D174" s="120"/>
      <c r="E174" s="120"/>
      <c r="F174" s="120"/>
      <c r="G174" s="120"/>
      <c r="H174" s="120"/>
      <c r="I174" s="954"/>
      <c r="J174" s="954"/>
      <c r="K174" s="120"/>
      <c r="L174" s="120"/>
      <c r="M174" s="120"/>
      <c r="N174" s="120"/>
      <c r="O174" s="120"/>
      <c r="P174" s="120"/>
      <c r="Q174" s="120"/>
      <c r="R174" s="120"/>
      <c r="S174" s="120"/>
      <c r="T174" s="120"/>
      <c r="U174" s="120"/>
      <c r="V174" s="120"/>
      <c r="W174" s="120"/>
      <c r="X174" s="120"/>
      <c r="Y174" s="120"/>
      <c r="Z174" s="120"/>
      <c r="AA174" s="120"/>
      <c r="AB174" s="120"/>
      <c r="AC174" s="120"/>
      <c r="AD174" s="120"/>
      <c r="AE174" s="120"/>
      <c r="AF174" s="120"/>
      <c r="AG174" s="120"/>
      <c r="AH174" s="120"/>
      <c r="AI174" s="120"/>
      <c r="AJ174" s="120"/>
      <c r="AK174" s="120"/>
      <c r="AL174" s="120"/>
      <c r="AM174" s="120"/>
      <c r="AN174" s="120"/>
      <c r="AO174" s="120"/>
      <c r="AP174" s="120"/>
      <c r="AQ174" s="187"/>
      <c r="AR174" s="120"/>
      <c r="AS174" s="120"/>
      <c r="AT174" s="120"/>
      <c r="AU174" s="120"/>
      <c r="AV174" s="120"/>
      <c r="AW174" s="120"/>
      <c r="AX174" s="120"/>
      <c r="AY174" s="120"/>
      <c r="AZ174" s="120"/>
      <c r="BA174" s="120"/>
      <c r="BB174" s="120"/>
    </row>
    <row r="175" spans="1:55" ht="72" hidden="1" customHeight="1" x14ac:dyDescent="0.2">
      <c r="A175" s="900">
        <v>20</v>
      </c>
      <c r="B175" s="156" t="s">
        <v>58</v>
      </c>
      <c r="C175" s="157" t="s">
        <v>59</v>
      </c>
      <c r="D175" s="158" t="s">
        <v>60</v>
      </c>
      <c r="E175" s="158" t="s">
        <v>61</v>
      </c>
      <c r="F175" s="157" t="s">
        <v>62</v>
      </c>
      <c r="G175" s="159" t="s">
        <v>13</v>
      </c>
      <c r="H175" s="159" t="s">
        <v>63</v>
      </c>
      <c r="I175" s="160" t="s">
        <v>15</v>
      </c>
      <c r="J175" s="161">
        <f>+$N$3</f>
        <v>2019</v>
      </c>
      <c r="K175" s="159" t="s">
        <v>64</v>
      </c>
      <c r="L175" s="160" t="s">
        <v>115</v>
      </c>
      <c r="M175" s="157" t="s">
        <v>65</v>
      </c>
      <c r="N175" s="157" t="s">
        <v>66</v>
      </c>
      <c r="O175" s="157" t="s">
        <v>67</v>
      </c>
      <c r="P175" s="157" t="s">
        <v>116</v>
      </c>
      <c r="Q175" s="157" t="s">
        <v>117</v>
      </c>
      <c r="R175" s="162">
        <f t="shared" ref="R175" si="385">SUM(R176:R182)</f>
        <v>0</v>
      </c>
      <c r="S175" s="163">
        <f t="shared" ref="S175" si="386">SUM(S176:S182)</f>
        <v>0</v>
      </c>
      <c r="T175" s="164">
        <f t="shared" ref="T175" si="387">SUM(T176:T182)</f>
        <v>0</v>
      </c>
      <c r="U175" s="165">
        <f t="shared" ref="U175" si="388">SUM(U176:U182)</f>
        <v>0</v>
      </c>
      <c r="V175" s="164">
        <f t="shared" ref="V175" si="389">SUM(V176:V182)</f>
        <v>0</v>
      </c>
      <c r="W175" s="165">
        <f t="shared" ref="W175" si="390">SUM(W176:W182)</f>
        <v>0</v>
      </c>
      <c r="X175" s="164">
        <f t="shared" ref="X175" si="391">SUM(X176:X182)</f>
        <v>0</v>
      </c>
      <c r="Y175" s="165">
        <f t="shared" ref="Y175" si="392">SUM(Y176:Y182)</f>
        <v>0</v>
      </c>
      <c r="Z175" s="164">
        <f t="shared" ref="Z175" si="393">SUM(Z176:Z182)</f>
        <v>0</v>
      </c>
      <c r="AA175" s="165">
        <f t="shared" ref="AA175" si="394">SUM(AA176:AA182)</f>
        <v>0</v>
      </c>
      <c r="AB175" s="164">
        <f t="shared" ref="AB175" si="395">SUM(AB176:AB182)</f>
        <v>0</v>
      </c>
      <c r="AC175" s="165">
        <f t="shared" ref="AC175" si="396">SUM(AC176:AC182)</f>
        <v>0</v>
      </c>
      <c r="AD175" s="164">
        <f t="shared" ref="AD175" si="397">SUM(AD176:AD182)</f>
        <v>0</v>
      </c>
      <c r="AE175" s="165">
        <f t="shared" ref="AE175" si="398">SUM(AE176:AE182)</f>
        <v>0</v>
      </c>
      <c r="AF175" s="164">
        <f t="shared" ref="AF175" si="399">SUM(AF176:AF182)</f>
        <v>0</v>
      </c>
      <c r="AG175" s="166">
        <f t="shared" ref="AG175" si="400">SUM(AG176:AG182)</f>
        <v>0</v>
      </c>
      <c r="AH175" s="827"/>
      <c r="AI175" s="827"/>
      <c r="AJ175" s="167">
        <f t="shared" ref="AJ175" si="401">SUM(AJ176:AJ182)</f>
        <v>0</v>
      </c>
      <c r="AK175" s="168">
        <f t="shared" ref="AK175" si="402">SUM(AK176:AK182)</f>
        <v>0</v>
      </c>
      <c r="AL175" s="40">
        <f t="shared" ref="AL175" si="403">SUM(AL176:AL182)</f>
        <v>0</v>
      </c>
      <c r="AM175" s="41">
        <f t="shared" ref="AM175" si="404">SUM(AM176:AM182)</f>
        <v>0</v>
      </c>
      <c r="AN175" s="41">
        <f t="shared" ref="AN175" si="405">SUM(AN176:AN182)</f>
        <v>0</v>
      </c>
      <c r="AO175" s="41">
        <f t="shared" ref="AO175" si="406">SUM(AO176:AO182)</f>
        <v>0</v>
      </c>
      <c r="AP175" s="41">
        <f t="shared" ref="AP175" si="407">SUM(AP176:AP182)</f>
        <v>0</v>
      </c>
      <c r="AQ175" s="41">
        <f t="shared" ref="AQ175" si="408">SUM(AQ176:AQ182)</f>
        <v>0</v>
      </c>
      <c r="AR175" s="42">
        <f t="shared" ref="AR175" si="409">SUM(AR176:AR182)</f>
        <v>0</v>
      </c>
      <c r="AS175" s="103">
        <f t="shared" ref="AS175" si="410">SUM(AS176:AS182)</f>
        <v>0</v>
      </c>
      <c r="AT175" s="41">
        <f t="shared" ref="AT175" si="411">SUM(AT176:AT182)</f>
        <v>0</v>
      </c>
      <c r="AU175" s="42">
        <f t="shared" ref="AU175" si="412">SUM(AU176:AU182)</f>
        <v>0</v>
      </c>
      <c r="AV175" s="103">
        <f t="shared" ref="AV175" si="413">SUM(AV176:AV182)</f>
        <v>0</v>
      </c>
      <c r="AW175" s="41">
        <f t="shared" ref="AW175" si="414">SUM(AW176:AW182)</f>
        <v>0</v>
      </c>
      <c r="AX175" s="41">
        <f t="shared" ref="AX175" si="415">SUM(AX176:AX182)</f>
        <v>0</v>
      </c>
      <c r="AY175" s="41">
        <f t="shared" ref="AY175" si="416">SUM(AY176:AY182)</f>
        <v>0</v>
      </c>
      <c r="AZ175" s="104">
        <f t="shared" ref="AZ175" si="417">SUM(AZ176:AZ182)</f>
        <v>0</v>
      </c>
      <c r="BA175" s="43" t="s">
        <v>31</v>
      </c>
      <c r="BB175" s="43" t="s">
        <v>118</v>
      </c>
      <c r="BC175" s="44" t="s">
        <v>33</v>
      </c>
    </row>
    <row r="176" spans="1:55" ht="17.25" hidden="1" customHeight="1" x14ac:dyDescent="0.2">
      <c r="A176" s="901"/>
      <c r="B176" s="903" t="str">
        <f>VLOOKUP($D$9,'PROYECTOS REGISTRADOS'!$A$2:$D$82,4,0)</f>
        <v>Mejoramiento del índice de desempleo entre la población económicamente activa residente en el Municipio de Tocancipá, Cundinamarca, Centro Oriente</v>
      </c>
      <c r="C176" s="906" t="str">
        <f>VLOOKUP($D$9,'PROYECTOS REGISTRADOS'!$A$2:$D$82,3,0)</f>
        <v>2016-25817-0030</v>
      </c>
      <c r="D176" s="909"/>
      <c r="E176" s="912" t="str">
        <f>IF(D176=0,"0-0",(VLOOKUP(D176,'CONSOLIDADO PLAN DESARROLLO'!$EL$9:$ET$304,2,0)))</f>
        <v>0-0</v>
      </c>
      <c r="F176" s="915" t="str">
        <f>IF(D176=0,"0-0",(VLOOKUP(D176,'CONSOLIDADO PLAN DESARROLLO'!$EL$9:$ET$304,3,0)))</f>
        <v>0-0</v>
      </c>
      <c r="G176" s="918" t="str">
        <f>IF(D176=0,"0-0",(VLOOKUP(D176,'CONSOLIDADO PLAN DESARROLLO'!$EL$9:$ET$304,4,0)))</f>
        <v>0-0</v>
      </c>
      <c r="H176" s="921" t="str">
        <f>IF(D176=0,"0-0",(VLOOKUP(D176,'CONSOLIDADO PLAN DESARROLLO'!$EL$9:$ET$304,5,0)))</f>
        <v>0-0</v>
      </c>
      <c r="I176" s="924" t="str">
        <f>IF(D176=0,"0-0",(VLOOKUP(D176,'CONSOLIDADO PLAN DESARROLLO'!$EL$9:$ET$304,$R$3,0)))</f>
        <v>0-0</v>
      </c>
      <c r="J176" s="925"/>
      <c r="K176" s="933"/>
      <c r="L176" s="936"/>
      <c r="M176" s="169"/>
      <c r="N176" s="170"/>
      <c r="O176" s="171"/>
      <c r="P176" s="45"/>
      <c r="Q176" s="46"/>
      <c r="R176" s="939"/>
      <c r="S176" s="47"/>
      <c r="T176" s="897"/>
      <c r="U176" s="48"/>
      <c r="V176" s="897"/>
      <c r="W176" s="48"/>
      <c r="X176" s="897"/>
      <c r="Y176" s="48"/>
      <c r="Z176" s="897"/>
      <c r="AA176" s="48"/>
      <c r="AB176" s="897"/>
      <c r="AC176" s="48"/>
      <c r="AD176" s="897"/>
      <c r="AE176" s="48"/>
      <c r="AF176" s="897"/>
      <c r="AG176" s="49"/>
      <c r="AH176" s="828"/>
      <c r="AI176" s="828"/>
      <c r="AJ176" s="930">
        <f>+R176+T176+V176+X176+Z176+AB176+AD176+AF176</f>
        <v>0</v>
      </c>
      <c r="AK176" s="102">
        <f t="shared" ref="AK176:AK181" si="418">AC176+AE176+AG176+S176+U176+W176+Y176+AA176</f>
        <v>0</v>
      </c>
      <c r="AL176" s="50"/>
      <c r="AM176" s="51"/>
      <c r="AN176" s="51"/>
      <c r="AO176" s="51"/>
      <c r="AP176" s="51"/>
      <c r="AQ176" s="51"/>
      <c r="AR176" s="52">
        <f t="shared" ref="AR176:AR181" si="419">SUM(AL176:AQ176)</f>
        <v>0</v>
      </c>
      <c r="AS176" s="53"/>
      <c r="AT176" s="51"/>
      <c r="AU176" s="52">
        <f t="shared" ref="AU176:AU180" si="420">SUM(AS176:AT176)</f>
        <v>0</v>
      </c>
      <c r="AV176" s="53"/>
      <c r="AW176" s="51"/>
      <c r="AX176" s="51"/>
      <c r="AY176" s="51"/>
      <c r="AZ176" s="54"/>
      <c r="BA176" s="55"/>
      <c r="BB176" s="55"/>
      <c r="BC176" s="56"/>
    </row>
    <row r="177" spans="1:55" ht="17.25" hidden="1" customHeight="1" x14ac:dyDescent="0.2">
      <c r="A177" s="901"/>
      <c r="B177" s="903"/>
      <c r="C177" s="906"/>
      <c r="D177" s="909"/>
      <c r="E177" s="913"/>
      <c r="F177" s="915"/>
      <c r="G177" s="918"/>
      <c r="H177" s="921"/>
      <c r="I177" s="926"/>
      <c r="J177" s="927"/>
      <c r="K177" s="933"/>
      <c r="L177" s="937"/>
      <c r="M177" s="169"/>
      <c r="N177" s="170"/>
      <c r="O177" s="171"/>
      <c r="P177" s="45"/>
      <c r="Q177" s="46"/>
      <c r="R177" s="940"/>
      <c r="S177" s="47"/>
      <c r="T177" s="898"/>
      <c r="U177" s="48"/>
      <c r="V177" s="898"/>
      <c r="W177" s="48"/>
      <c r="X177" s="898"/>
      <c r="Y177" s="48"/>
      <c r="Z177" s="898"/>
      <c r="AA177" s="48"/>
      <c r="AB177" s="898"/>
      <c r="AC177" s="48"/>
      <c r="AD177" s="898"/>
      <c r="AE177" s="48"/>
      <c r="AF177" s="898"/>
      <c r="AG177" s="49"/>
      <c r="AH177" s="829"/>
      <c r="AI177" s="829"/>
      <c r="AJ177" s="931"/>
      <c r="AK177" s="102">
        <f t="shared" si="418"/>
        <v>0</v>
      </c>
      <c r="AL177" s="50"/>
      <c r="AM177" s="51"/>
      <c r="AN177" s="51"/>
      <c r="AO177" s="51"/>
      <c r="AP177" s="51"/>
      <c r="AQ177" s="51"/>
      <c r="AR177" s="52">
        <f t="shared" si="419"/>
        <v>0</v>
      </c>
      <c r="AS177" s="53"/>
      <c r="AT177" s="51"/>
      <c r="AU177" s="52">
        <f t="shared" si="420"/>
        <v>0</v>
      </c>
      <c r="AV177" s="53"/>
      <c r="AW177" s="51"/>
      <c r="AX177" s="51"/>
      <c r="AY177" s="51"/>
      <c r="AZ177" s="54"/>
      <c r="BA177" s="55"/>
      <c r="BB177" s="55"/>
      <c r="BC177" s="56"/>
    </row>
    <row r="178" spans="1:55" ht="17.25" hidden="1" customHeight="1" x14ac:dyDescent="0.2">
      <c r="A178" s="901"/>
      <c r="B178" s="903"/>
      <c r="C178" s="906"/>
      <c r="D178" s="909"/>
      <c r="E178" s="913"/>
      <c r="F178" s="915"/>
      <c r="G178" s="918"/>
      <c r="H178" s="921"/>
      <c r="I178" s="926"/>
      <c r="J178" s="927"/>
      <c r="K178" s="933"/>
      <c r="L178" s="937"/>
      <c r="M178" s="169"/>
      <c r="N178" s="170"/>
      <c r="O178" s="171"/>
      <c r="P178" s="45"/>
      <c r="Q178" s="46"/>
      <c r="R178" s="940"/>
      <c r="S178" s="47"/>
      <c r="T178" s="898"/>
      <c r="U178" s="48"/>
      <c r="V178" s="898"/>
      <c r="W178" s="48"/>
      <c r="X178" s="898"/>
      <c r="Y178" s="48"/>
      <c r="Z178" s="898"/>
      <c r="AA178" s="48"/>
      <c r="AB178" s="898"/>
      <c r="AC178" s="48"/>
      <c r="AD178" s="898"/>
      <c r="AE178" s="48"/>
      <c r="AF178" s="898"/>
      <c r="AG178" s="49"/>
      <c r="AH178" s="829"/>
      <c r="AI178" s="829"/>
      <c r="AJ178" s="931"/>
      <c r="AK178" s="102">
        <f t="shared" si="418"/>
        <v>0</v>
      </c>
      <c r="AL178" s="50"/>
      <c r="AM178" s="51"/>
      <c r="AN178" s="51"/>
      <c r="AO178" s="51"/>
      <c r="AP178" s="51"/>
      <c r="AQ178" s="51"/>
      <c r="AR178" s="52">
        <f t="shared" si="419"/>
        <v>0</v>
      </c>
      <c r="AS178" s="53"/>
      <c r="AT178" s="51"/>
      <c r="AU178" s="52">
        <f t="shared" si="420"/>
        <v>0</v>
      </c>
      <c r="AV178" s="53"/>
      <c r="AW178" s="51"/>
      <c r="AX178" s="51"/>
      <c r="AY178" s="51"/>
      <c r="AZ178" s="54"/>
      <c r="BA178" s="55"/>
      <c r="BB178" s="55"/>
      <c r="BC178" s="56"/>
    </row>
    <row r="179" spans="1:55" ht="17.25" hidden="1" customHeight="1" x14ac:dyDescent="0.2">
      <c r="A179" s="901"/>
      <c r="B179" s="903"/>
      <c r="C179" s="906"/>
      <c r="D179" s="909"/>
      <c r="E179" s="913"/>
      <c r="F179" s="915"/>
      <c r="G179" s="918"/>
      <c r="H179" s="921"/>
      <c r="I179" s="926"/>
      <c r="J179" s="927"/>
      <c r="K179" s="933"/>
      <c r="L179" s="937"/>
      <c r="M179" s="169"/>
      <c r="N179" s="170"/>
      <c r="O179" s="171"/>
      <c r="P179" s="45"/>
      <c r="Q179" s="46"/>
      <c r="R179" s="940"/>
      <c r="S179" s="47"/>
      <c r="T179" s="898"/>
      <c r="U179" s="48"/>
      <c r="V179" s="898"/>
      <c r="W179" s="48"/>
      <c r="X179" s="898"/>
      <c r="Y179" s="48"/>
      <c r="Z179" s="898"/>
      <c r="AA179" s="48"/>
      <c r="AB179" s="898"/>
      <c r="AC179" s="48"/>
      <c r="AD179" s="898"/>
      <c r="AE179" s="48"/>
      <c r="AF179" s="898"/>
      <c r="AG179" s="49"/>
      <c r="AH179" s="829"/>
      <c r="AI179" s="829"/>
      <c r="AJ179" s="931"/>
      <c r="AK179" s="102">
        <f t="shared" si="418"/>
        <v>0</v>
      </c>
      <c r="AL179" s="50"/>
      <c r="AM179" s="51"/>
      <c r="AN179" s="51"/>
      <c r="AO179" s="51"/>
      <c r="AP179" s="51"/>
      <c r="AQ179" s="51"/>
      <c r="AR179" s="52">
        <f t="shared" si="419"/>
        <v>0</v>
      </c>
      <c r="AS179" s="53"/>
      <c r="AT179" s="51"/>
      <c r="AU179" s="52">
        <f t="shared" si="420"/>
        <v>0</v>
      </c>
      <c r="AV179" s="53"/>
      <c r="AW179" s="51"/>
      <c r="AX179" s="51"/>
      <c r="AY179" s="51"/>
      <c r="AZ179" s="54"/>
      <c r="BA179" s="55"/>
      <c r="BB179" s="55"/>
      <c r="BC179" s="56"/>
    </row>
    <row r="180" spans="1:55" ht="17.25" hidden="1" customHeight="1" x14ac:dyDescent="0.2">
      <c r="A180" s="901"/>
      <c r="B180" s="903"/>
      <c r="C180" s="906"/>
      <c r="D180" s="909"/>
      <c r="E180" s="913"/>
      <c r="F180" s="915"/>
      <c r="G180" s="918"/>
      <c r="H180" s="921"/>
      <c r="I180" s="926"/>
      <c r="J180" s="927"/>
      <c r="K180" s="933"/>
      <c r="L180" s="937"/>
      <c r="M180" s="169"/>
      <c r="N180" s="170"/>
      <c r="O180" s="171"/>
      <c r="P180" s="45"/>
      <c r="Q180" s="46"/>
      <c r="R180" s="940"/>
      <c r="S180" s="47"/>
      <c r="T180" s="898"/>
      <c r="U180" s="48"/>
      <c r="V180" s="898"/>
      <c r="W180" s="48"/>
      <c r="X180" s="898"/>
      <c r="Y180" s="48"/>
      <c r="Z180" s="898"/>
      <c r="AA180" s="48"/>
      <c r="AB180" s="898"/>
      <c r="AC180" s="48"/>
      <c r="AD180" s="898"/>
      <c r="AE180" s="48"/>
      <c r="AF180" s="898"/>
      <c r="AG180" s="49"/>
      <c r="AH180" s="829"/>
      <c r="AI180" s="829"/>
      <c r="AJ180" s="931"/>
      <c r="AK180" s="102">
        <f t="shared" si="418"/>
        <v>0</v>
      </c>
      <c r="AL180" s="50"/>
      <c r="AM180" s="51"/>
      <c r="AN180" s="51"/>
      <c r="AO180" s="51"/>
      <c r="AP180" s="51"/>
      <c r="AQ180" s="51"/>
      <c r="AR180" s="52">
        <f t="shared" si="419"/>
        <v>0</v>
      </c>
      <c r="AS180" s="53"/>
      <c r="AT180" s="51"/>
      <c r="AU180" s="52">
        <f t="shared" si="420"/>
        <v>0</v>
      </c>
      <c r="AV180" s="53"/>
      <c r="AW180" s="51"/>
      <c r="AX180" s="51"/>
      <c r="AY180" s="51"/>
      <c r="AZ180" s="54"/>
      <c r="BA180" s="55"/>
      <c r="BB180" s="55"/>
      <c r="BC180" s="56"/>
    </row>
    <row r="181" spans="1:55" ht="17.25" hidden="1" customHeight="1" x14ac:dyDescent="0.2">
      <c r="A181" s="901"/>
      <c r="B181" s="904"/>
      <c r="C181" s="907"/>
      <c r="D181" s="910"/>
      <c r="E181" s="913"/>
      <c r="F181" s="916"/>
      <c r="G181" s="919"/>
      <c r="H181" s="922"/>
      <c r="I181" s="926"/>
      <c r="J181" s="927"/>
      <c r="K181" s="934"/>
      <c r="L181" s="937"/>
      <c r="M181" s="172"/>
      <c r="N181" s="173"/>
      <c r="O181" s="174"/>
      <c r="P181" s="105"/>
      <c r="Q181" s="106"/>
      <c r="R181" s="940"/>
      <c r="S181" s="107"/>
      <c r="T181" s="898"/>
      <c r="U181" s="108"/>
      <c r="V181" s="898"/>
      <c r="W181" s="108"/>
      <c r="X181" s="898"/>
      <c r="Y181" s="108"/>
      <c r="Z181" s="898"/>
      <c r="AA181" s="108"/>
      <c r="AB181" s="898"/>
      <c r="AC181" s="108"/>
      <c r="AD181" s="898"/>
      <c r="AE181" s="108"/>
      <c r="AF181" s="898"/>
      <c r="AG181" s="109"/>
      <c r="AH181" s="829"/>
      <c r="AI181" s="829"/>
      <c r="AJ181" s="932"/>
      <c r="AK181" s="102">
        <f t="shared" si="418"/>
        <v>0</v>
      </c>
      <c r="AL181" s="110"/>
      <c r="AM181" s="111"/>
      <c r="AN181" s="111"/>
      <c r="AO181" s="111"/>
      <c r="AP181" s="111"/>
      <c r="AQ181" s="111"/>
      <c r="AR181" s="52">
        <f t="shared" si="419"/>
        <v>0</v>
      </c>
      <c r="AS181" s="112"/>
      <c r="AT181" s="111"/>
      <c r="AU181" s="52">
        <f>SUM(AS181:AT181)</f>
        <v>0</v>
      </c>
      <c r="AV181" s="112"/>
      <c r="AW181" s="111"/>
      <c r="AX181" s="111"/>
      <c r="AY181" s="111"/>
      <c r="AZ181" s="113"/>
      <c r="BA181" s="114"/>
      <c r="BB181" s="114"/>
      <c r="BC181" s="115"/>
    </row>
    <row r="182" spans="1:55" ht="9.9499999999999993" hidden="1" customHeight="1" thickBot="1" x14ac:dyDescent="0.25">
      <c r="A182" s="902"/>
      <c r="B182" s="905"/>
      <c r="C182" s="908"/>
      <c r="D182" s="911"/>
      <c r="E182" s="914"/>
      <c r="F182" s="917"/>
      <c r="G182" s="920"/>
      <c r="H182" s="923"/>
      <c r="I182" s="928"/>
      <c r="J182" s="929"/>
      <c r="K182" s="935"/>
      <c r="L182" s="938"/>
      <c r="M182" s="175"/>
      <c r="N182" s="176"/>
      <c r="O182" s="177"/>
      <c r="P182" s="116"/>
      <c r="Q182" s="116"/>
      <c r="R182" s="941"/>
      <c r="S182" s="178"/>
      <c r="T182" s="899"/>
      <c r="U182" s="179"/>
      <c r="V182" s="899"/>
      <c r="W182" s="179"/>
      <c r="X182" s="899"/>
      <c r="Y182" s="179"/>
      <c r="Z182" s="899"/>
      <c r="AA182" s="179"/>
      <c r="AB182" s="899"/>
      <c r="AC182" s="179"/>
      <c r="AD182" s="899"/>
      <c r="AE182" s="179"/>
      <c r="AF182" s="899"/>
      <c r="AG182" s="180"/>
      <c r="AH182" s="830"/>
      <c r="AI182" s="830"/>
      <c r="AJ182" s="117"/>
      <c r="AK182" s="118"/>
      <c r="AL182" s="181"/>
      <c r="AM182" s="182"/>
      <c r="AN182" s="182"/>
      <c r="AO182" s="182"/>
      <c r="AP182" s="182"/>
      <c r="AQ182" s="182"/>
      <c r="AR182" s="119"/>
      <c r="AS182" s="183"/>
      <c r="AT182" s="182"/>
      <c r="AU182" s="119"/>
      <c r="AV182" s="183"/>
      <c r="AW182" s="182"/>
      <c r="AX182" s="182"/>
      <c r="AY182" s="182"/>
      <c r="AZ182" s="184"/>
      <c r="BA182" s="185"/>
      <c r="BB182" s="185"/>
      <c r="BC182" s="186"/>
    </row>
    <row r="183" spans="1:55" ht="6" hidden="1" customHeight="1" x14ac:dyDescent="0.2">
      <c r="B183" s="120"/>
      <c r="C183" s="120"/>
      <c r="D183" s="120"/>
      <c r="E183" s="120"/>
      <c r="F183" s="120"/>
      <c r="G183" s="120"/>
      <c r="H183" s="120"/>
      <c r="I183" s="954"/>
      <c r="J183" s="954"/>
      <c r="K183" s="120"/>
      <c r="L183" s="120"/>
      <c r="M183" s="120"/>
      <c r="N183" s="120"/>
      <c r="O183" s="120"/>
      <c r="P183" s="120"/>
      <c r="Q183" s="120"/>
      <c r="R183" s="120"/>
      <c r="S183" s="120"/>
      <c r="T183" s="120"/>
      <c r="U183" s="120"/>
      <c r="V183" s="120"/>
      <c r="W183" s="120"/>
      <c r="X183" s="120"/>
      <c r="Y183" s="120"/>
      <c r="Z183" s="120"/>
      <c r="AA183" s="120"/>
      <c r="AB183" s="120"/>
      <c r="AC183" s="120"/>
      <c r="AD183" s="120"/>
      <c r="AE183" s="120"/>
      <c r="AF183" s="120"/>
      <c r="AG183" s="120"/>
      <c r="AH183" s="120"/>
      <c r="AI183" s="120"/>
      <c r="AJ183" s="120"/>
      <c r="AK183" s="120"/>
      <c r="AL183" s="120"/>
      <c r="AM183" s="120"/>
      <c r="AN183" s="120"/>
      <c r="AO183" s="120"/>
      <c r="AP183" s="120"/>
      <c r="AQ183" s="187"/>
      <c r="AR183" s="120"/>
      <c r="AS183" s="120"/>
      <c r="AT183" s="120"/>
      <c r="AU183" s="120"/>
      <c r="AV183" s="120"/>
      <c r="AW183" s="120"/>
      <c r="AX183" s="120"/>
      <c r="AY183" s="120"/>
      <c r="AZ183" s="120"/>
      <c r="BA183" s="120"/>
      <c r="BB183" s="120"/>
    </row>
    <row r="184" spans="1:55" ht="72" hidden="1" customHeight="1" x14ac:dyDescent="0.2">
      <c r="A184" s="900">
        <v>21</v>
      </c>
      <c r="B184" s="156" t="s">
        <v>58</v>
      </c>
      <c r="C184" s="157" t="s">
        <v>59</v>
      </c>
      <c r="D184" s="158" t="s">
        <v>60</v>
      </c>
      <c r="E184" s="158" t="s">
        <v>61</v>
      </c>
      <c r="F184" s="157" t="s">
        <v>62</v>
      </c>
      <c r="G184" s="159" t="s">
        <v>13</v>
      </c>
      <c r="H184" s="159" t="s">
        <v>63</v>
      </c>
      <c r="I184" s="160" t="s">
        <v>15</v>
      </c>
      <c r="J184" s="161">
        <f>+$N$3</f>
        <v>2019</v>
      </c>
      <c r="K184" s="159" t="s">
        <v>64</v>
      </c>
      <c r="L184" s="160" t="s">
        <v>115</v>
      </c>
      <c r="M184" s="157" t="s">
        <v>65</v>
      </c>
      <c r="N184" s="157" t="s">
        <v>66</v>
      </c>
      <c r="O184" s="157" t="s">
        <v>67</v>
      </c>
      <c r="P184" s="157" t="s">
        <v>116</v>
      </c>
      <c r="Q184" s="157" t="s">
        <v>117</v>
      </c>
      <c r="R184" s="162">
        <f t="shared" ref="R184" si="421">SUM(R185:R191)</f>
        <v>0</v>
      </c>
      <c r="S184" s="163">
        <f t="shared" ref="S184" si="422">SUM(S185:S191)</f>
        <v>0</v>
      </c>
      <c r="T184" s="164">
        <f t="shared" ref="T184" si="423">SUM(T185:T191)</f>
        <v>0</v>
      </c>
      <c r="U184" s="165">
        <f t="shared" ref="U184" si="424">SUM(U185:U191)</f>
        <v>0</v>
      </c>
      <c r="V184" s="164">
        <f t="shared" ref="V184" si="425">SUM(V185:V191)</f>
        <v>0</v>
      </c>
      <c r="W184" s="165">
        <f t="shared" ref="W184" si="426">SUM(W185:W191)</f>
        <v>0</v>
      </c>
      <c r="X184" s="164">
        <f t="shared" ref="X184" si="427">SUM(X185:X191)</f>
        <v>0</v>
      </c>
      <c r="Y184" s="165">
        <f t="shared" ref="Y184" si="428">SUM(Y185:Y191)</f>
        <v>0</v>
      </c>
      <c r="Z184" s="164">
        <f t="shared" ref="Z184" si="429">SUM(Z185:Z191)</f>
        <v>0</v>
      </c>
      <c r="AA184" s="165">
        <f t="shared" ref="AA184" si="430">SUM(AA185:AA191)</f>
        <v>0</v>
      </c>
      <c r="AB184" s="164">
        <f t="shared" ref="AB184" si="431">SUM(AB185:AB191)</f>
        <v>0</v>
      </c>
      <c r="AC184" s="165">
        <f t="shared" ref="AC184" si="432">SUM(AC185:AC191)</f>
        <v>0</v>
      </c>
      <c r="AD184" s="164">
        <f t="shared" ref="AD184" si="433">SUM(AD185:AD191)</f>
        <v>0</v>
      </c>
      <c r="AE184" s="165">
        <f t="shared" ref="AE184" si="434">SUM(AE185:AE191)</f>
        <v>0</v>
      </c>
      <c r="AF184" s="164">
        <f t="shared" ref="AF184" si="435">SUM(AF185:AF191)</f>
        <v>0</v>
      </c>
      <c r="AG184" s="166">
        <f t="shared" ref="AG184" si="436">SUM(AG185:AG191)</f>
        <v>0</v>
      </c>
      <c r="AH184" s="827"/>
      <c r="AI184" s="827"/>
      <c r="AJ184" s="167">
        <f t="shared" ref="AJ184" si="437">SUM(AJ185:AJ191)</f>
        <v>0</v>
      </c>
      <c r="AK184" s="168">
        <f t="shared" ref="AK184" si="438">SUM(AK185:AK191)</f>
        <v>0</v>
      </c>
      <c r="AL184" s="40">
        <f t="shared" ref="AL184" si="439">SUM(AL185:AL191)</f>
        <v>0</v>
      </c>
      <c r="AM184" s="41">
        <f t="shared" ref="AM184" si="440">SUM(AM185:AM191)</f>
        <v>0</v>
      </c>
      <c r="AN184" s="41">
        <f t="shared" ref="AN184" si="441">SUM(AN185:AN191)</f>
        <v>0</v>
      </c>
      <c r="AO184" s="41">
        <f t="shared" ref="AO184" si="442">SUM(AO185:AO191)</f>
        <v>0</v>
      </c>
      <c r="AP184" s="41">
        <f t="shared" ref="AP184" si="443">SUM(AP185:AP191)</f>
        <v>0</v>
      </c>
      <c r="AQ184" s="41">
        <f t="shared" ref="AQ184" si="444">SUM(AQ185:AQ191)</f>
        <v>0</v>
      </c>
      <c r="AR184" s="42">
        <f t="shared" ref="AR184" si="445">SUM(AR185:AR191)</f>
        <v>0</v>
      </c>
      <c r="AS184" s="103">
        <f t="shared" ref="AS184" si="446">SUM(AS185:AS191)</f>
        <v>0</v>
      </c>
      <c r="AT184" s="41">
        <f t="shared" ref="AT184" si="447">SUM(AT185:AT191)</f>
        <v>0</v>
      </c>
      <c r="AU184" s="42">
        <f t="shared" ref="AU184" si="448">SUM(AU185:AU191)</f>
        <v>0</v>
      </c>
      <c r="AV184" s="103">
        <f t="shared" ref="AV184" si="449">SUM(AV185:AV191)</f>
        <v>0</v>
      </c>
      <c r="AW184" s="41">
        <f t="shared" ref="AW184" si="450">SUM(AW185:AW191)</f>
        <v>0</v>
      </c>
      <c r="AX184" s="41">
        <f t="shared" ref="AX184" si="451">SUM(AX185:AX191)</f>
        <v>0</v>
      </c>
      <c r="AY184" s="41">
        <f t="shared" ref="AY184" si="452">SUM(AY185:AY191)</f>
        <v>0</v>
      </c>
      <c r="AZ184" s="104">
        <f t="shared" ref="AZ184" si="453">SUM(AZ185:AZ191)</f>
        <v>0</v>
      </c>
      <c r="BA184" s="43" t="s">
        <v>31</v>
      </c>
      <c r="BB184" s="43" t="s">
        <v>118</v>
      </c>
      <c r="BC184" s="44" t="s">
        <v>33</v>
      </c>
    </row>
    <row r="185" spans="1:55" ht="17.25" hidden="1" customHeight="1" x14ac:dyDescent="0.2">
      <c r="A185" s="901"/>
      <c r="B185" s="903" t="str">
        <f>VLOOKUP($D$9,'PROYECTOS REGISTRADOS'!$A$2:$D$82,4,0)</f>
        <v>Mejoramiento del índice de desempleo entre la población económicamente activa residente en el Municipio de Tocancipá, Cundinamarca, Centro Oriente</v>
      </c>
      <c r="C185" s="906" t="str">
        <f>VLOOKUP($D$9,'PROYECTOS REGISTRADOS'!$A$2:$D$82,3,0)</f>
        <v>2016-25817-0030</v>
      </c>
      <c r="D185" s="909"/>
      <c r="E185" s="912" t="str">
        <f>IF(D185=0,"0-0",(VLOOKUP(D185,'CONSOLIDADO PLAN DESARROLLO'!$EL$9:$ET$304,2,0)))</f>
        <v>0-0</v>
      </c>
      <c r="F185" s="915" t="str">
        <f>IF(D185=0,"0-0",(VLOOKUP(D185,'CONSOLIDADO PLAN DESARROLLO'!$EL$9:$ET$304,3,0)))</f>
        <v>0-0</v>
      </c>
      <c r="G185" s="918" t="str">
        <f>IF(D185=0,"0-0",(VLOOKUP(D185,'CONSOLIDADO PLAN DESARROLLO'!$EL$9:$ET$304,4,0)))</f>
        <v>0-0</v>
      </c>
      <c r="H185" s="921" t="str">
        <f>IF(D185=0,"0-0",(VLOOKUP(D185,'CONSOLIDADO PLAN DESARROLLO'!$EL$9:$ET$304,5,0)))</f>
        <v>0-0</v>
      </c>
      <c r="I185" s="924" t="str">
        <f>IF(D185=0,"0-0",(VLOOKUP(D185,'CONSOLIDADO PLAN DESARROLLO'!$EL$9:$ET$304,$R$3,0)))</f>
        <v>0-0</v>
      </c>
      <c r="J185" s="925"/>
      <c r="K185" s="933"/>
      <c r="L185" s="936"/>
      <c r="M185" s="169"/>
      <c r="N185" s="170"/>
      <c r="O185" s="171"/>
      <c r="P185" s="45"/>
      <c r="Q185" s="46"/>
      <c r="R185" s="939"/>
      <c r="S185" s="47"/>
      <c r="T185" s="897"/>
      <c r="U185" s="48"/>
      <c r="V185" s="897"/>
      <c r="W185" s="48"/>
      <c r="X185" s="897"/>
      <c r="Y185" s="48"/>
      <c r="Z185" s="897"/>
      <c r="AA185" s="48"/>
      <c r="AB185" s="897"/>
      <c r="AC185" s="48"/>
      <c r="AD185" s="897"/>
      <c r="AE185" s="48"/>
      <c r="AF185" s="897"/>
      <c r="AG185" s="49"/>
      <c r="AH185" s="828"/>
      <c r="AI185" s="828"/>
      <c r="AJ185" s="930">
        <f>+R185+T185+V185+X185+Z185+AB185+AD185+AF185</f>
        <v>0</v>
      </c>
      <c r="AK185" s="102">
        <f t="shared" ref="AK185:AK190" si="454">AC185+AE185+AG185+S185+U185+W185+Y185+AA185</f>
        <v>0</v>
      </c>
      <c r="AL185" s="50"/>
      <c r="AM185" s="51"/>
      <c r="AN185" s="51"/>
      <c r="AO185" s="51"/>
      <c r="AP185" s="51"/>
      <c r="AQ185" s="51"/>
      <c r="AR185" s="52">
        <f t="shared" ref="AR185:AR190" si="455">SUM(AL185:AQ185)</f>
        <v>0</v>
      </c>
      <c r="AS185" s="53"/>
      <c r="AT185" s="51"/>
      <c r="AU185" s="52">
        <f t="shared" ref="AU185:AU189" si="456">SUM(AS185:AT185)</f>
        <v>0</v>
      </c>
      <c r="AV185" s="53"/>
      <c r="AW185" s="51"/>
      <c r="AX185" s="51"/>
      <c r="AY185" s="51"/>
      <c r="AZ185" s="54"/>
      <c r="BA185" s="55"/>
      <c r="BB185" s="55"/>
      <c r="BC185" s="56"/>
    </row>
    <row r="186" spans="1:55" ht="17.25" hidden="1" customHeight="1" x14ac:dyDescent="0.2">
      <c r="A186" s="901"/>
      <c r="B186" s="903"/>
      <c r="C186" s="906"/>
      <c r="D186" s="909"/>
      <c r="E186" s="913"/>
      <c r="F186" s="915"/>
      <c r="G186" s="918"/>
      <c r="H186" s="921"/>
      <c r="I186" s="926"/>
      <c r="J186" s="927"/>
      <c r="K186" s="933"/>
      <c r="L186" s="937"/>
      <c r="M186" s="169"/>
      <c r="N186" s="170"/>
      <c r="O186" s="171"/>
      <c r="P186" s="45"/>
      <c r="Q186" s="46"/>
      <c r="R186" s="940"/>
      <c r="S186" s="47"/>
      <c r="T186" s="898"/>
      <c r="U186" s="48"/>
      <c r="V186" s="898"/>
      <c r="W186" s="48"/>
      <c r="X186" s="898"/>
      <c r="Y186" s="48"/>
      <c r="Z186" s="898"/>
      <c r="AA186" s="48"/>
      <c r="AB186" s="898"/>
      <c r="AC186" s="48"/>
      <c r="AD186" s="898"/>
      <c r="AE186" s="48"/>
      <c r="AF186" s="898"/>
      <c r="AG186" s="49"/>
      <c r="AH186" s="829"/>
      <c r="AI186" s="829"/>
      <c r="AJ186" s="931"/>
      <c r="AK186" s="102">
        <f t="shared" si="454"/>
        <v>0</v>
      </c>
      <c r="AL186" s="50"/>
      <c r="AM186" s="51"/>
      <c r="AN186" s="51"/>
      <c r="AO186" s="51"/>
      <c r="AP186" s="51"/>
      <c r="AQ186" s="51"/>
      <c r="AR186" s="52">
        <f t="shared" si="455"/>
        <v>0</v>
      </c>
      <c r="AS186" s="53"/>
      <c r="AT186" s="51"/>
      <c r="AU186" s="52">
        <f t="shared" si="456"/>
        <v>0</v>
      </c>
      <c r="AV186" s="53"/>
      <c r="AW186" s="51"/>
      <c r="AX186" s="51"/>
      <c r="AY186" s="51"/>
      <c r="AZ186" s="54"/>
      <c r="BA186" s="55"/>
      <c r="BB186" s="55"/>
      <c r="BC186" s="56"/>
    </row>
    <row r="187" spans="1:55" ht="17.25" hidden="1" customHeight="1" x14ac:dyDescent="0.2">
      <c r="A187" s="901"/>
      <c r="B187" s="903"/>
      <c r="C187" s="906"/>
      <c r="D187" s="909"/>
      <c r="E187" s="913"/>
      <c r="F187" s="915"/>
      <c r="G187" s="918"/>
      <c r="H187" s="921"/>
      <c r="I187" s="926"/>
      <c r="J187" s="927"/>
      <c r="K187" s="933"/>
      <c r="L187" s="937"/>
      <c r="M187" s="169"/>
      <c r="N187" s="170"/>
      <c r="O187" s="171"/>
      <c r="P187" s="45"/>
      <c r="Q187" s="46"/>
      <c r="R187" s="940"/>
      <c r="S187" s="47"/>
      <c r="T187" s="898"/>
      <c r="U187" s="48"/>
      <c r="V187" s="898"/>
      <c r="W187" s="48"/>
      <c r="X187" s="898"/>
      <c r="Y187" s="48"/>
      <c r="Z187" s="898"/>
      <c r="AA187" s="48"/>
      <c r="AB187" s="898"/>
      <c r="AC187" s="48"/>
      <c r="AD187" s="898"/>
      <c r="AE187" s="48"/>
      <c r="AF187" s="898"/>
      <c r="AG187" s="49"/>
      <c r="AH187" s="829"/>
      <c r="AI187" s="829"/>
      <c r="AJ187" s="931"/>
      <c r="AK187" s="102">
        <f t="shared" si="454"/>
        <v>0</v>
      </c>
      <c r="AL187" s="50"/>
      <c r="AM187" s="51"/>
      <c r="AN187" s="51"/>
      <c r="AO187" s="51"/>
      <c r="AP187" s="51"/>
      <c r="AQ187" s="51"/>
      <c r="AR187" s="52">
        <f t="shared" si="455"/>
        <v>0</v>
      </c>
      <c r="AS187" s="53"/>
      <c r="AT187" s="51"/>
      <c r="AU187" s="52">
        <f t="shared" si="456"/>
        <v>0</v>
      </c>
      <c r="AV187" s="53"/>
      <c r="AW187" s="51"/>
      <c r="AX187" s="51"/>
      <c r="AY187" s="51"/>
      <c r="AZ187" s="54"/>
      <c r="BA187" s="55"/>
      <c r="BB187" s="55"/>
      <c r="BC187" s="56"/>
    </row>
    <row r="188" spans="1:55" ht="17.25" hidden="1" customHeight="1" x14ac:dyDescent="0.2">
      <c r="A188" s="901"/>
      <c r="B188" s="903"/>
      <c r="C188" s="906"/>
      <c r="D188" s="909"/>
      <c r="E188" s="913"/>
      <c r="F188" s="915"/>
      <c r="G188" s="918"/>
      <c r="H188" s="921"/>
      <c r="I188" s="926"/>
      <c r="J188" s="927"/>
      <c r="K188" s="933"/>
      <c r="L188" s="937"/>
      <c r="M188" s="169"/>
      <c r="N188" s="170"/>
      <c r="O188" s="171"/>
      <c r="P188" s="45"/>
      <c r="Q188" s="46"/>
      <c r="R188" s="940"/>
      <c r="S188" s="47"/>
      <c r="T188" s="898"/>
      <c r="U188" s="48"/>
      <c r="V188" s="898"/>
      <c r="W188" s="48"/>
      <c r="X188" s="898"/>
      <c r="Y188" s="48"/>
      <c r="Z188" s="898"/>
      <c r="AA188" s="48"/>
      <c r="AB188" s="898"/>
      <c r="AC188" s="48"/>
      <c r="AD188" s="898"/>
      <c r="AE188" s="48"/>
      <c r="AF188" s="898"/>
      <c r="AG188" s="49"/>
      <c r="AH188" s="829"/>
      <c r="AI188" s="829"/>
      <c r="AJ188" s="931"/>
      <c r="AK188" s="102">
        <f t="shared" si="454"/>
        <v>0</v>
      </c>
      <c r="AL188" s="50"/>
      <c r="AM188" s="51"/>
      <c r="AN188" s="51"/>
      <c r="AO188" s="51"/>
      <c r="AP188" s="51"/>
      <c r="AQ188" s="51"/>
      <c r="AR188" s="52">
        <f t="shared" si="455"/>
        <v>0</v>
      </c>
      <c r="AS188" s="53"/>
      <c r="AT188" s="51"/>
      <c r="AU188" s="52">
        <f t="shared" si="456"/>
        <v>0</v>
      </c>
      <c r="AV188" s="53"/>
      <c r="AW188" s="51"/>
      <c r="AX188" s="51"/>
      <c r="AY188" s="51"/>
      <c r="AZ188" s="54"/>
      <c r="BA188" s="55"/>
      <c r="BB188" s="55"/>
      <c r="BC188" s="56"/>
    </row>
    <row r="189" spans="1:55" ht="17.25" hidden="1" customHeight="1" x14ac:dyDescent="0.2">
      <c r="A189" s="901"/>
      <c r="B189" s="903"/>
      <c r="C189" s="906"/>
      <c r="D189" s="909"/>
      <c r="E189" s="913"/>
      <c r="F189" s="915"/>
      <c r="G189" s="918"/>
      <c r="H189" s="921"/>
      <c r="I189" s="926"/>
      <c r="J189" s="927"/>
      <c r="K189" s="933"/>
      <c r="L189" s="937"/>
      <c r="M189" s="169"/>
      <c r="N189" s="170"/>
      <c r="O189" s="171"/>
      <c r="P189" s="45"/>
      <c r="Q189" s="46"/>
      <c r="R189" s="940"/>
      <c r="S189" s="47"/>
      <c r="T189" s="898"/>
      <c r="U189" s="48"/>
      <c r="V189" s="898"/>
      <c r="W189" s="48"/>
      <c r="X189" s="898"/>
      <c r="Y189" s="48"/>
      <c r="Z189" s="898"/>
      <c r="AA189" s="48"/>
      <c r="AB189" s="898"/>
      <c r="AC189" s="48"/>
      <c r="AD189" s="898"/>
      <c r="AE189" s="48"/>
      <c r="AF189" s="898"/>
      <c r="AG189" s="49"/>
      <c r="AH189" s="829"/>
      <c r="AI189" s="829"/>
      <c r="AJ189" s="931"/>
      <c r="AK189" s="102">
        <f t="shared" si="454"/>
        <v>0</v>
      </c>
      <c r="AL189" s="50"/>
      <c r="AM189" s="51"/>
      <c r="AN189" s="51"/>
      <c r="AO189" s="51"/>
      <c r="AP189" s="51"/>
      <c r="AQ189" s="51"/>
      <c r="AR189" s="52">
        <f t="shared" si="455"/>
        <v>0</v>
      </c>
      <c r="AS189" s="53"/>
      <c r="AT189" s="51"/>
      <c r="AU189" s="52">
        <f t="shared" si="456"/>
        <v>0</v>
      </c>
      <c r="AV189" s="53"/>
      <c r="AW189" s="51"/>
      <c r="AX189" s="51"/>
      <c r="AY189" s="51"/>
      <c r="AZ189" s="54"/>
      <c r="BA189" s="55"/>
      <c r="BB189" s="55"/>
      <c r="BC189" s="56"/>
    </row>
    <row r="190" spans="1:55" ht="17.25" hidden="1" customHeight="1" x14ac:dyDescent="0.2">
      <c r="A190" s="901"/>
      <c r="B190" s="904"/>
      <c r="C190" s="907"/>
      <c r="D190" s="910"/>
      <c r="E190" s="913"/>
      <c r="F190" s="916"/>
      <c r="G190" s="919"/>
      <c r="H190" s="922"/>
      <c r="I190" s="926"/>
      <c r="J190" s="927"/>
      <c r="K190" s="934"/>
      <c r="L190" s="937"/>
      <c r="M190" s="172"/>
      <c r="N190" s="173"/>
      <c r="O190" s="174"/>
      <c r="P190" s="105"/>
      <c r="Q190" s="106"/>
      <c r="R190" s="940"/>
      <c r="S190" s="107"/>
      <c r="T190" s="898"/>
      <c r="U190" s="108"/>
      <c r="V190" s="898"/>
      <c r="W190" s="108"/>
      <c r="X190" s="898"/>
      <c r="Y190" s="108"/>
      <c r="Z190" s="898"/>
      <c r="AA190" s="108"/>
      <c r="AB190" s="898"/>
      <c r="AC190" s="108"/>
      <c r="AD190" s="898"/>
      <c r="AE190" s="108"/>
      <c r="AF190" s="898"/>
      <c r="AG190" s="109"/>
      <c r="AH190" s="829"/>
      <c r="AI190" s="829"/>
      <c r="AJ190" s="932"/>
      <c r="AK190" s="102">
        <f t="shared" si="454"/>
        <v>0</v>
      </c>
      <c r="AL190" s="110"/>
      <c r="AM190" s="111"/>
      <c r="AN190" s="111"/>
      <c r="AO190" s="111"/>
      <c r="AP190" s="111"/>
      <c r="AQ190" s="111"/>
      <c r="AR190" s="52">
        <f t="shared" si="455"/>
        <v>0</v>
      </c>
      <c r="AS190" s="112"/>
      <c r="AT190" s="111"/>
      <c r="AU190" s="52">
        <f>SUM(AS190:AT190)</f>
        <v>0</v>
      </c>
      <c r="AV190" s="112"/>
      <c r="AW190" s="111"/>
      <c r="AX190" s="111"/>
      <c r="AY190" s="111"/>
      <c r="AZ190" s="113"/>
      <c r="BA190" s="114"/>
      <c r="BB190" s="114"/>
      <c r="BC190" s="115"/>
    </row>
    <row r="191" spans="1:55" ht="9.9499999999999993" hidden="1" customHeight="1" thickBot="1" x14ac:dyDescent="0.25">
      <c r="A191" s="902"/>
      <c r="B191" s="905"/>
      <c r="C191" s="908"/>
      <c r="D191" s="911"/>
      <c r="E191" s="914"/>
      <c r="F191" s="917"/>
      <c r="G191" s="920"/>
      <c r="H191" s="923"/>
      <c r="I191" s="928"/>
      <c r="J191" s="929"/>
      <c r="K191" s="935"/>
      <c r="L191" s="938"/>
      <c r="M191" s="175"/>
      <c r="N191" s="176"/>
      <c r="O191" s="177"/>
      <c r="P191" s="116"/>
      <c r="Q191" s="116"/>
      <c r="R191" s="941"/>
      <c r="S191" s="178"/>
      <c r="T191" s="899"/>
      <c r="U191" s="179"/>
      <c r="V191" s="899"/>
      <c r="W191" s="179"/>
      <c r="X191" s="899"/>
      <c r="Y191" s="179"/>
      <c r="Z191" s="899"/>
      <c r="AA191" s="179"/>
      <c r="AB191" s="899"/>
      <c r="AC191" s="179"/>
      <c r="AD191" s="899"/>
      <c r="AE191" s="179"/>
      <c r="AF191" s="899"/>
      <c r="AG191" s="180"/>
      <c r="AH191" s="830"/>
      <c r="AI191" s="830"/>
      <c r="AJ191" s="117"/>
      <c r="AK191" s="118"/>
      <c r="AL191" s="181"/>
      <c r="AM191" s="182"/>
      <c r="AN191" s="182"/>
      <c r="AO191" s="182"/>
      <c r="AP191" s="182"/>
      <c r="AQ191" s="182"/>
      <c r="AR191" s="119"/>
      <c r="AS191" s="183"/>
      <c r="AT191" s="182"/>
      <c r="AU191" s="119"/>
      <c r="AV191" s="183"/>
      <c r="AW191" s="182"/>
      <c r="AX191" s="182"/>
      <c r="AY191" s="182"/>
      <c r="AZ191" s="184"/>
      <c r="BA191" s="185"/>
      <c r="BB191" s="185"/>
      <c r="BC191" s="186"/>
    </row>
    <row r="192" spans="1:55" ht="6" customHeight="1" x14ac:dyDescent="0.2">
      <c r="B192" s="120"/>
      <c r="C192" s="120"/>
      <c r="D192" s="120"/>
      <c r="E192" s="120"/>
      <c r="F192" s="120"/>
      <c r="G192" s="120"/>
      <c r="H192" s="120"/>
      <c r="I192" s="954"/>
      <c r="J192" s="954"/>
      <c r="K192" s="120"/>
      <c r="L192" s="120"/>
      <c r="M192" s="120"/>
      <c r="N192" s="120"/>
      <c r="O192" s="120"/>
      <c r="P192" s="120"/>
      <c r="Q192" s="120"/>
      <c r="R192" s="120"/>
      <c r="S192" s="120"/>
      <c r="T192" s="120"/>
      <c r="U192" s="120"/>
      <c r="V192" s="120"/>
      <c r="W192" s="120"/>
      <c r="X192" s="120"/>
      <c r="Y192" s="120"/>
      <c r="Z192" s="120"/>
      <c r="AA192" s="120"/>
      <c r="AB192" s="120"/>
      <c r="AC192" s="120"/>
      <c r="AD192" s="120"/>
      <c r="AE192" s="120"/>
      <c r="AF192" s="120"/>
      <c r="AG192" s="120"/>
      <c r="AH192" s="120"/>
      <c r="AI192" s="120"/>
      <c r="AJ192" s="120"/>
      <c r="AK192" s="120"/>
      <c r="AL192" s="120"/>
      <c r="AM192" s="120"/>
      <c r="AN192" s="120"/>
      <c r="AO192" s="120"/>
      <c r="AP192" s="120"/>
      <c r="AQ192" s="187"/>
      <c r="AR192" s="120"/>
      <c r="AS192" s="120"/>
      <c r="AT192" s="120"/>
      <c r="AU192" s="120"/>
      <c r="AV192" s="120"/>
      <c r="AW192" s="120"/>
      <c r="AX192" s="120"/>
      <c r="AY192" s="120"/>
      <c r="AZ192" s="120"/>
      <c r="BA192" s="120"/>
      <c r="BB192" s="120"/>
    </row>
    <row r="194" spans="2:10" x14ac:dyDescent="0.2">
      <c r="B194" s="957"/>
      <c r="C194" s="959" t="s">
        <v>1</v>
      </c>
      <c r="D194" s="960"/>
      <c r="E194" s="960"/>
      <c r="F194" s="960"/>
      <c r="G194" s="960"/>
      <c r="H194" s="960"/>
      <c r="I194" s="960"/>
      <c r="J194" s="960"/>
    </row>
    <row r="195" spans="2:10" x14ac:dyDescent="0.2">
      <c r="B195" s="958"/>
      <c r="C195" s="959"/>
      <c r="D195" s="960"/>
      <c r="E195" s="960"/>
      <c r="F195" s="960"/>
      <c r="G195" s="960"/>
      <c r="H195" s="960"/>
      <c r="I195" s="960"/>
      <c r="J195" s="960"/>
    </row>
    <row r="301" spans="14:15" x14ac:dyDescent="0.2">
      <c r="N301" s="1" t="s">
        <v>119</v>
      </c>
      <c r="O301" s="1" t="s">
        <v>120</v>
      </c>
    </row>
    <row r="302" spans="14:15" x14ac:dyDescent="0.2">
      <c r="N302" s="1">
        <v>2016</v>
      </c>
      <c r="O302" s="1">
        <v>6</v>
      </c>
    </row>
    <row r="303" spans="14:15" x14ac:dyDescent="0.2">
      <c r="N303" s="1">
        <v>2017</v>
      </c>
      <c r="O303" s="1">
        <v>7</v>
      </c>
    </row>
    <row r="304" spans="14:15" x14ac:dyDescent="0.2">
      <c r="N304" s="1">
        <v>2018</v>
      </c>
      <c r="O304" s="1">
        <v>8</v>
      </c>
    </row>
    <row r="305" spans="14:15" x14ac:dyDescent="0.2">
      <c r="N305" s="1">
        <v>2019</v>
      </c>
      <c r="O305" s="1">
        <v>9</v>
      </c>
    </row>
    <row r="306" spans="14:15" x14ac:dyDescent="0.2">
      <c r="N306" s="1">
        <v>2020</v>
      </c>
      <c r="O306" s="1">
        <v>10</v>
      </c>
    </row>
  </sheetData>
  <sheetProtection algorithmName="SHA-512" hashValue="hQSbyzlOonr0zvnR02nFga6ncZaGxhhj+6pPqSpR5n4eTACQFR2cDf+heXZqURTiKGrY04/iPtZ1wKLOEN89YA==" saltValue="NyxWMYvUqHsGDRRp2RrVHg==" spinCount="100000" sheet="1" objects="1" scenarios="1"/>
  <mergeCells count="475">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22:A34"/>
    <mergeCell ref="B23:B34"/>
    <mergeCell ref="C23:C34"/>
    <mergeCell ref="D23:D34"/>
    <mergeCell ref="E23:E34"/>
    <mergeCell ref="F23:F34"/>
    <mergeCell ref="A20:A21"/>
    <mergeCell ref="H13:H19"/>
    <mergeCell ref="I13:J19"/>
    <mergeCell ref="K13:K19"/>
    <mergeCell ref="L13:L19"/>
    <mergeCell ref="G13:G19"/>
    <mergeCell ref="G23:G34"/>
    <mergeCell ref="H23:H34"/>
    <mergeCell ref="I23:J34"/>
    <mergeCell ref="K23:K34"/>
    <mergeCell ref="L23:L34"/>
    <mergeCell ref="I21:J21"/>
    <mergeCell ref="B194:B195"/>
    <mergeCell ref="C194:J195"/>
    <mergeCell ref="G6:J6"/>
    <mergeCell ref="K6:Q6"/>
    <mergeCell ref="E13:E19"/>
    <mergeCell ref="B7:C8"/>
    <mergeCell ref="E7:E8"/>
    <mergeCell ref="B9:C9"/>
    <mergeCell ref="B54:B60"/>
    <mergeCell ref="C54:C60"/>
    <mergeCell ref="D54:D60"/>
    <mergeCell ref="E54:E60"/>
    <mergeCell ref="F54:F60"/>
    <mergeCell ref="G37:G43"/>
    <mergeCell ref="H37:H43"/>
    <mergeCell ref="I37:J43"/>
    <mergeCell ref="K37:K43"/>
    <mergeCell ref="L37:L43"/>
    <mergeCell ref="G45:G51"/>
    <mergeCell ref="H45:H51"/>
    <mergeCell ref="I45:J51"/>
    <mergeCell ref="K45:K51"/>
    <mergeCell ref="L45:L51"/>
    <mergeCell ref="I192:J192"/>
    <mergeCell ref="R23:R34"/>
    <mergeCell ref="T23:T34"/>
    <mergeCell ref="V23:V34"/>
    <mergeCell ref="X23:X34"/>
    <mergeCell ref="Z23:Z34"/>
    <mergeCell ref="AB23:AB34"/>
    <mergeCell ref="AD23:AD34"/>
    <mergeCell ref="AF23:AF34"/>
    <mergeCell ref="AJ23:AJ31"/>
    <mergeCell ref="AH23:AH34"/>
    <mergeCell ref="R37:R43"/>
    <mergeCell ref="T37:T43"/>
    <mergeCell ref="V37:V43"/>
    <mergeCell ref="X37:X43"/>
    <mergeCell ref="Z37:Z43"/>
    <mergeCell ref="AB37:AB43"/>
    <mergeCell ref="AD37:AD43"/>
    <mergeCell ref="AF37:AF43"/>
    <mergeCell ref="AJ37:AJ42"/>
    <mergeCell ref="AH37:AH43"/>
    <mergeCell ref="R45:R51"/>
    <mergeCell ref="T45:T51"/>
    <mergeCell ref="V45:V51"/>
    <mergeCell ref="X45:X51"/>
    <mergeCell ref="Z45:Z51"/>
    <mergeCell ref="AB45:AB51"/>
    <mergeCell ref="AD45:AD51"/>
    <mergeCell ref="AF45:AF51"/>
    <mergeCell ref="AJ45:AJ50"/>
    <mergeCell ref="AH45:AH51"/>
    <mergeCell ref="AJ62:AJ64"/>
    <mergeCell ref="I66:J66"/>
    <mergeCell ref="A61:A65"/>
    <mergeCell ref="Z54:Z60"/>
    <mergeCell ref="AB54:AB60"/>
    <mergeCell ref="AD54:AD60"/>
    <mergeCell ref="AF54:AF60"/>
    <mergeCell ref="AJ54:AJ59"/>
    <mergeCell ref="G54:G60"/>
    <mergeCell ref="H54:H60"/>
    <mergeCell ref="I54:J60"/>
    <mergeCell ref="K54:K60"/>
    <mergeCell ref="L54:L60"/>
    <mergeCell ref="R54:R60"/>
    <mergeCell ref="T54:T60"/>
    <mergeCell ref="V54:V60"/>
    <mergeCell ref="X54:X60"/>
    <mergeCell ref="A53:A60"/>
    <mergeCell ref="B62:B65"/>
    <mergeCell ref="C62:C65"/>
    <mergeCell ref="D62:D65"/>
    <mergeCell ref="E62:E65"/>
    <mergeCell ref="F62:F65"/>
    <mergeCell ref="G62:G65"/>
    <mergeCell ref="AF104:AF110"/>
    <mergeCell ref="AJ104:AJ109"/>
    <mergeCell ref="K104:K110"/>
    <mergeCell ref="L104:L110"/>
    <mergeCell ref="R104:R110"/>
    <mergeCell ref="T104:T110"/>
    <mergeCell ref="V104:V110"/>
    <mergeCell ref="X104:X110"/>
    <mergeCell ref="Z104:Z110"/>
    <mergeCell ref="AB104:AB110"/>
    <mergeCell ref="AD104:AD110"/>
    <mergeCell ref="AF95:AF101"/>
    <mergeCell ref="AJ95:AJ100"/>
    <mergeCell ref="I102:J102"/>
    <mergeCell ref="K95:K101"/>
    <mergeCell ref="L95:L101"/>
    <mergeCell ref="R95:R101"/>
    <mergeCell ref="T95:T101"/>
    <mergeCell ref="V95:V101"/>
    <mergeCell ref="X95:X101"/>
    <mergeCell ref="Z95:Z101"/>
    <mergeCell ref="AB95:AB101"/>
    <mergeCell ref="AD95:AD101"/>
    <mergeCell ref="AD140:AD146"/>
    <mergeCell ref="AF113:AF119"/>
    <mergeCell ref="AJ113:AJ118"/>
    <mergeCell ref="I120:J120"/>
    <mergeCell ref="K113:K119"/>
    <mergeCell ref="L113:L119"/>
    <mergeCell ref="R113:R119"/>
    <mergeCell ref="T113:T119"/>
    <mergeCell ref="V113:V119"/>
    <mergeCell ref="X113:X119"/>
    <mergeCell ref="Z113:Z119"/>
    <mergeCell ref="AB113:AB119"/>
    <mergeCell ref="AD113:AD119"/>
    <mergeCell ref="AF131:AF137"/>
    <mergeCell ref="AB149:AB155"/>
    <mergeCell ref="AD149:AD155"/>
    <mergeCell ref="I147:J147"/>
    <mergeCell ref="AJ131:AJ136"/>
    <mergeCell ref="I138:J138"/>
    <mergeCell ref="K131:K137"/>
    <mergeCell ref="L131:L137"/>
    <mergeCell ref="R131:R137"/>
    <mergeCell ref="T131:T137"/>
    <mergeCell ref="V131:V137"/>
    <mergeCell ref="X131:X137"/>
    <mergeCell ref="Z131:Z137"/>
    <mergeCell ref="AB131:AB137"/>
    <mergeCell ref="AD131:AD137"/>
    <mergeCell ref="AF140:AF146"/>
    <mergeCell ref="AJ140:AJ145"/>
    <mergeCell ref="K140:K146"/>
    <mergeCell ref="L140:L146"/>
    <mergeCell ref="R140:R146"/>
    <mergeCell ref="T140:T146"/>
    <mergeCell ref="V140:V146"/>
    <mergeCell ref="X140:X146"/>
    <mergeCell ref="Z140:Z146"/>
    <mergeCell ref="AB140:AB146"/>
    <mergeCell ref="AJ167:AJ172"/>
    <mergeCell ref="I174:J174"/>
    <mergeCell ref="K167:K173"/>
    <mergeCell ref="L167:L173"/>
    <mergeCell ref="R167:R173"/>
    <mergeCell ref="T167:T173"/>
    <mergeCell ref="V167:V173"/>
    <mergeCell ref="X167:X173"/>
    <mergeCell ref="Z167:Z173"/>
    <mergeCell ref="AB167:AB173"/>
    <mergeCell ref="I165:J165"/>
    <mergeCell ref="I156:J156"/>
    <mergeCell ref="I129:J129"/>
    <mergeCell ref="I111:J111"/>
    <mergeCell ref="I93:J93"/>
    <mergeCell ref="I84:J84"/>
    <mergeCell ref="I35:J35"/>
    <mergeCell ref="I183:J183"/>
    <mergeCell ref="AF149:AF155"/>
    <mergeCell ref="T68:T74"/>
    <mergeCell ref="V68:V74"/>
    <mergeCell ref="X68:X74"/>
    <mergeCell ref="Z68:Z74"/>
    <mergeCell ref="AB68:AB74"/>
    <mergeCell ref="AD68:AD74"/>
    <mergeCell ref="K62:K65"/>
    <mergeCell ref="L62:L65"/>
    <mergeCell ref="R62:R65"/>
    <mergeCell ref="T62:T65"/>
    <mergeCell ref="V62:V65"/>
    <mergeCell ref="AB62:AB65"/>
    <mergeCell ref="AD62:AD65"/>
    <mergeCell ref="T149:T155"/>
    <mergeCell ref="Z149:Z155"/>
    <mergeCell ref="AJ149:AJ154"/>
    <mergeCell ref="K149:K155"/>
    <mergeCell ref="X62:X65"/>
    <mergeCell ref="Z62:Z65"/>
    <mergeCell ref="L149:L155"/>
    <mergeCell ref="R149:R155"/>
    <mergeCell ref="I52:J52"/>
    <mergeCell ref="A36:A43"/>
    <mergeCell ref="B37:B43"/>
    <mergeCell ref="C37:C43"/>
    <mergeCell ref="D37:D43"/>
    <mergeCell ref="E37:E43"/>
    <mergeCell ref="F37:F43"/>
    <mergeCell ref="H62:H65"/>
    <mergeCell ref="I62:J65"/>
    <mergeCell ref="A44:A51"/>
    <mergeCell ref="B45:B51"/>
    <mergeCell ref="C45:C51"/>
    <mergeCell ref="D45:D51"/>
    <mergeCell ref="E45:E51"/>
    <mergeCell ref="F45:F51"/>
    <mergeCell ref="V149:V155"/>
    <mergeCell ref="X149:X155"/>
    <mergeCell ref="R68:R74"/>
    <mergeCell ref="AF185:AF191"/>
    <mergeCell ref="AJ185:AJ190"/>
    <mergeCell ref="AD167:AD173"/>
    <mergeCell ref="AF176:AF182"/>
    <mergeCell ref="AJ176:AJ181"/>
    <mergeCell ref="K176:K182"/>
    <mergeCell ref="L176:L182"/>
    <mergeCell ref="R176:R182"/>
    <mergeCell ref="T176:T182"/>
    <mergeCell ref="V176:V182"/>
    <mergeCell ref="X176:X182"/>
    <mergeCell ref="Z176:Z182"/>
    <mergeCell ref="AB176:AB182"/>
    <mergeCell ref="AD176:AD182"/>
    <mergeCell ref="K185:K191"/>
    <mergeCell ref="L185:L191"/>
    <mergeCell ref="R185:R191"/>
    <mergeCell ref="T185:T191"/>
    <mergeCell ref="V185:V191"/>
    <mergeCell ref="X185:X191"/>
    <mergeCell ref="Z185:Z191"/>
    <mergeCell ref="AB185:AB191"/>
    <mergeCell ref="AD185:AD191"/>
    <mergeCell ref="AF167:AF173"/>
    <mergeCell ref="C68:C74"/>
    <mergeCell ref="D68:D74"/>
    <mergeCell ref="E68:E74"/>
    <mergeCell ref="F68:F74"/>
    <mergeCell ref="G68:G74"/>
    <mergeCell ref="H68:H74"/>
    <mergeCell ref="I68:J74"/>
    <mergeCell ref="K68:K74"/>
    <mergeCell ref="L68:L74"/>
    <mergeCell ref="AJ68:AJ73"/>
    <mergeCell ref="A76:A83"/>
    <mergeCell ref="B77:B83"/>
    <mergeCell ref="C77:C83"/>
    <mergeCell ref="D77:D83"/>
    <mergeCell ref="E77:E83"/>
    <mergeCell ref="F77:F83"/>
    <mergeCell ref="G77:G83"/>
    <mergeCell ref="H77:H83"/>
    <mergeCell ref="I77:J83"/>
    <mergeCell ref="I75:J75"/>
    <mergeCell ref="AF77:AF83"/>
    <mergeCell ref="AJ77:AJ82"/>
    <mergeCell ref="K77:K83"/>
    <mergeCell ref="L77:L83"/>
    <mergeCell ref="R77:R83"/>
    <mergeCell ref="T77:T83"/>
    <mergeCell ref="V77:V83"/>
    <mergeCell ref="X77:X83"/>
    <mergeCell ref="Z77:Z83"/>
    <mergeCell ref="AB77:AB83"/>
    <mergeCell ref="AD77:AD83"/>
    <mergeCell ref="A67:A74"/>
    <mergeCell ref="B68:B74"/>
    <mergeCell ref="B86:B92"/>
    <mergeCell ref="C86:C92"/>
    <mergeCell ref="D86:D92"/>
    <mergeCell ref="E86:E92"/>
    <mergeCell ref="F86:F92"/>
    <mergeCell ref="G86:G92"/>
    <mergeCell ref="H86:H92"/>
    <mergeCell ref="I86:J92"/>
    <mergeCell ref="AD86:AD92"/>
    <mergeCell ref="F104:F110"/>
    <mergeCell ref="G104:G110"/>
    <mergeCell ref="H104:H110"/>
    <mergeCell ref="I104:J110"/>
    <mergeCell ref="AF86:AF92"/>
    <mergeCell ref="AJ86:AJ91"/>
    <mergeCell ref="A94:A101"/>
    <mergeCell ref="B95:B101"/>
    <mergeCell ref="C95:C101"/>
    <mergeCell ref="D95:D101"/>
    <mergeCell ref="E95:E101"/>
    <mergeCell ref="F95:F101"/>
    <mergeCell ref="G95:G101"/>
    <mergeCell ref="H95:H101"/>
    <mergeCell ref="I95:J101"/>
    <mergeCell ref="K86:K92"/>
    <mergeCell ref="L86:L92"/>
    <mergeCell ref="R86:R92"/>
    <mergeCell ref="T86:T92"/>
    <mergeCell ref="V86:V92"/>
    <mergeCell ref="X86:X92"/>
    <mergeCell ref="Z86:Z92"/>
    <mergeCell ref="AB86:AB92"/>
    <mergeCell ref="A85:A92"/>
    <mergeCell ref="A103:A110"/>
    <mergeCell ref="B104:B110"/>
    <mergeCell ref="C104:C110"/>
    <mergeCell ref="D104:D110"/>
    <mergeCell ref="AD122:AD128"/>
    <mergeCell ref="A121:A128"/>
    <mergeCell ref="B122:B128"/>
    <mergeCell ref="C122:C128"/>
    <mergeCell ref="D122:D128"/>
    <mergeCell ref="E122:E128"/>
    <mergeCell ref="F122:F128"/>
    <mergeCell ref="G122:G128"/>
    <mergeCell ref="H122:H128"/>
    <mergeCell ref="I122:J128"/>
    <mergeCell ref="A112:A119"/>
    <mergeCell ref="B113:B119"/>
    <mergeCell ref="C113:C119"/>
    <mergeCell ref="D113:D119"/>
    <mergeCell ref="E113:E119"/>
    <mergeCell ref="F113:F119"/>
    <mergeCell ref="G113:G119"/>
    <mergeCell ref="H113:H119"/>
    <mergeCell ref="I113:J119"/>
    <mergeCell ref="E104:E110"/>
    <mergeCell ref="E140:E146"/>
    <mergeCell ref="F140:F146"/>
    <mergeCell ref="G140:G146"/>
    <mergeCell ref="H140:H146"/>
    <mergeCell ref="I140:J146"/>
    <mergeCell ref="AF122:AF128"/>
    <mergeCell ref="AJ122:AJ127"/>
    <mergeCell ref="A130:A137"/>
    <mergeCell ref="B131:B137"/>
    <mergeCell ref="C131:C137"/>
    <mergeCell ref="D131:D137"/>
    <mergeCell ref="E131:E137"/>
    <mergeCell ref="F131:F137"/>
    <mergeCell ref="G131:G137"/>
    <mergeCell ref="H131:H137"/>
    <mergeCell ref="I131:J137"/>
    <mergeCell ref="K122:K128"/>
    <mergeCell ref="L122:L128"/>
    <mergeCell ref="R122:R128"/>
    <mergeCell ref="T122:T128"/>
    <mergeCell ref="V122:V128"/>
    <mergeCell ref="X122:X128"/>
    <mergeCell ref="Z122:Z128"/>
    <mergeCell ref="AB122:AB128"/>
    <mergeCell ref="I158:J164"/>
    <mergeCell ref="A148:A155"/>
    <mergeCell ref="B149:B155"/>
    <mergeCell ref="C149:C155"/>
    <mergeCell ref="D149:D155"/>
    <mergeCell ref="E149:E155"/>
    <mergeCell ref="F149:F155"/>
    <mergeCell ref="G149:G155"/>
    <mergeCell ref="H149:H155"/>
    <mergeCell ref="I149:J155"/>
    <mergeCell ref="AJ158:AJ163"/>
    <mergeCell ref="A166:A173"/>
    <mergeCell ref="B167:B173"/>
    <mergeCell ref="C167:C173"/>
    <mergeCell ref="D167:D173"/>
    <mergeCell ref="E167:E173"/>
    <mergeCell ref="F167:F173"/>
    <mergeCell ref="G167:G173"/>
    <mergeCell ref="H167:H173"/>
    <mergeCell ref="I167:J173"/>
    <mergeCell ref="K158:K164"/>
    <mergeCell ref="L158:L164"/>
    <mergeCell ref="R158:R164"/>
    <mergeCell ref="T158:T164"/>
    <mergeCell ref="V158:V164"/>
    <mergeCell ref="X158:X164"/>
    <mergeCell ref="Z158:Z164"/>
    <mergeCell ref="AB158:AB164"/>
    <mergeCell ref="AD158:AD164"/>
    <mergeCell ref="A157:A164"/>
    <mergeCell ref="B158:B164"/>
    <mergeCell ref="C158:C164"/>
    <mergeCell ref="D158:D164"/>
    <mergeCell ref="E158:E164"/>
    <mergeCell ref="A184:A191"/>
    <mergeCell ref="B185:B191"/>
    <mergeCell ref="C185:C191"/>
    <mergeCell ref="D185:D191"/>
    <mergeCell ref="E185:E191"/>
    <mergeCell ref="F185:F191"/>
    <mergeCell ref="G185:G191"/>
    <mergeCell ref="H185:H191"/>
    <mergeCell ref="I185:J191"/>
    <mergeCell ref="AH54:AH60"/>
    <mergeCell ref="AH62:AH65"/>
    <mergeCell ref="AH68:AH74"/>
    <mergeCell ref="AH77:AH83"/>
    <mergeCell ref="AF68:AF74"/>
    <mergeCell ref="AF62:AF65"/>
    <mergeCell ref="AH86:AH92"/>
    <mergeCell ref="A175:A182"/>
    <mergeCell ref="B176:B182"/>
    <mergeCell ref="C176:C182"/>
    <mergeCell ref="D176:D182"/>
    <mergeCell ref="E176:E182"/>
    <mergeCell ref="F176:F182"/>
    <mergeCell ref="G176:G182"/>
    <mergeCell ref="H176:H182"/>
    <mergeCell ref="I176:J182"/>
    <mergeCell ref="AF158:AF164"/>
    <mergeCell ref="A139:A146"/>
    <mergeCell ref="B140:B146"/>
    <mergeCell ref="C140:C146"/>
    <mergeCell ref="D140:D146"/>
    <mergeCell ref="F158:F164"/>
    <mergeCell ref="G158:G164"/>
    <mergeCell ref="H158:H164"/>
  </mergeCells>
  <dataValidations count="4">
    <dataValidation type="list" allowBlank="1" showInputMessage="1" showErrorMessage="1" sqref="WVM983150 WLQ983150 WBU983150 VRY983150 VIC983150 UYG983150 UOK983150 UEO983150 TUS983150 TKW983150 TBA983150 SRE983150 SHI983150 RXM983150 RNQ983150 RDU983150 QTY983150 QKC983150 QAG983150 PQK983150 PGO983150 OWS983150 OMW983150 ODA983150 NTE983150 NJI983150 MZM983150 MPQ983150 MFU983150 LVY983150 LMC983150 LCG983150 KSK983150 KIO983150 JYS983150 JOW983150 JFA983150 IVE983150 ILI983150 IBM983150 HRQ983150 HHU983150 GXY983150 GOC983150 GEG983150 FUK983150 FKO983150 FAS983150 EQW983150 EHA983150 DXE983150 DNI983150 DDM983150 CTQ983150 CJU983150 BZY983150 BQC983150 BGG983150 AWK983150 AMO983150 ACS983150 SW983150 JA983150 B983150 WVM917614 WLQ917614 WBU917614 VRY917614 VIC917614 UYG917614 UOK917614 UEO917614 TUS917614 TKW917614 TBA917614 SRE917614 SHI917614 RXM917614 RNQ917614 RDU917614 QTY917614 QKC917614 QAG917614 PQK917614 PGO917614 OWS917614 OMW917614 ODA917614 NTE917614 NJI917614 MZM917614 MPQ917614 MFU917614 LVY917614 LMC917614 LCG917614 KSK917614 KIO917614 JYS917614 JOW917614 JFA917614 IVE917614 ILI917614 IBM917614 HRQ917614 HHU917614 GXY917614 GOC917614 GEG917614 FUK917614 FKO917614 FAS917614 EQW917614 EHA917614 DXE917614 DNI917614 DDM917614 CTQ917614 CJU917614 BZY917614 BQC917614 BGG917614 AWK917614 AMO917614 ACS917614 SW917614 JA917614 B917614 WVM852078 WLQ852078 WBU852078 VRY852078 VIC852078 UYG852078 UOK852078 UEO852078 TUS852078 TKW852078 TBA852078 SRE852078 SHI852078 RXM852078 RNQ852078 RDU852078 QTY852078 QKC852078 QAG852078 PQK852078 PGO852078 OWS852078 OMW852078 ODA852078 NTE852078 NJI852078 MZM852078 MPQ852078 MFU852078 LVY852078 LMC852078 LCG852078 KSK852078 KIO852078 JYS852078 JOW852078 JFA852078 IVE852078 ILI852078 IBM852078 HRQ852078 HHU852078 GXY852078 GOC852078 GEG852078 FUK852078 FKO852078 FAS852078 EQW852078 EHA852078 DXE852078 DNI852078 DDM852078 CTQ852078 CJU852078 BZY852078 BQC852078 BGG852078 AWK852078 AMO852078 ACS852078 SW852078 JA852078 B852078 WVM786542 WLQ786542 WBU786542 VRY786542 VIC786542 UYG786542 UOK786542 UEO786542 TUS786542 TKW786542 TBA786542 SRE786542 SHI786542 RXM786542 RNQ786542 RDU786542 QTY786542 QKC786542 QAG786542 PQK786542 PGO786542 OWS786542 OMW786542 ODA786542 NTE786542 NJI786542 MZM786542 MPQ786542 MFU786542 LVY786542 LMC786542 LCG786542 KSK786542 KIO786542 JYS786542 JOW786542 JFA786542 IVE786542 ILI786542 IBM786542 HRQ786542 HHU786542 GXY786542 GOC786542 GEG786542 FUK786542 FKO786542 FAS786542 EQW786542 EHA786542 DXE786542 DNI786542 DDM786542 CTQ786542 CJU786542 BZY786542 BQC786542 BGG786542 AWK786542 AMO786542 ACS786542 SW786542 JA786542 B786542 WVM721006 WLQ721006 WBU721006 VRY721006 VIC721006 UYG721006 UOK721006 UEO721006 TUS721006 TKW721006 TBA721006 SRE721006 SHI721006 RXM721006 RNQ721006 RDU721006 QTY721006 QKC721006 QAG721006 PQK721006 PGO721006 OWS721006 OMW721006 ODA721006 NTE721006 NJI721006 MZM721006 MPQ721006 MFU721006 LVY721006 LMC721006 LCG721006 KSK721006 KIO721006 JYS721006 JOW721006 JFA721006 IVE721006 ILI721006 IBM721006 HRQ721006 HHU721006 GXY721006 GOC721006 GEG721006 FUK721006 FKO721006 FAS721006 EQW721006 EHA721006 DXE721006 DNI721006 DDM721006 CTQ721006 CJU721006 BZY721006 BQC721006 BGG721006 AWK721006 AMO721006 ACS721006 SW721006 JA721006 B721006 WVM655470 WLQ655470 WBU655470 VRY655470 VIC655470 UYG655470 UOK655470 UEO655470 TUS655470 TKW655470 TBA655470 SRE655470 SHI655470 RXM655470 RNQ655470 RDU655470 QTY655470 QKC655470 QAG655470 PQK655470 PGO655470 OWS655470 OMW655470 ODA655470 NTE655470 NJI655470 MZM655470 MPQ655470 MFU655470 LVY655470 LMC655470 LCG655470 KSK655470 KIO655470 JYS655470 JOW655470 JFA655470 IVE655470 ILI655470 IBM655470 HRQ655470 HHU655470 GXY655470 GOC655470 GEG655470 FUK655470 FKO655470 FAS655470 EQW655470 EHA655470 DXE655470 DNI655470 DDM655470 CTQ655470 CJU655470 BZY655470 BQC655470 BGG655470 AWK655470 AMO655470 ACS655470 SW655470 JA655470 B655470 WVM589934 WLQ589934 WBU589934 VRY589934 VIC589934 UYG589934 UOK589934 UEO589934 TUS589934 TKW589934 TBA589934 SRE589934 SHI589934 RXM589934 RNQ589934 RDU589934 QTY589934 QKC589934 QAG589934 PQK589934 PGO589934 OWS589934 OMW589934 ODA589934 NTE589934 NJI589934 MZM589934 MPQ589934 MFU589934 LVY589934 LMC589934 LCG589934 KSK589934 KIO589934 JYS589934 JOW589934 JFA589934 IVE589934 ILI589934 IBM589934 HRQ589934 HHU589934 GXY589934 GOC589934 GEG589934 FUK589934 FKO589934 FAS589934 EQW589934 EHA589934 DXE589934 DNI589934 DDM589934 CTQ589934 CJU589934 BZY589934 BQC589934 BGG589934 AWK589934 AMO589934 ACS589934 SW589934 JA589934 B589934 WVM524398 WLQ524398 WBU524398 VRY524398 VIC524398 UYG524398 UOK524398 UEO524398 TUS524398 TKW524398 TBA524398 SRE524398 SHI524398 RXM524398 RNQ524398 RDU524398 QTY524398 QKC524398 QAG524398 PQK524398 PGO524398 OWS524398 OMW524398 ODA524398 NTE524398 NJI524398 MZM524398 MPQ524398 MFU524398 LVY524398 LMC524398 LCG524398 KSK524398 KIO524398 JYS524398 JOW524398 JFA524398 IVE524398 ILI524398 IBM524398 HRQ524398 HHU524398 GXY524398 GOC524398 GEG524398 FUK524398 FKO524398 FAS524398 EQW524398 EHA524398 DXE524398 DNI524398 DDM524398 CTQ524398 CJU524398 BZY524398 BQC524398 BGG524398 AWK524398 AMO524398 ACS524398 SW524398 JA524398 B524398 WVM458862 WLQ458862 WBU458862 VRY458862 VIC458862 UYG458862 UOK458862 UEO458862 TUS458862 TKW458862 TBA458862 SRE458862 SHI458862 RXM458862 RNQ458862 RDU458862 QTY458862 QKC458862 QAG458862 PQK458862 PGO458862 OWS458862 OMW458862 ODA458862 NTE458862 NJI458862 MZM458862 MPQ458862 MFU458862 LVY458862 LMC458862 LCG458862 KSK458862 KIO458862 JYS458862 JOW458862 JFA458862 IVE458862 ILI458862 IBM458862 HRQ458862 HHU458862 GXY458862 GOC458862 GEG458862 FUK458862 FKO458862 FAS458862 EQW458862 EHA458862 DXE458862 DNI458862 DDM458862 CTQ458862 CJU458862 BZY458862 BQC458862 BGG458862 AWK458862 AMO458862 ACS458862 SW458862 JA458862 B458862 WVM393326 WLQ393326 WBU393326 VRY393326 VIC393326 UYG393326 UOK393326 UEO393326 TUS393326 TKW393326 TBA393326 SRE393326 SHI393326 RXM393326 RNQ393326 RDU393326 QTY393326 QKC393326 QAG393326 PQK393326 PGO393326 OWS393326 OMW393326 ODA393326 NTE393326 NJI393326 MZM393326 MPQ393326 MFU393326 LVY393326 LMC393326 LCG393326 KSK393326 KIO393326 JYS393326 JOW393326 JFA393326 IVE393326 ILI393326 IBM393326 HRQ393326 HHU393326 GXY393326 GOC393326 GEG393326 FUK393326 FKO393326 FAS393326 EQW393326 EHA393326 DXE393326 DNI393326 DDM393326 CTQ393326 CJU393326 BZY393326 BQC393326 BGG393326 AWK393326 AMO393326 ACS393326 SW393326 JA393326 B393326 WVM327790 WLQ327790 WBU327790 VRY327790 VIC327790 UYG327790 UOK327790 UEO327790 TUS327790 TKW327790 TBA327790 SRE327790 SHI327790 RXM327790 RNQ327790 RDU327790 QTY327790 QKC327790 QAG327790 PQK327790 PGO327790 OWS327790 OMW327790 ODA327790 NTE327790 NJI327790 MZM327790 MPQ327790 MFU327790 LVY327790 LMC327790 LCG327790 KSK327790 KIO327790 JYS327790 JOW327790 JFA327790 IVE327790 ILI327790 IBM327790 HRQ327790 HHU327790 GXY327790 GOC327790 GEG327790 FUK327790 FKO327790 FAS327790 EQW327790 EHA327790 DXE327790 DNI327790 DDM327790 CTQ327790 CJU327790 BZY327790 BQC327790 BGG327790 AWK327790 AMO327790 ACS327790 SW327790 JA327790 B327790 WVM262254 WLQ262254 WBU262254 VRY262254 VIC262254 UYG262254 UOK262254 UEO262254 TUS262254 TKW262254 TBA262254 SRE262254 SHI262254 RXM262254 RNQ262254 RDU262254 QTY262254 QKC262254 QAG262254 PQK262254 PGO262254 OWS262254 OMW262254 ODA262254 NTE262254 NJI262254 MZM262254 MPQ262254 MFU262254 LVY262254 LMC262254 LCG262254 KSK262254 KIO262254 JYS262254 JOW262254 JFA262254 IVE262254 ILI262254 IBM262254 HRQ262254 HHU262254 GXY262254 GOC262254 GEG262254 FUK262254 FKO262254 FAS262254 EQW262254 EHA262254 DXE262254 DNI262254 DDM262254 CTQ262254 CJU262254 BZY262254 BQC262254 BGG262254 AWK262254 AMO262254 ACS262254 SW262254 JA262254 B262254 WVM196718 WLQ196718 WBU196718 VRY196718 VIC196718 UYG196718 UOK196718 UEO196718 TUS196718 TKW196718 TBA196718 SRE196718 SHI196718 RXM196718 RNQ196718 RDU196718 QTY196718 QKC196718 QAG196718 PQK196718 PGO196718 OWS196718 OMW196718 ODA196718 NTE196718 NJI196718 MZM196718 MPQ196718 MFU196718 LVY196718 LMC196718 LCG196718 KSK196718 KIO196718 JYS196718 JOW196718 JFA196718 IVE196718 ILI196718 IBM196718 HRQ196718 HHU196718 GXY196718 GOC196718 GEG196718 FUK196718 FKO196718 FAS196718 EQW196718 EHA196718 DXE196718 DNI196718 DDM196718 CTQ196718 CJU196718 BZY196718 BQC196718 BGG196718 AWK196718 AMO196718 ACS196718 SW196718 JA196718 B196718 WVM131182 WLQ131182 WBU131182 VRY131182 VIC131182 UYG131182 UOK131182 UEO131182 TUS131182 TKW131182 TBA131182 SRE131182 SHI131182 RXM131182 RNQ131182 RDU131182 QTY131182 QKC131182 QAG131182 PQK131182 PGO131182 OWS131182 OMW131182 ODA131182 NTE131182 NJI131182 MZM131182 MPQ131182 MFU131182 LVY131182 LMC131182 LCG131182 KSK131182 KIO131182 JYS131182 JOW131182 JFA131182 IVE131182 ILI131182 IBM131182 HRQ131182 HHU131182 GXY131182 GOC131182 GEG131182 FUK131182 FKO131182 FAS131182 EQW131182 EHA131182 DXE131182 DNI131182 DDM131182 CTQ131182 CJU131182 BZY131182 BQC131182 BGG131182 AWK131182 AMO131182 ACS131182 SW131182 JA131182 B131182 WVM65646 WLQ65646 WBU65646 VRY65646 VIC65646 UYG65646 UOK65646 UEO65646 TUS65646 TKW65646 TBA65646 SRE65646 SHI65646 RXM65646 RNQ65646 RDU65646 QTY65646 QKC65646 QAG65646 PQK65646 PGO65646 OWS65646 OMW65646 ODA65646 NTE65646 NJI65646 MZM65646 MPQ65646 MFU65646 LVY65646 LMC65646 LCG65646 KSK65646 KIO65646 JYS65646 JOW65646 JFA65646 IVE65646 ILI65646 IBM65646 HRQ65646 HHU65646 GXY65646 GOC65646 GEG65646 FUK65646 FKO65646 FAS65646 EQW65646 EHA65646 DXE65646 DNI65646 DDM65646 CTQ65646 CJU65646 BZY65646 BQC65646 BGG65646 AWK65646 AMO65646 ACS65646 SW65646 JA65646 B6564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185:D191 D21 D37:D43 D45:D51 D54:D60 D68:D74 D77:D83 D86:D92 D95:D101 D104:D110 D113:D119 D122:D128 D131:D137 D140:D146 D149:D155 D158:D164 D167:D173 D176:D182 D62:D65 D23:D34" xr:uid="{00000000-0002-0000-0000-000002000000}">
      <formula1>INDIRECT($D$9)</formula1>
    </dataValidation>
    <dataValidation type="list" allowBlank="1" showInputMessage="1" showErrorMessage="1" sqref="N3:P3" xr:uid="{6F708582-F11B-4332-B0F4-3E1F034329E6}">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WVX983144:WVZ983144 WMB983144:WMD983144 WCF983144:WCH983144 VSJ983144:VSL983144 VIN983144:VIP983144 UYR983144:UYT983144 UOV983144:UOX983144 UEZ983144:UFB983144 TVD983144:TVF983144 TLH983144:TLJ983144 TBL983144:TBN983144 SRP983144:SRR983144 SHT983144:SHV983144 RXX983144:RXZ983144 ROB983144:ROD983144 REF983144:REH983144 QUJ983144:QUL983144 QKN983144:QKP983144 QAR983144:QAT983144 PQV983144:PQX983144 PGZ983144:PHB983144 OXD983144:OXF983144 ONH983144:ONJ983144 ODL983144:ODN983144 NTP983144:NTR983144 NJT983144:NJV983144 MZX983144:MZZ983144 MQB983144:MQD983144 MGF983144:MGH983144 LWJ983144:LWL983144 LMN983144:LMP983144 LCR983144:LCT983144 KSV983144:KSX983144 KIZ983144:KJB983144 JZD983144:JZF983144 JPH983144:JPJ983144 JFL983144:JFN983144 IVP983144:IVR983144 ILT983144:ILV983144 IBX983144:IBZ983144 HSB983144:HSD983144 HIF983144:HIH983144 GYJ983144:GYL983144 GON983144:GOP983144 GER983144:GET983144 FUV983144:FUX983144 FKZ983144:FLB983144 FBD983144:FBF983144 ERH983144:ERJ983144 EHL983144:EHN983144 DXP983144:DXR983144 DNT983144:DNV983144 DDX983144:DDZ983144 CUB983144:CUD983144 CKF983144:CKH983144 CAJ983144:CAL983144 BQN983144:BQP983144 BGR983144:BGT983144 AWV983144:AWX983144 AMZ983144:ANB983144 ADD983144:ADF983144 TH983144:TJ983144 JL983144:JN983144 N983144:P983144 WVX917608:WVZ917608 WMB917608:WMD917608 WCF917608:WCH917608 VSJ917608:VSL917608 VIN917608:VIP917608 UYR917608:UYT917608 UOV917608:UOX917608 UEZ917608:UFB917608 TVD917608:TVF917608 TLH917608:TLJ917608 TBL917608:TBN917608 SRP917608:SRR917608 SHT917608:SHV917608 RXX917608:RXZ917608 ROB917608:ROD917608 REF917608:REH917608 QUJ917608:QUL917608 QKN917608:QKP917608 QAR917608:QAT917608 PQV917608:PQX917608 PGZ917608:PHB917608 OXD917608:OXF917608 ONH917608:ONJ917608 ODL917608:ODN917608 NTP917608:NTR917608 NJT917608:NJV917608 MZX917608:MZZ917608 MQB917608:MQD917608 MGF917608:MGH917608 LWJ917608:LWL917608 LMN917608:LMP917608 LCR917608:LCT917608 KSV917608:KSX917608 KIZ917608:KJB917608 JZD917608:JZF917608 JPH917608:JPJ917608 JFL917608:JFN917608 IVP917608:IVR917608 ILT917608:ILV917608 IBX917608:IBZ917608 HSB917608:HSD917608 HIF917608:HIH917608 GYJ917608:GYL917608 GON917608:GOP917608 GER917608:GET917608 FUV917608:FUX917608 FKZ917608:FLB917608 FBD917608:FBF917608 ERH917608:ERJ917608 EHL917608:EHN917608 DXP917608:DXR917608 DNT917608:DNV917608 DDX917608:DDZ917608 CUB917608:CUD917608 CKF917608:CKH917608 CAJ917608:CAL917608 BQN917608:BQP917608 BGR917608:BGT917608 AWV917608:AWX917608 AMZ917608:ANB917608 ADD917608:ADF917608 TH917608:TJ917608 JL917608:JN917608 N917608:P917608 WVX852072:WVZ852072 WMB852072:WMD852072 WCF852072:WCH852072 VSJ852072:VSL852072 VIN852072:VIP852072 UYR852072:UYT852072 UOV852072:UOX852072 UEZ852072:UFB852072 TVD852072:TVF852072 TLH852072:TLJ852072 TBL852072:TBN852072 SRP852072:SRR852072 SHT852072:SHV852072 RXX852072:RXZ852072 ROB852072:ROD852072 REF852072:REH852072 QUJ852072:QUL852072 QKN852072:QKP852072 QAR852072:QAT852072 PQV852072:PQX852072 PGZ852072:PHB852072 OXD852072:OXF852072 ONH852072:ONJ852072 ODL852072:ODN852072 NTP852072:NTR852072 NJT852072:NJV852072 MZX852072:MZZ852072 MQB852072:MQD852072 MGF852072:MGH852072 LWJ852072:LWL852072 LMN852072:LMP852072 LCR852072:LCT852072 KSV852072:KSX852072 KIZ852072:KJB852072 JZD852072:JZF852072 JPH852072:JPJ852072 JFL852072:JFN852072 IVP852072:IVR852072 ILT852072:ILV852072 IBX852072:IBZ852072 HSB852072:HSD852072 HIF852072:HIH852072 GYJ852072:GYL852072 GON852072:GOP852072 GER852072:GET852072 FUV852072:FUX852072 FKZ852072:FLB852072 FBD852072:FBF852072 ERH852072:ERJ852072 EHL852072:EHN852072 DXP852072:DXR852072 DNT852072:DNV852072 DDX852072:DDZ852072 CUB852072:CUD852072 CKF852072:CKH852072 CAJ852072:CAL852072 BQN852072:BQP852072 BGR852072:BGT852072 AWV852072:AWX852072 AMZ852072:ANB852072 ADD852072:ADF852072 TH852072:TJ852072 JL852072:JN852072 N852072:P852072 WVX786536:WVZ786536 WMB786536:WMD786536 WCF786536:WCH786536 VSJ786536:VSL786536 VIN786536:VIP786536 UYR786536:UYT786536 UOV786536:UOX786536 UEZ786536:UFB786536 TVD786536:TVF786536 TLH786536:TLJ786536 TBL786536:TBN786536 SRP786536:SRR786536 SHT786536:SHV786536 RXX786536:RXZ786536 ROB786536:ROD786536 REF786536:REH786536 QUJ786536:QUL786536 QKN786536:QKP786536 QAR786536:QAT786536 PQV786536:PQX786536 PGZ786536:PHB786536 OXD786536:OXF786536 ONH786536:ONJ786536 ODL786536:ODN786536 NTP786536:NTR786536 NJT786536:NJV786536 MZX786536:MZZ786536 MQB786536:MQD786536 MGF786536:MGH786536 LWJ786536:LWL786536 LMN786536:LMP786536 LCR786536:LCT786536 KSV786536:KSX786536 KIZ786536:KJB786536 JZD786536:JZF786536 JPH786536:JPJ786536 JFL786536:JFN786536 IVP786536:IVR786536 ILT786536:ILV786536 IBX786536:IBZ786536 HSB786536:HSD786536 HIF786536:HIH786536 GYJ786536:GYL786536 GON786536:GOP786536 GER786536:GET786536 FUV786536:FUX786536 FKZ786536:FLB786536 FBD786536:FBF786536 ERH786536:ERJ786536 EHL786536:EHN786536 DXP786536:DXR786536 DNT786536:DNV786536 DDX786536:DDZ786536 CUB786536:CUD786536 CKF786536:CKH786536 CAJ786536:CAL786536 BQN786536:BQP786536 BGR786536:BGT786536 AWV786536:AWX786536 AMZ786536:ANB786536 ADD786536:ADF786536 TH786536:TJ786536 JL786536:JN786536 N786536:P786536 WVX721000:WVZ721000 WMB721000:WMD721000 WCF721000:WCH721000 VSJ721000:VSL721000 VIN721000:VIP721000 UYR721000:UYT721000 UOV721000:UOX721000 UEZ721000:UFB721000 TVD721000:TVF721000 TLH721000:TLJ721000 TBL721000:TBN721000 SRP721000:SRR721000 SHT721000:SHV721000 RXX721000:RXZ721000 ROB721000:ROD721000 REF721000:REH721000 QUJ721000:QUL721000 QKN721000:QKP721000 QAR721000:QAT721000 PQV721000:PQX721000 PGZ721000:PHB721000 OXD721000:OXF721000 ONH721000:ONJ721000 ODL721000:ODN721000 NTP721000:NTR721000 NJT721000:NJV721000 MZX721000:MZZ721000 MQB721000:MQD721000 MGF721000:MGH721000 LWJ721000:LWL721000 LMN721000:LMP721000 LCR721000:LCT721000 KSV721000:KSX721000 KIZ721000:KJB721000 JZD721000:JZF721000 JPH721000:JPJ721000 JFL721000:JFN721000 IVP721000:IVR721000 ILT721000:ILV721000 IBX721000:IBZ721000 HSB721000:HSD721000 HIF721000:HIH721000 GYJ721000:GYL721000 GON721000:GOP721000 GER721000:GET721000 FUV721000:FUX721000 FKZ721000:FLB721000 FBD721000:FBF721000 ERH721000:ERJ721000 EHL721000:EHN721000 DXP721000:DXR721000 DNT721000:DNV721000 DDX721000:DDZ721000 CUB721000:CUD721000 CKF721000:CKH721000 CAJ721000:CAL721000 BQN721000:BQP721000 BGR721000:BGT721000 AWV721000:AWX721000 AMZ721000:ANB721000 ADD721000:ADF721000 TH721000:TJ721000 JL721000:JN721000 N721000:P721000 WVX655464:WVZ655464 WMB655464:WMD655464 WCF655464:WCH655464 VSJ655464:VSL655464 VIN655464:VIP655464 UYR655464:UYT655464 UOV655464:UOX655464 UEZ655464:UFB655464 TVD655464:TVF655464 TLH655464:TLJ655464 TBL655464:TBN655464 SRP655464:SRR655464 SHT655464:SHV655464 RXX655464:RXZ655464 ROB655464:ROD655464 REF655464:REH655464 QUJ655464:QUL655464 QKN655464:QKP655464 QAR655464:QAT655464 PQV655464:PQX655464 PGZ655464:PHB655464 OXD655464:OXF655464 ONH655464:ONJ655464 ODL655464:ODN655464 NTP655464:NTR655464 NJT655464:NJV655464 MZX655464:MZZ655464 MQB655464:MQD655464 MGF655464:MGH655464 LWJ655464:LWL655464 LMN655464:LMP655464 LCR655464:LCT655464 KSV655464:KSX655464 KIZ655464:KJB655464 JZD655464:JZF655464 JPH655464:JPJ655464 JFL655464:JFN655464 IVP655464:IVR655464 ILT655464:ILV655464 IBX655464:IBZ655464 HSB655464:HSD655464 HIF655464:HIH655464 GYJ655464:GYL655464 GON655464:GOP655464 GER655464:GET655464 FUV655464:FUX655464 FKZ655464:FLB655464 FBD655464:FBF655464 ERH655464:ERJ655464 EHL655464:EHN655464 DXP655464:DXR655464 DNT655464:DNV655464 DDX655464:DDZ655464 CUB655464:CUD655464 CKF655464:CKH655464 CAJ655464:CAL655464 BQN655464:BQP655464 BGR655464:BGT655464 AWV655464:AWX655464 AMZ655464:ANB655464 ADD655464:ADF655464 TH655464:TJ655464 JL655464:JN655464 N655464:P655464 WVX589928:WVZ589928 WMB589928:WMD589928 WCF589928:WCH589928 VSJ589928:VSL589928 VIN589928:VIP589928 UYR589928:UYT589928 UOV589928:UOX589928 UEZ589928:UFB589928 TVD589928:TVF589928 TLH589928:TLJ589928 TBL589928:TBN589928 SRP589928:SRR589928 SHT589928:SHV589928 RXX589928:RXZ589928 ROB589928:ROD589928 REF589928:REH589928 QUJ589928:QUL589928 QKN589928:QKP589928 QAR589928:QAT589928 PQV589928:PQX589928 PGZ589928:PHB589928 OXD589928:OXF589928 ONH589928:ONJ589928 ODL589928:ODN589928 NTP589928:NTR589928 NJT589928:NJV589928 MZX589928:MZZ589928 MQB589928:MQD589928 MGF589928:MGH589928 LWJ589928:LWL589928 LMN589928:LMP589928 LCR589928:LCT589928 KSV589928:KSX589928 KIZ589928:KJB589928 JZD589928:JZF589928 JPH589928:JPJ589928 JFL589928:JFN589928 IVP589928:IVR589928 ILT589928:ILV589928 IBX589928:IBZ589928 HSB589928:HSD589928 HIF589928:HIH589928 GYJ589928:GYL589928 GON589928:GOP589928 GER589928:GET589928 FUV589928:FUX589928 FKZ589928:FLB589928 FBD589928:FBF589928 ERH589928:ERJ589928 EHL589928:EHN589928 DXP589928:DXR589928 DNT589928:DNV589928 DDX589928:DDZ589928 CUB589928:CUD589928 CKF589928:CKH589928 CAJ589928:CAL589928 BQN589928:BQP589928 BGR589928:BGT589928 AWV589928:AWX589928 AMZ589928:ANB589928 ADD589928:ADF589928 TH589928:TJ589928 JL589928:JN589928 N589928:P589928 WVX524392:WVZ524392 WMB524392:WMD524392 WCF524392:WCH524392 VSJ524392:VSL524392 VIN524392:VIP524392 UYR524392:UYT524392 UOV524392:UOX524392 UEZ524392:UFB524392 TVD524392:TVF524392 TLH524392:TLJ524392 TBL524392:TBN524392 SRP524392:SRR524392 SHT524392:SHV524392 RXX524392:RXZ524392 ROB524392:ROD524392 REF524392:REH524392 QUJ524392:QUL524392 QKN524392:QKP524392 QAR524392:QAT524392 PQV524392:PQX524392 PGZ524392:PHB524392 OXD524392:OXF524392 ONH524392:ONJ524392 ODL524392:ODN524392 NTP524392:NTR524392 NJT524392:NJV524392 MZX524392:MZZ524392 MQB524392:MQD524392 MGF524392:MGH524392 LWJ524392:LWL524392 LMN524392:LMP524392 LCR524392:LCT524392 KSV524392:KSX524392 KIZ524392:KJB524392 JZD524392:JZF524392 JPH524392:JPJ524392 JFL524392:JFN524392 IVP524392:IVR524392 ILT524392:ILV524392 IBX524392:IBZ524392 HSB524392:HSD524392 HIF524392:HIH524392 GYJ524392:GYL524392 GON524392:GOP524392 GER524392:GET524392 FUV524392:FUX524392 FKZ524392:FLB524392 FBD524392:FBF524392 ERH524392:ERJ524392 EHL524392:EHN524392 DXP524392:DXR524392 DNT524392:DNV524392 DDX524392:DDZ524392 CUB524392:CUD524392 CKF524392:CKH524392 CAJ524392:CAL524392 BQN524392:BQP524392 BGR524392:BGT524392 AWV524392:AWX524392 AMZ524392:ANB524392 ADD524392:ADF524392 TH524392:TJ524392 JL524392:JN524392 N524392:P524392 WVX458856:WVZ458856 WMB458856:WMD458856 WCF458856:WCH458856 VSJ458856:VSL458856 VIN458856:VIP458856 UYR458856:UYT458856 UOV458856:UOX458856 UEZ458856:UFB458856 TVD458856:TVF458856 TLH458856:TLJ458856 TBL458856:TBN458856 SRP458856:SRR458856 SHT458856:SHV458856 RXX458856:RXZ458856 ROB458856:ROD458856 REF458856:REH458856 QUJ458856:QUL458856 QKN458856:QKP458856 QAR458856:QAT458856 PQV458856:PQX458856 PGZ458856:PHB458856 OXD458856:OXF458856 ONH458856:ONJ458856 ODL458856:ODN458856 NTP458856:NTR458856 NJT458856:NJV458856 MZX458856:MZZ458856 MQB458856:MQD458856 MGF458856:MGH458856 LWJ458856:LWL458856 LMN458856:LMP458856 LCR458856:LCT458856 KSV458856:KSX458856 KIZ458856:KJB458856 JZD458856:JZF458856 JPH458856:JPJ458856 JFL458856:JFN458856 IVP458856:IVR458856 ILT458856:ILV458856 IBX458856:IBZ458856 HSB458856:HSD458856 HIF458856:HIH458856 GYJ458856:GYL458856 GON458856:GOP458856 GER458856:GET458856 FUV458856:FUX458856 FKZ458856:FLB458856 FBD458856:FBF458856 ERH458856:ERJ458856 EHL458856:EHN458856 DXP458856:DXR458856 DNT458856:DNV458856 DDX458856:DDZ458856 CUB458856:CUD458856 CKF458856:CKH458856 CAJ458856:CAL458856 BQN458856:BQP458856 BGR458856:BGT458856 AWV458856:AWX458856 AMZ458856:ANB458856 ADD458856:ADF458856 TH458856:TJ458856 JL458856:JN458856 N458856:P458856 WVX393320:WVZ393320 WMB393320:WMD393320 WCF393320:WCH393320 VSJ393320:VSL393320 VIN393320:VIP393320 UYR393320:UYT393320 UOV393320:UOX393320 UEZ393320:UFB393320 TVD393320:TVF393320 TLH393320:TLJ393320 TBL393320:TBN393320 SRP393320:SRR393320 SHT393320:SHV393320 RXX393320:RXZ393320 ROB393320:ROD393320 REF393320:REH393320 QUJ393320:QUL393320 QKN393320:QKP393320 QAR393320:QAT393320 PQV393320:PQX393320 PGZ393320:PHB393320 OXD393320:OXF393320 ONH393320:ONJ393320 ODL393320:ODN393320 NTP393320:NTR393320 NJT393320:NJV393320 MZX393320:MZZ393320 MQB393320:MQD393320 MGF393320:MGH393320 LWJ393320:LWL393320 LMN393320:LMP393320 LCR393320:LCT393320 KSV393320:KSX393320 KIZ393320:KJB393320 JZD393320:JZF393320 JPH393320:JPJ393320 JFL393320:JFN393320 IVP393320:IVR393320 ILT393320:ILV393320 IBX393320:IBZ393320 HSB393320:HSD393320 HIF393320:HIH393320 GYJ393320:GYL393320 GON393320:GOP393320 GER393320:GET393320 FUV393320:FUX393320 FKZ393320:FLB393320 FBD393320:FBF393320 ERH393320:ERJ393320 EHL393320:EHN393320 DXP393320:DXR393320 DNT393320:DNV393320 DDX393320:DDZ393320 CUB393320:CUD393320 CKF393320:CKH393320 CAJ393320:CAL393320 BQN393320:BQP393320 BGR393320:BGT393320 AWV393320:AWX393320 AMZ393320:ANB393320 ADD393320:ADF393320 TH393320:TJ393320 JL393320:JN393320 N393320:P393320 WVX327784:WVZ327784 WMB327784:WMD327784 WCF327784:WCH327784 VSJ327784:VSL327784 VIN327784:VIP327784 UYR327784:UYT327784 UOV327784:UOX327784 UEZ327784:UFB327784 TVD327784:TVF327784 TLH327784:TLJ327784 TBL327784:TBN327784 SRP327784:SRR327784 SHT327784:SHV327784 RXX327784:RXZ327784 ROB327784:ROD327784 REF327784:REH327784 QUJ327784:QUL327784 QKN327784:QKP327784 QAR327784:QAT327784 PQV327784:PQX327784 PGZ327784:PHB327784 OXD327784:OXF327784 ONH327784:ONJ327784 ODL327784:ODN327784 NTP327784:NTR327784 NJT327784:NJV327784 MZX327784:MZZ327784 MQB327784:MQD327784 MGF327784:MGH327784 LWJ327784:LWL327784 LMN327784:LMP327784 LCR327784:LCT327784 KSV327784:KSX327784 KIZ327784:KJB327784 JZD327784:JZF327784 JPH327784:JPJ327784 JFL327784:JFN327784 IVP327784:IVR327784 ILT327784:ILV327784 IBX327784:IBZ327784 HSB327784:HSD327784 HIF327784:HIH327784 GYJ327784:GYL327784 GON327784:GOP327784 GER327784:GET327784 FUV327784:FUX327784 FKZ327784:FLB327784 FBD327784:FBF327784 ERH327784:ERJ327784 EHL327784:EHN327784 DXP327784:DXR327784 DNT327784:DNV327784 DDX327784:DDZ327784 CUB327784:CUD327784 CKF327784:CKH327784 CAJ327784:CAL327784 BQN327784:BQP327784 BGR327784:BGT327784 AWV327784:AWX327784 AMZ327784:ANB327784 ADD327784:ADF327784 TH327784:TJ327784 JL327784:JN327784 N327784:P327784 WVX262248:WVZ262248 WMB262248:WMD262248 WCF262248:WCH262248 VSJ262248:VSL262248 VIN262248:VIP262248 UYR262248:UYT262248 UOV262248:UOX262248 UEZ262248:UFB262248 TVD262248:TVF262248 TLH262248:TLJ262248 TBL262248:TBN262248 SRP262248:SRR262248 SHT262248:SHV262248 RXX262248:RXZ262248 ROB262248:ROD262248 REF262248:REH262248 QUJ262248:QUL262248 QKN262248:QKP262248 QAR262248:QAT262248 PQV262248:PQX262248 PGZ262248:PHB262248 OXD262248:OXF262248 ONH262248:ONJ262248 ODL262248:ODN262248 NTP262248:NTR262248 NJT262248:NJV262248 MZX262248:MZZ262248 MQB262248:MQD262248 MGF262248:MGH262248 LWJ262248:LWL262248 LMN262248:LMP262248 LCR262248:LCT262248 KSV262248:KSX262248 KIZ262248:KJB262248 JZD262248:JZF262248 JPH262248:JPJ262248 JFL262248:JFN262248 IVP262248:IVR262248 ILT262248:ILV262248 IBX262248:IBZ262248 HSB262248:HSD262248 HIF262248:HIH262248 GYJ262248:GYL262248 GON262248:GOP262248 GER262248:GET262248 FUV262248:FUX262248 FKZ262248:FLB262248 FBD262248:FBF262248 ERH262248:ERJ262248 EHL262248:EHN262248 DXP262248:DXR262248 DNT262248:DNV262248 DDX262248:DDZ262248 CUB262248:CUD262248 CKF262248:CKH262248 CAJ262248:CAL262248 BQN262248:BQP262248 BGR262248:BGT262248 AWV262248:AWX262248 AMZ262248:ANB262248 ADD262248:ADF262248 TH262248:TJ262248 JL262248:JN262248 N262248:P262248 WVX196712:WVZ196712 WMB196712:WMD196712 WCF196712:WCH196712 VSJ196712:VSL196712 VIN196712:VIP196712 UYR196712:UYT196712 UOV196712:UOX196712 UEZ196712:UFB196712 TVD196712:TVF196712 TLH196712:TLJ196712 TBL196712:TBN196712 SRP196712:SRR196712 SHT196712:SHV196712 RXX196712:RXZ196712 ROB196712:ROD196712 REF196712:REH196712 QUJ196712:QUL196712 QKN196712:QKP196712 QAR196712:QAT196712 PQV196712:PQX196712 PGZ196712:PHB196712 OXD196712:OXF196712 ONH196712:ONJ196712 ODL196712:ODN196712 NTP196712:NTR196712 NJT196712:NJV196712 MZX196712:MZZ196712 MQB196712:MQD196712 MGF196712:MGH196712 LWJ196712:LWL196712 LMN196712:LMP196712 LCR196712:LCT196712 KSV196712:KSX196712 KIZ196712:KJB196712 JZD196712:JZF196712 JPH196712:JPJ196712 JFL196712:JFN196712 IVP196712:IVR196712 ILT196712:ILV196712 IBX196712:IBZ196712 HSB196712:HSD196712 HIF196712:HIH196712 GYJ196712:GYL196712 GON196712:GOP196712 GER196712:GET196712 FUV196712:FUX196712 FKZ196712:FLB196712 FBD196712:FBF196712 ERH196712:ERJ196712 EHL196712:EHN196712 DXP196712:DXR196712 DNT196712:DNV196712 DDX196712:DDZ196712 CUB196712:CUD196712 CKF196712:CKH196712 CAJ196712:CAL196712 BQN196712:BQP196712 BGR196712:BGT196712 AWV196712:AWX196712 AMZ196712:ANB196712 ADD196712:ADF196712 TH196712:TJ196712 JL196712:JN196712 N196712:P196712 WVX131176:WVZ131176 WMB131176:WMD131176 WCF131176:WCH131176 VSJ131176:VSL131176 VIN131176:VIP131176 UYR131176:UYT131176 UOV131176:UOX131176 UEZ131176:UFB131176 TVD131176:TVF131176 TLH131176:TLJ131176 TBL131176:TBN131176 SRP131176:SRR131176 SHT131176:SHV131176 RXX131176:RXZ131176 ROB131176:ROD131176 REF131176:REH131176 QUJ131176:QUL131176 QKN131176:QKP131176 QAR131176:QAT131176 PQV131176:PQX131176 PGZ131176:PHB131176 OXD131176:OXF131176 ONH131176:ONJ131176 ODL131176:ODN131176 NTP131176:NTR131176 NJT131176:NJV131176 MZX131176:MZZ131176 MQB131176:MQD131176 MGF131176:MGH131176 LWJ131176:LWL131176 LMN131176:LMP131176 LCR131176:LCT131176 KSV131176:KSX131176 KIZ131176:KJB131176 JZD131176:JZF131176 JPH131176:JPJ131176 JFL131176:JFN131176 IVP131176:IVR131176 ILT131176:ILV131176 IBX131176:IBZ131176 HSB131176:HSD131176 HIF131176:HIH131176 GYJ131176:GYL131176 GON131176:GOP131176 GER131176:GET131176 FUV131176:FUX131176 FKZ131176:FLB131176 FBD131176:FBF131176 ERH131176:ERJ131176 EHL131176:EHN131176 DXP131176:DXR131176 DNT131176:DNV131176 DDX131176:DDZ131176 CUB131176:CUD131176 CKF131176:CKH131176 CAJ131176:CAL131176 BQN131176:BQP131176 BGR131176:BGT131176 AWV131176:AWX131176 AMZ131176:ANB131176 ADD131176:ADF131176 TH131176:TJ131176 JL131176:JN131176 N131176:P131176 WVX65640:WVZ65640 WMB65640:WMD65640 WCF65640:WCH65640 VSJ65640:VSL65640 VIN65640:VIP65640 UYR65640:UYT65640 UOV65640:UOX65640 UEZ65640:UFB65640 TVD65640:TVF65640 TLH65640:TLJ65640 TBL65640:TBN65640 SRP65640:SRR65640 SHT65640:SHV65640 RXX65640:RXZ65640 ROB65640:ROD65640 REF65640:REH65640 QUJ65640:QUL65640 QKN65640:QKP65640 QAR65640:QAT65640 PQV65640:PQX65640 PGZ65640:PHB65640 OXD65640:OXF65640 ONH65640:ONJ65640 ODL65640:ODN65640 NTP65640:NTR65640 NJT65640:NJV65640 MZX65640:MZZ65640 MQB65640:MQD65640 MGF65640:MGH65640 LWJ65640:LWL65640 LMN65640:LMP65640 LCR65640:LCT65640 KSV65640:KSX65640 KIZ65640:KJB65640 JZD65640:JZF65640 JPH65640:JPJ65640 JFL65640:JFN65640 IVP65640:IVR65640 ILT65640:ILV65640 IBX65640:IBZ65640 HSB65640:HSD65640 HIF65640:HIH65640 GYJ65640:GYL65640 GON65640:GOP65640 GER65640:GET65640 FUV65640:FUX65640 FKZ65640:FLB65640 FBD65640:FBF65640 ERH65640:ERJ65640 EHL65640:EHN65640 DXP65640:DXR65640 DNT65640:DNV65640 DDX65640:DDZ65640 CUB65640:CUD65640 CKF65640:CKH65640 CAJ65640:CAL65640 BQN65640:BQP65640 BGR65640:BGT65640 AWV65640:AWX65640 AMZ65640:ANB65640 ADD65640:ADF65640 TH65640:TJ65640 JL65640:JN65640 N65640:P65640 WVX983145 WMB983145 WCF983145 VSJ983145 VIN983145 UYR983145 UOV983145 UEZ983145 TVD983145 TLH983145 TBL983145 SRP983145 SHT983145 RXX983145 ROB983145 REF983145 QUJ983145 QKN983145 QAR983145 PQV983145 PGZ983145 OXD983145 ONH983145 ODL983145 NTP983145 NJT983145 MZX983145 MQB983145 MGF983145 LWJ983145 LMN983145 LCR983145 KSV983145 KIZ983145 JZD983145 JPH983145 JFL983145 IVP983145 ILT983145 IBX983145 HSB983145 HIF983145 GYJ983145 GON983145 GER983145 FUV983145 FKZ983145 FBD983145 ERH983145 EHL983145 DXP983145 DNT983145 DDX983145 CUB983145 CKF983145 CAJ983145 BQN983145 BGR983145 AWV983145 AMZ983145 ADD983145 TH983145 JL983145 N983145 WVX917609 WMB917609 WCF917609 VSJ917609 VIN917609 UYR917609 UOV917609 UEZ917609 TVD917609 TLH917609 TBL917609 SRP917609 SHT917609 RXX917609 ROB917609 REF917609 QUJ917609 QKN917609 QAR917609 PQV917609 PGZ917609 OXD917609 ONH917609 ODL917609 NTP917609 NJT917609 MZX917609 MQB917609 MGF917609 LWJ917609 LMN917609 LCR917609 KSV917609 KIZ917609 JZD917609 JPH917609 JFL917609 IVP917609 ILT917609 IBX917609 HSB917609 HIF917609 GYJ917609 GON917609 GER917609 FUV917609 FKZ917609 FBD917609 ERH917609 EHL917609 DXP917609 DNT917609 DDX917609 CUB917609 CKF917609 CAJ917609 BQN917609 BGR917609 AWV917609 AMZ917609 ADD917609 TH917609 JL917609 N917609 WVX852073 WMB852073 WCF852073 VSJ852073 VIN852073 UYR852073 UOV852073 UEZ852073 TVD852073 TLH852073 TBL852073 SRP852073 SHT852073 RXX852073 ROB852073 REF852073 QUJ852073 QKN852073 QAR852073 PQV852073 PGZ852073 OXD852073 ONH852073 ODL852073 NTP852073 NJT852073 MZX852073 MQB852073 MGF852073 LWJ852073 LMN852073 LCR852073 KSV852073 KIZ852073 JZD852073 JPH852073 JFL852073 IVP852073 ILT852073 IBX852073 HSB852073 HIF852073 GYJ852073 GON852073 GER852073 FUV852073 FKZ852073 FBD852073 ERH852073 EHL852073 DXP852073 DNT852073 DDX852073 CUB852073 CKF852073 CAJ852073 BQN852073 BGR852073 AWV852073 AMZ852073 ADD852073 TH852073 JL852073 N852073 WVX786537 WMB786537 WCF786537 VSJ786537 VIN786537 UYR786537 UOV786537 UEZ786537 TVD786537 TLH786537 TBL786537 SRP786537 SHT786537 RXX786537 ROB786537 REF786537 QUJ786537 QKN786537 QAR786537 PQV786537 PGZ786537 OXD786537 ONH786537 ODL786537 NTP786537 NJT786537 MZX786537 MQB786537 MGF786537 LWJ786537 LMN786537 LCR786537 KSV786537 KIZ786537 JZD786537 JPH786537 JFL786537 IVP786537 ILT786537 IBX786537 HSB786537 HIF786537 GYJ786537 GON786537 GER786537 FUV786537 FKZ786537 FBD786537 ERH786537 EHL786537 DXP786537 DNT786537 DDX786537 CUB786537 CKF786537 CAJ786537 BQN786537 BGR786537 AWV786537 AMZ786537 ADD786537 TH786537 JL786537 N786537 WVX721001 WMB721001 WCF721001 VSJ721001 VIN721001 UYR721001 UOV721001 UEZ721001 TVD721001 TLH721001 TBL721001 SRP721001 SHT721001 RXX721001 ROB721001 REF721001 QUJ721001 QKN721001 QAR721001 PQV721001 PGZ721001 OXD721001 ONH721001 ODL721001 NTP721001 NJT721001 MZX721001 MQB721001 MGF721001 LWJ721001 LMN721001 LCR721001 KSV721001 KIZ721001 JZD721001 JPH721001 JFL721001 IVP721001 ILT721001 IBX721001 HSB721001 HIF721001 GYJ721001 GON721001 GER721001 FUV721001 FKZ721001 FBD721001 ERH721001 EHL721001 DXP721001 DNT721001 DDX721001 CUB721001 CKF721001 CAJ721001 BQN721001 BGR721001 AWV721001 AMZ721001 ADD721001 TH721001 JL721001 N721001 WVX655465 WMB655465 WCF655465 VSJ655465 VIN655465 UYR655465 UOV655465 UEZ655465 TVD655465 TLH655465 TBL655465 SRP655465 SHT655465 RXX655465 ROB655465 REF655465 QUJ655465 QKN655465 QAR655465 PQV655465 PGZ655465 OXD655465 ONH655465 ODL655465 NTP655465 NJT655465 MZX655465 MQB655465 MGF655465 LWJ655465 LMN655465 LCR655465 KSV655465 KIZ655465 JZD655465 JPH655465 JFL655465 IVP655465 ILT655465 IBX655465 HSB655465 HIF655465 GYJ655465 GON655465 GER655465 FUV655465 FKZ655465 FBD655465 ERH655465 EHL655465 DXP655465 DNT655465 DDX655465 CUB655465 CKF655465 CAJ655465 BQN655465 BGR655465 AWV655465 AMZ655465 ADD655465 TH655465 JL655465 N655465 WVX589929 WMB589929 WCF589929 VSJ589929 VIN589929 UYR589929 UOV589929 UEZ589929 TVD589929 TLH589929 TBL589929 SRP589929 SHT589929 RXX589929 ROB589929 REF589929 QUJ589929 QKN589929 QAR589929 PQV589929 PGZ589929 OXD589929 ONH589929 ODL589929 NTP589929 NJT589929 MZX589929 MQB589929 MGF589929 LWJ589929 LMN589929 LCR589929 KSV589929 KIZ589929 JZD589929 JPH589929 JFL589929 IVP589929 ILT589929 IBX589929 HSB589929 HIF589929 GYJ589929 GON589929 GER589929 FUV589929 FKZ589929 FBD589929 ERH589929 EHL589929 DXP589929 DNT589929 DDX589929 CUB589929 CKF589929 CAJ589929 BQN589929 BGR589929 AWV589929 AMZ589929 ADD589929 TH589929 JL589929 N589929 WVX524393 WMB524393 WCF524393 VSJ524393 VIN524393 UYR524393 UOV524393 UEZ524393 TVD524393 TLH524393 TBL524393 SRP524393 SHT524393 RXX524393 ROB524393 REF524393 QUJ524393 QKN524393 QAR524393 PQV524393 PGZ524393 OXD524393 ONH524393 ODL524393 NTP524393 NJT524393 MZX524393 MQB524393 MGF524393 LWJ524393 LMN524393 LCR524393 KSV524393 KIZ524393 JZD524393 JPH524393 JFL524393 IVP524393 ILT524393 IBX524393 HSB524393 HIF524393 GYJ524393 GON524393 GER524393 FUV524393 FKZ524393 FBD524393 ERH524393 EHL524393 DXP524393 DNT524393 DDX524393 CUB524393 CKF524393 CAJ524393 BQN524393 BGR524393 AWV524393 AMZ524393 ADD524393 TH524393 JL524393 N524393 WVX458857 WMB458857 WCF458857 VSJ458857 VIN458857 UYR458857 UOV458857 UEZ458857 TVD458857 TLH458857 TBL458857 SRP458857 SHT458857 RXX458857 ROB458857 REF458857 QUJ458857 QKN458857 QAR458857 PQV458857 PGZ458857 OXD458857 ONH458857 ODL458857 NTP458857 NJT458857 MZX458857 MQB458857 MGF458857 LWJ458857 LMN458857 LCR458857 KSV458857 KIZ458857 JZD458857 JPH458857 JFL458857 IVP458857 ILT458857 IBX458857 HSB458857 HIF458857 GYJ458857 GON458857 GER458857 FUV458857 FKZ458857 FBD458857 ERH458857 EHL458857 DXP458857 DNT458857 DDX458857 CUB458857 CKF458857 CAJ458857 BQN458857 BGR458857 AWV458857 AMZ458857 ADD458857 TH458857 JL458857 N458857 WVX393321 WMB393321 WCF393321 VSJ393321 VIN393321 UYR393321 UOV393321 UEZ393321 TVD393321 TLH393321 TBL393321 SRP393321 SHT393321 RXX393321 ROB393321 REF393321 QUJ393321 QKN393321 QAR393321 PQV393321 PGZ393321 OXD393321 ONH393321 ODL393321 NTP393321 NJT393321 MZX393321 MQB393321 MGF393321 LWJ393321 LMN393321 LCR393321 KSV393321 KIZ393321 JZD393321 JPH393321 JFL393321 IVP393321 ILT393321 IBX393321 HSB393321 HIF393321 GYJ393321 GON393321 GER393321 FUV393321 FKZ393321 FBD393321 ERH393321 EHL393321 DXP393321 DNT393321 DDX393321 CUB393321 CKF393321 CAJ393321 BQN393321 BGR393321 AWV393321 AMZ393321 ADD393321 TH393321 JL393321 N393321 WVX327785 WMB327785 WCF327785 VSJ327785 VIN327785 UYR327785 UOV327785 UEZ327785 TVD327785 TLH327785 TBL327785 SRP327785 SHT327785 RXX327785 ROB327785 REF327785 QUJ327785 QKN327785 QAR327785 PQV327785 PGZ327785 OXD327785 ONH327785 ODL327785 NTP327785 NJT327785 MZX327785 MQB327785 MGF327785 LWJ327785 LMN327785 LCR327785 KSV327785 KIZ327785 JZD327785 JPH327785 JFL327785 IVP327785 ILT327785 IBX327785 HSB327785 HIF327785 GYJ327785 GON327785 GER327785 FUV327785 FKZ327785 FBD327785 ERH327785 EHL327785 DXP327785 DNT327785 DDX327785 CUB327785 CKF327785 CAJ327785 BQN327785 BGR327785 AWV327785 AMZ327785 ADD327785 TH327785 JL327785 N327785 WVX262249 WMB262249 WCF262249 VSJ262249 VIN262249 UYR262249 UOV262249 UEZ262249 TVD262249 TLH262249 TBL262249 SRP262249 SHT262249 RXX262249 ROB262249 REF262249 QUJ262249 QKN262249 QAR262249 PQV262249 PGZ262249 OXD262249 ONH262249 ODL262249 NTP262249 NJT262249 MZX262249 MQB262249 MGF262249 LWJ262249 LMN262249 LCR262249 KSV262249 KIZ262249 JZD262249 JPH262249 JFL262249 IVP262249 ILT262249 IBX262249 HSB262249 HIF262249 GYJ262249 GON262249 GER262249 FUV262249 FKZ262249 FBD262249 ERH262249 EHL262249 DXP262249 DNT262249 DDX262249 CUB262249 CKF262249 CAJ262249 BQN262249 BGR262249 AWV262249 AMZ262249 ADD262249 TH262249 JL262249 N262249 WVX196713 WMB196713 WCF196713 VSJ196713 VIN196713 UYR196713 UOV196713 UEZ196713 TVD196713 TLH196713 TBL196713 SRP196713 SHT196713 RXX196713 ROB196713 REF196713 QUJ196713 QKN196713 QAR196713 PQV196713 PGZ196713 OXD196713 ONH196713 ODL196713 NTP196713 NJT196713 MZX196713 MQB196713 MGF196713 LWJ196713 LMN196713 LCR196713 KSV196713 KIZ196713 JZD196713 JPH196713 JFL196713 IVP196713 ILT196713 IBX196713 HSB196713 HIF196713 GYJ196713 GON196713 GER196713 FUV196713 FKZ196713 FBD196713 ERH196713 EHL196713 DXP196713 DNT196713 DDX196713 CUB196713 CKF196713 CAJ196713 BQN196713 BGR196713 AWV196713 AMZ196713 ADD196713 TH196713 JL196713 N196713 WVX131177 WMB131177 WCF131177 VSJ131177 VIN131177 UYR131177 UOV131177 UEZ131177 TVD131177 TLH131177 TBL131177 SRP131177 SHT131177 RXX131177 ROB131177 REF131177 QUJ131177 QKN131177 QAR131177 PQV131177 PGZ131177 OXD131177 ONH131177 ODL131177 NTP131177 NJT131177 MZX131177 MQB131177 MGF131177 LWJ131177 LMN131177 LCR131177 KSV131177 KIZ131177 JZD131177 JPH131177 JFL131177 IVP131177 ILT131177 IBX131177 HSB131177 HIF131177 GYJ131177 GON131177 GER131177 FUV131177 FKZ131177 FBD131177 ERH131177 EHL131177 DXP131177 DNT131177 DDX131177 CUB131177 CKF131177 CAJ131177 BQN131177 BGR131177 AWV131177 AMZ131177 ADD131177 TH131177 JL131177 N131177 WVX65641 WMB65641 WCF65641 VSJ65641 VIN65641 UYR65641 UOV65641 UEZ65641 TVD65641 TLH65641 TBL65641 SRP65641 SHT65641 RXX65641 ROB65641 REF65641 QUJ65641 QKN65641 QAR65641 PQV65641 PGZ65641 OXD65641 ONH65641 ODL65641 NTP65641 NJT65641 MZX65641 MQB65641 MGF65641 LWJ65641 LMN65641 LCR65641 KSV65641 KIZ65641 JZD65641 JPH65641 JFL65641 IVP65641 ILT65641 IBX65641 HSB65641 HIF65641 GYJ65641 GON65641 GER65641 FUV65641 FKZ65641 FBD65641 ERH65641 EHL65641 DXP65641 DNT65641 DDX65641 CUB65641 CKF65641 CAJ65641 BQN65641 BGR65641 AWV65641 AMZ65641 ADD65641 TH65641 JL65641 N65641 WVN983150:WVN983151 WLR983150:WLR983151 WBV983150:WBV983151 VRZ983150:VRZ983151 VID983150:VID983151 UYH983150:UYH983151 UOL983150:UOL983151 UEP983150:UEP983151 TUT983150:TUT983151 TKX983150:TKX983151 TBB983150:TBB983151 SRF983150:SRF983151 SHJ983150:SHJ983151 RXN983150:RXN983151 RNR983150:RNR983151 RDV983150:RDV983151 QTZ983150:QTZ983151 QKD983150:QKD983151 QAH983150:QAH983151 PQL983150:PQL983151 PGP983150:PGP983151 OWT983150:OWT983151 OMX983150:OMX983151 ODB983150:ODB983151 NTF983150:NTF983151 NJJ983150:NJJ983151 MZN983150:MZN983151 MPR983150:MPR983151 MFV983150:MFV983151 LVZ983150:LVZ983151 LMD983150:LMD983151 LCH983150:LCH983151 KSL983150:KSL983151 KIP983150:KIP983151 JYT983150:JYT983151 JOX983150:JOX983151 JFB983150:JFB983151 IVF983150:IVF983151 ILJ983150:ILJ983151 IBN983150:IBN983151 HRR983150:HRR983151 HHV983150:HHV983151 GXZ983150:GXZ983151 GOD983150:GOD983151 GEH983150:GEH983151 FUL983150:FUL983151 FKP983150:FKP983151 FAT983150:FAT983151 EQX983150:EQX983151 EHB983150:EHB983151 DXF983150:DXF983151 DNJ983150:DNJ983151 DDN983150:DDN983151 CTR983150:CTR983151 CJV983150:CJV983151 BZZ983150:BZZ983151 BQD983150:BQD983151 BGH983150:BGH983151 AWL983150:AWL983151 AMP983150:AMP983151 ACT983150:ACT983151 SX983150:SX983151 JB983150:JB983151 C983150:C983151 WVN917614:WVN917615 WLR917614:WLR917615 WBV917614:WBV917615 VRZ917614:VRZ917615 VID917614:VID917615 UYH917614:UYH917615 UOL917614:UOL917615 UEP917614:UEP917615 TUT917614:TUT917615 TKX917614:TKX917615 TBB917614:TBB917615 SRF917614:SRF917615 SHJ917614:SHJ917615 RXN917614:RXN917615 RNR917614:RNR917615 RDV917614:RDV917615 QTZ917614:QTZ917615 QKD917614:QKD917615 QAH917614:QAH917615 PQL917614:PQL917615 PGP917614:PGP917615 OWT917614:OWT917615 OMX917614:OMX917615 ODB917614:ODB917615 NTF917614:NTF917615 NJJ917614:NJJ917615 MZN917614:MZN917615 MPR917614:MPR917615 MFV917614:MFV917615 LVZ917614:LVZ917615 LMD917614:LMD917615 LCH917614:LCH917615 KSL917614:KSL917615 KIP917614:KIP917615 JYT917614:JYT917615 JOX917614:JOX917615 JFB917614:JFB917615 IVF917614:IVF917615 ILJ917614:ILJ917615 IBN917614:IBN917615 HRR917614:HRR917615 HHV917614:HHV917615 GXZ917614:GXZ917615 GOD917614:GOD917615 GEH917614:GEH917615 FUL917614:FUL917615 FKP917614:FKP917615 FAT917614:FAT917615 EQX917614:EQX917615 EHB917614:EHB917615 DXF917614:DXF917615 DNJ917614:DNJ917615 DDN917614:DDN917615 CTR917614:CTR917615 CJV917614:CJV917615 BZZ917614:BZZ917615 BQD917614:BQD917615 BGH917614:BGH917615 AWL917614:AWL917615 AMP917614:AMP917615 ACT917614:ACT917615 SX917614:SX917615 JB917614:JB917615 C917614:C917615 WVN852078:WVN852079 WLR852078:WLR852079 WBV852078:WBV852079 VRZ852078:VRZ852079 VID852078:VID852079 UYH852078:UYH852079 UOL852078:UOL852079 UEP852078:UEP852079 TUT852078:TUT852079 TKX852078:TKX852079 TBB852078:TBB852079 SRF852078:SRF852079 SHJ852078:SHJ852079 RXN852078:RXN852079 RNR852078:RNR852079 RDV852078:RDV852079 QTZ852078:QTZ852079 QKD852078:QKD852079 QAH852078:QAH852079 PQL852078:PQL852079 PGP852078:PGP852079 OWT852078:OWT852079 OMX852078:OMX852079 ODB852078:ODB852079 NTF852078:NTF852079 NJJ852078:NJJ852079 MZN852078:MZN852079 MPR852078:MPR852079 MFV852078:MFV852079 LVZ852078:LVZ852079 LMD852078:LMD852079 LCH852078:LCH852079 KSL852078:KSL852079 KIP852078:KIP852079 JYT852078:JYT852079 JOX852078:JOX852079 JFB852078:JFB852079 IVF852078:IVF852079 ILJ852078:ILJ852079 IBN852078:IBN852079 HRR852078:HRR852079 HHV852078:HHV852079 GXZ852078:GXZ852079 GOD852078:GOD852079 GEH852078:GEH852079 FUL852078:FUL852079 FKP852078:FKP852079 FAT852078:FAT852079 EQX852078:EQX852079 EHB852078:EHB852079 DXF852078:DXF852079 DNJ852078:DNJ852079 DDN852078:DDN852079 CTR852078:CTR852079 CJV852078:CJV852079 BZZ852078:BZZ852079 BQD852078:BQD852079 BGH852078:BGH852079 AWL852078:AWL852079 AMP852078:AMP852079 ACT852078:ACT852079 SX852078:SX852079 JB852078:JB852079 C852078:C852079 WVN786542:WVN786543 WLR786542:WLR786543 WBV786542:WBV786543 VRZ786542:VRZ786543 VID786542:VID786543 UYH786542:UYH786543 UOL786542:UOL786543 UEP786542:UEP786543 TUT786542:TUT786543 TKX786542:TKX786543 TBB786542:TBB786543 SRF786542:SRF786543 SHJ786542:SHJ786543 RXN786542:RXN786543 RNR786542:RNR786543 RDV786542:RDV786543 QTZ786542:QTZ786543 QKD786542:QKD786543 QAH786542:QAH786543 PQL786542:PQL786543 PGP786542:PGP786543 OWT786542:OWT786543 OMX786542:OMX786543 ODB786542:ODB786543 NTF786542:NTF786543 NJJ786542:NJJ786543 MZN786542:MZN786543 MPR786542:MPR786543 MFV786542:MFV786543 LVZ786542:LVZ786543 LMD786542:LMD786543 LCH786542:LCH786543 KSL786542:KSL786543 KIP786542:KIP786543 JYT786542:JYT786543 JOX786542:JOX786543 JFB786542:JFB786543 IVF786542:IVF786543 ILJ786542:ILJ786543 IBN786542:IBN786543 HRR786542:HRR786543 HHV786542:HHV786543 GXZ786542:GXZ786543 GOD786542:GOD786543 GEH786542:GEH786543 FUL786542:FUL786543 FKP786542:FKP786543 FAT786542:FAT786543 EQX786542:EQX786543 EHB786542:EHB786543 DXF786542:DXF786543 DNJ786542:DNJ786543 DDN786542:DDN786543 CTR786542:CTR786543 CJV786542:CJV786543 BZZ786542:BZZ786543 BQD786542:BQD786543 BGH786542:BGH786543 AWL786542:AWL786543 AMP786542:AMP786543 ACT786542:ACT786543 SX786542:SX786543 JB786542:JB786543 C786542:C786543 WVN721006:WVN721007 WLR721006:WLR721007 WBV721006:WBV721007 VRZ721006:VRZ721007 VID721006:VID721007 UYH721006:UYH721007 UOL721006:UOL721007 UEP721006:UEP721007 TUT721006:TUT721007 TKX721006:TKX721007 TBB721006:TBB721007 SRF721006:SRF721007 SHJ721006:SHJ721007 RXN721006:RXN721007 RNR721006:RNR721007 RDV721006:RDV721007 QTZ721006:QTZ721007 QKD721006:QKD721007 QAH721006:QAH721007 PQL721006:PQL721007 PGP721006:PGP721007 OWT721006:OWT721007 OMX721006:OMX721007 ODB721006:ODB721007 NTF721006:NTF721007 NJJ721006:NJJ721007 MZN721006:MZN721007 MPR721006:MPR721007 MFV721006:MFV721007 LVZ721006:LVZ721007 LMD721006:LMD721007 LCH721006:LCH721007 KSL721006:KSL721007 KIP721006:KIP721007 JYT721006:JYT721007 JOX721006:JOX721007 JFB721006:JFB721007 IVF721006:IVF721007 ILJ721006:ILJ721007 IBN721006:IBN721007 HRR721006:HRR721007 HHV721006:HHV721007 GXZ721006:GXZ721007 GOD721006:GOD721007 GEH721006:GEH721007 FUL721006:FUL721007 FKP721006:FKP721007 FAT721006:FAT721007 EQX721006:EQX721007 EHB721006:EHB721007 DXF721006:DXF721007 DNJ721006:DNJ721007 DDN721006:DDN721007 CTR721006:CTR721007 CJV721006:CJV721007 BZZ721006:BZZ721007 BQD721006:BQD721007 BGH721006:BGH721007 AWL721006:AWL721007 AMP721006:AMP721007 ACT721006:ACT721007 SX721006:SX721007 JB721006:JB721007 C721006:C721007 WVN655470:WVN655471 WLR655470:WLR655471 WBV655470:WBV655471 VRZ655470:VRZ655471 VID655470:VID655471 UYH655470:UYH655471 UOL655470:UOL655471 UEP655470:UEP655471 TUT655470:TUT655471 TKX655470:TKX655471 TBB655470:TBB655471 SRF655470:SRF655471 SHJ655470:SHJ655471 RXN655470:RXN655471 RNR655470:RNR655471 RDV655470:RDV655471 QTZ655470:QTZ655471 QKD655470:QKD655471 QAH655470:QAH655471 PQL655470:PQL655471 PGP655470:PGP655471 OWT655470:OWT655471 OMX655470:OMX655471 ODB655470:ODB655471 NTF655470:NTF655471 NJJ655470:NJJ655471 MZN655470:MZN655471 MPR655470:MPR655471 MFV655470:MFV655471 LVZ655470:LVZ655471 LMD655470:LMD655471 LCH655470:LCH655471 KSL655470:KSL655471 KIP655470:KIP655471 JYT655470:JYT655471 JOX655470:JOX655471 JFB655470:JFB655471 IVF655470:IVF655471 ILJ655470:ILJ655471 IBN655470:IBN655471 HRR655470:HRR655471 HHV655470:HHV655471 GXZ655470:GXZ655471 GOD655470:GOD655471 GEH655470:GEH655471 FUL655470:FUL655471 FKP655470:FKP655471 FAT655470:FAT655471 EQX655470:EQX655471 EHB655470:EHB655471 DXF655470:DXF655471 DNJ655470:DNJ655471 DDN655470:DDN655471 CTR655470:CTR655471 CJV655470:CJV655471 BZZ655470:BZZ655471 BQD655470:BQD655471 BGH655470:BGH655471 AWL655470:AWL655471 AMP655470:AMP655471 ACT655470:ACT655471 SX655470:SX655471 JB655470:JB655471 C655470:C655471 WVN589934:WVN589935 WLR589934:WLR589935 WBV589934:WBV589935 VRZ589934:VRZ589935 VID589934:VID589935 UYH589934:UYH589935 UOL589934:UOL589935 UEP589934:UEP589935 TUT589934:TUT589935 TKX589934:TKX589935 TBB589934:TBB589935 SRF589934:SRF589935 SHJ589934:SHJ589935 RXN589934:RXN589935 RNR589934:RNR589935 RDV589934:RDV589935 QTZ589934:QTZ589935 QKD589934:QKD589935 QAH589934:QAH589935 PQL589934:PQL589935 PGP589934:PGP589935 OWT589934:OWT589935 OMX589934:OMX589935 ODB589934:ODB589935 NTF589934:NTF589935 NJJ589934:NJJ589935 MZN589934:MZN589935 MPR589934:MPR589935 MFV589934:MFV589935 LVZ589934:LVZ589935 LMD589934:LMD589935 LCH589934:LCH589935 KSL589934:KSL589935 KIP589934:KIP589935 JYT589934:JYT589935 JOX589934:JOX589935 JFB589934:JFB589935 IVF589934:IVF589935 ILJ589934:ILJ589935 IBN589934:IBN589935 HRR589934:HRR589935 HHV589934:HHV589935 GXZ589934:GXZ589935 GOD589934:GOD589935 GEH589934:GEH589935 FUL589934:FUL589935 FKP589934:FKP589935 FAT589934:FAT589935 EQX589934:EQX589935 EHB589934:EHB589935 DXF589934:DXF589935 DNJ589934:DNJ589935 DDN589934:DDN589935 CTR589934:CTR589935 CJV589934:CJV589935 BZZ589934:BZZ589935 BQD589934:BQD589935 BGH589934:BGH589935 AWL589934:AWL589935 AMP589934:AMP589935 ACT589934:ACT589935 SX589934:SX589935 JB589934:JB589935 C589934:C589935 WVN524398:WVN524399 WLR524398:WLR524399 WBV524398:WBV524399 VRZ524398:VRZ524399 VID524398:VID524399 UYH524398:UYH524399 UOL524398:UOL524399 UEP524398:UEP524399 TUT524398:TUT524399 TKX524398:TKX524399 TBB524398:TBB524399 SRF524398:SRF524399 SHJ524398:SHJ524399 RXN524398:RXN524399 RNR524398:RNR524399 RDV524398:RDV524399 QTZ524398:QTZ524399 QKD524398:QKD524399 QAH524398:QAH524399 PQL524398:PQL524399 PGP524398:PGP524399 OWT524398:OWT524399 OMX524398:OMX524399 ODB524398:ODB524399 NTF524398:NTF524399 NJJ524398:NJJ524399 MZN524398:MZN524399 MPR524398:MPR524399 MFV524398:MFV524399 LVZ524398:LVZ524399 LMD524398:LMD524399 LCH524398:LCH524399 KSL524398:KSL524399 KIP524398:KIP524399 JYT524398:JYT524399 JOX524398:JOX524399 JFB524398:JFB524399 IVF524398:IVF524399 ILJ524398:ILJ524399 IBN524398:IBN524399 HRR524398:HRR524399 HHV524398:HHV524399 GXZ524398:GXZ524399 GOD524398:GOD524399 GEH524398:GEH524399 FUL524398:FUL524399 FKP524398:FKP524399 FAT524398:FAT524399 EQX524398:EQX524399 EHB524398:EHB524399 DXF524398:DXF524399 DNJ524398:DNJ524399 DDN524398:DDN524399 CTR524398:CTR524399 CJV524398:CJV524399 BZZ524398:BZZ524399 BQD524398:BQD524399 BGH524398:BGH524399 AWL524398:AWL524399 AMP524398:AMP524399 ACT524398:ACT524399 SX524398:SX524399 JB524398:JB524399 C524398:C524399 WVN458862:WVN458863 WLR458862:WLR458863 WBV458862:WBV458863 VRZ458862:VRZ458863 VID458862:VID458863 UYH458862:UYH458863 UOL458862:UOL458863 UEP458862:UEP458863 TUT458862:TUT458863 TKX458862:TKX458863 TBB458862:TBB458863 SRF458862:SRF458863 SHJ458862:SHJ458863 RXN458862:RXN458863 RNR458862:RNR458863 RDV458862:RDV458863 QTZ458862:QTZ458863 QKD458862:QKD458863 QAH458862:QAH458863 PQL458862:PQL458863 PGP458862:PGP458863 OWT458862:OWT458863 OMX458862:OMX458863 ODB458862:ODB458863 NTF458862:NTF458863 NJJ458862:NJJ458863 MZN458862:MZN458863 MPR458862:MPR458863 MFV458862:MFV458863 LVZ458862:LVZ458863 LMD458862:LMD458863 LCH458862:LCH458863 KSL458862:KSL458863 KIP458862:KIP458863 JYT458862:JYT458863 JOX458862:JOX458863 JFB458862:JFB458863 IVF458862:IVF458863 ILJ458862:ILJ458863 IBN458862:IBN458863 HRR458862:HRR458863 HHV458862:HHV458863 GXZ458862:GXZ458863 GOD458862:GOD458863 GEH458862:GEH458863 FUL458862:FUL458863 FKP458862:FKP458863 FAT458862:FAT458863 EQX458862:EQX458863 EHB458862:EHB458863 DXF458862:DXF458863 DNJ458862:DNJ458863 DDN458862:DDN458863 CTR458862:CTR458863 CJV458862:CJV458863 BZZ458862:BZZ458863 BQD458862:BQD458863 BGH458862:BGH458863 AWL458862:AWL458863 AMP458862:AMP458863 ACT458862:ACT458863 SX458862:SX458863 JB458862:JB458863 C458862:C458863 WVN393326:WVN393327 WLR393326:WLR393327 WBV393326:WBV393327 VRZ393326:VRZ393327 VID393326:VID393327 UYH393326:UYH393327 UOL393326:UOL393327 UEP393326:UEP393327 TUT393326:TUT393327 TKX393326:TKX393327 TBB393326:TBB393327 SRF393326:SRF393327 SHJ393326:SHJ393327 RXN393326:RXN393327 RNR393326:RNR393327 RDV393326:RDV393327 QTZ393326:QTZ393327 QKD393326:QKD393327 QAH393326:QAH393327 PQL393326:PQL393327 PGP393326:PGP393327 OWT393326:OWT393327 OMX393326:OMX393327 ODB393326:ODB393327 NTF393326:NTF393327 NJJ393326:NJJ393327 MZN393326:MZN393327 MPR393326:MPR393327 MFV393326:MFV393327 LVZ393326:LVZ393327 LMD393326:LMD393327 LCH393326:LCH393327 KSL393326:KSL393327 KIP393326:KIP393327 JYT393326:JYT393327 JOX393326:JOX393327 JFB393326:JFB393327 IVF393326:IVF393327 ILJ393326:ILJ393327 IBN393326:IBN393327 HRR393326:HRR393327 HHV393326:HHV393327 GXZ393326:GXZ393327 GOD393326:GOD393327 GEH393326:GEH393327 FUL393326:FUL393327 FKP393326:FKP393327 FAT393326:FAT393327 EQX393326:EQX393327 EHB393326:EHB393327 DXF393326:DXF393327 DNJ393326:DNJ393327 DDN393326:DDN393327 CTR393326:CTR393327 CJV393326:CJV393327 BZZ393326:BZZ393327 BQD393326:BQD393327 BGH393326:BGH393327 AWL393326:AWL393327 AMP393326:AMP393327 ACT393326:ACT393327 SX393326:SX393327 JB393326:JB393327 C393326:C393327 WVN327790:WVN327791 WLR327790:WLR327791 WBV327790:WBV327791 VRZ327790:VRZ327791 VID327790:VID327791 UYH327790:UYH327791 UOL327790:UOL327791 UEP327790:UEP327791 TUT327790:TUT327791 TKX327790:TKX327791 TBB327790:TBB327791 SRF327790:SRF327791 SHJ327790:SHJ327791 RXN327790:RXN327791 RNR327790:RNR327791 RDV327790:RDV327791 QTZ327790:QTZ327791 QKD327790:QKD327791 QAH327790:QAH327791 PQL327790:PQL327791 PGP327790:PGP327791 OWT327790:OWT327791 OMX327790:OMX327791 ODB327790:ODB327791 NTF327790:NTF327791 NJJ327790:NJJ327791 MZN327790:MZN327791 MPR327790:MPR327791 MFV327790:MFV327791 LVZ327790:LVZ327791 LMD327790:LMD327791 LCH327790:LCH327791 KSL327790:KSL327791 KIP327790:KIP327791 JYT327790:JYT327791 JOX327790:JOX327791 JFB327790:JFB327791 IVF327790:IVF327791 ILJ327790:ILJ327791 IBN327790:IBN327791 HRR327790:HRR327791 HHV327790:HHV327791 GXZ327790:GXZ327791 GOD327790:GOD327791 GEH327790:GEH327791 FUL327790:FUL327791 FKP327790:FKP327791 FAT327790:FAT327791 EQX327790:EQX327791 EHB327790:EHB327791 DXF327790:DXF327791 DNJ327790:DNJ327791 DDN327790:DDN327791 CTR327790:CTR327791 CJV327790:CJV327791 BZZ327790:BZZ327791 BQD327790:BQD327791 BGH327790:BGH327791 AWL327790:AWL327791 AMP327790:AMP327791 ACT327790:ACT327791 SX327790:SX327791 JB327790:JB327791 C327790:C327791 WVN262254:WVN262255 WLR262254:WLR262255 WBV262254:WBV262255 VRZ262254:VRZ262255 VID262254:VID262255 UYH262254:UYH262255 UOL262254:UOL262255 UEP262254:UEP262255 TUT262254:TUT262255 TKX262254:TKX262255 TBB262254:TBB262255 SRF262254:SRF262255 SHJ262254:SHJ262255 RXN262254:RXN262255 RNR262254:RNR262255 RDV262254:RDV262255 QTZ262254:QTZ262255 QKD262254:QKD262255 QAH262254:QAH262255 PQL262254:PQL262255 PGP262254:PGP262255 OWT262254:OWT262255 OMX262254:OMX262255 ODB262254:ODB262255 NTF262254:NTF262255 NJJ262254:NJJ262255 MZN262254:MZN262255 MPR262254:MPR262255 MFV262254:MFV262255 LVZ262254:LVZ262255 LMD262254:LMD262255 LCH262254:LCH262255 KSL262254:KSL262255 KIP262254:KIP262255 JYT262254:JYT262255 JOX262254:JOX262255 JFB262254:JFB262255 IVF262254:IVF262255 ILJ262254:ILJ262255 IBN262254:IBN262255 HRR262254:HRR262255 HHV262254:HHV262255 GXZ262254:GXZ262255 GOD262254:GOD262255 GEH262254:GEH262255 FUL262254:FUL262255 FKP262254:FKP262255 FAT262254:FAT262255 EQX262254:EQX262255 EHB262254:EHB262255 DXF262254:DXF262255 DNJ262254:DNJ262255 DDN262254:DDN262255 CTR262254:CTR262255 CJV262254:CJV262255 BZZ262254:BZZ262255 BQD262254:BQD262255 BGH262254:BGH262255 AWL262254:AWL262255 AMP262254:AMP262255 ACT262254:ACT262255 SX262254:SX262255 JB262254:JB262255 C262254:C262255 WVN196718:WVN196719 WLR196718:WLR196719 WBV196718:WBV196719 VRZ196718:VRZ196719 VID196718:VID196719 UYH196718:UYH196719 UOL196718:UOL196719 UEP196718:UEP196719 TUT196718:TUT196719 TKX196718:TKX196719 TBB196718:TBB196719 SRF196718:SRF196719 SHJ196718:SHJ196719 RXN196718:RXN196719 RNR196718:RNR196719 RDV196718:RDV196719 QTZ196718:QTZ196719 QKD196718:QKD196719 QAH196718:QAH196719 PQL196718:PQL196719 PGP196718:PGP196719 OWT196718:OWT196719 OMX196718:OMX196719 ODB196718:ODB196719 NTF196718:NTF196719 NJJ196718:NJJ196719 MZN196718:MZN196719 MPR196718:MPR196719 MFV196718:MFV196719 LVZ196718:LVZ196719 LMD196718:LMD196719 LCH196718:LCH196719 KSL196718:KSL196719 KIP196718:KIP196719 JYT196718:JYT196719 JOX196718:JOX196719 JFB196718:JFB196719 IVF196718:IVF196719 ILJ196718:ILJ196719 IBN196718:IBN196719 HRR196718:HRR196719 HHV196718:HHV196719 GXZ196718:GXZ196719 GOD196718:GOD196719 GEH196718:GEH196719 FUL196718:FUL196719 FKP196718:FKP196719 FAT196718:FAT196719 EQX196718:EQX196719 EHB196718:EHB196719 DXF196718:DXF196719 DNJ196718:DNJ196719 DDN196718:DDN196719 CTR196718:CTR196719 CJV196718:CJV196719 BZZ196718:BZZ196719 BQD196718:BQD196719 BGH196718:BGH196719 AWL196718:AWL196719 AMP196718:AMP196719 ACT196718:ACT196719 SX196718:SX196719 JB196718:JB196719 C196718:C196719 WVN131182:WVN131183 WLR131182:WLR131183 WBV131182:WBV131183 VRZ131182:VRZ131183 VID131182:VID131183 UYH131182:UYH131183 UOL131182:UOL131183 UEP131182:UEP131183 TUT131182:TUT131183 TKX131182:TKX131183 TBB131182:TBB131183 SRF131182:SRF131183 SHJ131182:SHJ131183 RXN131182:RXN131183 RNR131182:RNR131183 RDV131182:RDV131183 QTZ131182:QTZ131183 QKD131182:QKD131183 QAH131182:QAH131183 PQL131182:PQL131183 PGP131182:PGP131183 OWT131182:OWT131183 OMX131182:OMX131183 ODB131182:ODB131183 NTF131182:NTF131183 NJJ131182:NJJ131183 MZN131182:MZN131183 MPR131182:MPR131183 MFV131182:MFV131183 LVZ131182:LVZ131183 LMD131182:LMD131183 LCH131182:LCH131183 KSL131182:KSL131183 KIP131182:KIP131183 JYT131182:JYT131183 JOX131182:JOX131183 JFB131182:JFB131183 IVF131182:IVF131183 ILJ131182:ILJ131183 IBN131182:IBN131183 HRR131182:HRR131183 HHV131182:HHV131183 GXZ131182:GXZ131183 GOD131182:GOD131183 GEH131182:GEH131183 FUL131182:FUL131183 FKP131182:FKP131183 FAT131182:FAT131183 EQX131182:EQX131183 EHB131182:EHB131183 DXF131182:DXF131183 DNJ131182:DNJ131183 DDN131182:DDN131183 CTR131182:CTR131183 CJV131182:CJV131183 BZZ131182:BZZ131183 BQD131182:BQD131183 BGH131182:BGH131183 AWL131182:AWL131183 AMP131182:AMP131183 ACT131182:ACT131183 SX131182:SX131183 JB131182:JB131183 C131182:C131183 WVN65646:WVN65647 WLR65646:WLR65647 WBV65646:WBV65647 VRZ65646:VRZ65647 VID65646:VID65647 UYH65646:UYH65647 UOL65646:UOL65647 UEP65646:UEP65647 TUT65646:TUT65647 TKX65646:TKX65647 TBB65646:TBB65647 SRF65646:SRF65647 SHJ65646:SHJ65647 RXN65646:RXN65647 RNR65646:RNR65647 RDV65646:RDV65647 QTZ65646:QTZ65647 QKD65646:QKD65647 QAH65646:QAH65647 PQL65646:PQL65647 PGP65646:PGP65647 OWT65646:OWT65647 OMX65646:OMX65647 ODB65646:ODB65647 NTF65646:NTF65647 NJJ65646:NJJ65647 MZN65646:MZN65647 MPR65646:MPR65647 MFV65646:MFV65647 LVZ65646:LVZ65647 LMD65646:LMD65647 LCH65646:LCH65647 KSL65646:KSL65647 KIP65646:KIP65647 JYT65646:JYT65647 JOX65646:JOX65647 JFB65646:JFB65647 IVF65646:IVF65647 ILJ65646:ILJ65647 IBN65646:IBN65647 HRR65646:HRR65647 HHV65646:HHV65647 GXZ65646:GXZ65647 GOD65646:GOD65647 GEH65646:GEH65647 FUL65646:FUL65647 FKP65646:FKP65647 FAT65646:FAT65647 EQX65646:EQX65647 EHB65646:EHB65647 DXF65646:DXF65647 DNJ65646:DNJ65647 DDN65646:DDN65647 CTR65646:CTR65647 CJV65646:CJV65647 BZZ65646:BZZ65647 BQD65646:BQD65647 BGH65646:BGH65647 AWL65646:AWL65647 AMP65646:AMP65647 ACT65646:ACT65647 SX65646:SX65647 JB65646:JB65647 C65646:C65647 WVM983151 WLQ983151 WBU983151 VRY983151 VIC983151 UYG983151 UOK983151 UEO983151 TUS983151 TKW983151 TBA983151 SRE983151 SHI983151 RXM983151 RNQ983151 RDU983151 QTY983151 QKC983151 QAG983151 PQK983151 PGO983151 OWS983151 OMW983151 ODA983151 NTE983151 NJI983151 MZM983151 MPQ983151 MFU983151 LVY983151 LMC983151 LCG983151 KSK983151 KIO983151 JYS983151 JOW983151 JFA983151 IVE983151 ILI983151 IBM983151 HRQ983151 HHU983151 GXY983151 GOC983151 GEG983151 FUK983151 FKO983151 FAS983151 EQW983151 EHA983151 DXE983151 DNI983151 DDM983151 CTQ983151 CJU983151 BZY983151 BQC983151 BGG983151 AWK983151 AMO983151 ACS983151 SW983151 JA983151 B983151 WVM917615 WLQ917615 WBU917615 VRY917615 VIC917615 UYG917615 UOK917615 UEO917615 TUS917615 TKW917615 TBA917615 SRE917615 SHI917615 RXM917615 RNQ917615 RDU917615 QTY917615 QKC917615 QAG917615 PQK917615 PGO917615 OWS917615 OMW917615 ODA917615 NTE917615 NJI917615 MZM917615 MPQ917615 MFU917615 LVY917615 LMC917615 LCG917615 KSK917615 KIO917615 JYS917615 JOW917615 JFA917615 IVE917615 ILI917615 IBM917615 HRQ917615 HHU917615 GXY917615 GOC917615 GEG917615 FUK917615 FKO917615 FAS917615 EQW917615 EHA917615 DXE917615 DNI917615 DDM917615 CTQ917615 CJU917615 BZY917615 BQC917615 BGG917615 AWK917615 AMO917615 ACS917615 SW917615 JA917615 B917615 WVM852079 WLQ852079 WBU852079 VRY852079 VIC852079 UYG852079 UOK852079 UEO852079 TUS852079 TKW852079 TBA852079 SRE852079 SHI852079 RXM852079 RNQ852079 RDU852079 QTY852079 QKC852079 QAG852079 PQK852079 PGO852079 OWS852079 OMW852079 ODA852079 NTE852079 NJI852079 MZM852079 MPQ852079 MFU852079 LVY852079 LMC852079 LCG852079 KSK852079 KIO852079 JYS852079 JOW852079 JFA852079 IVE852079 ILI852079 IBM852079 HRQ852079 HHU852079 GXY852079 GOC852079 GEG852079 FUK852079 FKO852079 FAS852079 EQW852079 EHA852079 DXE852079 DNI852079 DDM852079 CTQ852079 CJU852079 BZY852079 BQC852079 BGG852079 AWK852079 AMO852079 ACS852079 SW852079 JA852079 B852079 WVM786543 WLQ786543 WBU786543 VRY786543 VIC786543 UYG786543 UOK786543 UEO786543 TUS786543 TKW786543 TBA786543 SRE786543 SHI786543 RXM786543 RNQ786543 RDU786543 QTY786543 QKC786543 QAG786543 PQK786543 PGO786543 OWS786543 OMW786543 ODA786543 NTE786543 NJI786543 MZM786543 MPQ786543 MFU786543 LVY786543 LMC786543 LCG786543 KSK786543 KIO786543 JYS786543 JOW786543 JFA786543 IVE786543 ILI786543 IBM786543 HRQ786543 HHU786543 GXY786543 GOC786543 GEG786543 FUK786543 FKO786543 FAS786543 EQW786543 EHA786543 DXE786543 DNI786543 DDM786543 CTQ786543 CJU786543 BZY786543 BQC786543 BGG786543 AWK786543 AMO786543 ACS786543 SW786543 JA786543 B786543 WVM721007 WLQ721007 WBU721007 VRY721007 VIC721007 UYG721007 UOK721007 UEO721007 TUS721007 TKW721007 TBA721007 SRE721007 SHI721007 RXM721007 RNQ721007 RDU721007 QTY721007 QKC721007 QAG721007 PQK721007 PGO721007 OWS721007 OMW721007 ODA721007 NTE721007 NJI721007 MZM721007 MPQ721007 MFU721007 LVY721007 LMC721007 LCG721007 KSK721007 KIO721007 JYS721007 JOW721007 JFA721007 IVE721007 ILI721007 IBM721007 HRQ721007 HHU721007 GXY721007 GOC721007 GEG721007 FUK721007 FKO721007 FAS721007 EQW721007 EHA721007 DXE721007 DNI721007 DDM721007 CTQ721007 CJU721007 BZY721007 BQC721007 BGG721007 AWK721007 AMO721007 ACS721007 SW721007 JA721007 B721007 WVM655471 WLQ655471 WBU655471 VRY655471 VIC655471 UYG655471 UOK655471 UEO655471 TUS655471 TKW655471 TBA655471 SRE655471 SHI655471 RXM655471 RNQ655471 RDU655471 QTY655471 QKC655471 QAG655471 PQK655471 PGO655471 OWS655471 OMW655471 ODA655471 NTE655471 NJI655471 MZM655471 MPQ655471 MFU655471 LVY655471 LMC655471 LCG655471 KSK655471 KIO655471 JYS655471 JOW655471 JFA655471 IVE655471 ILI655471 IBM655471 HRQ655471 HHU655471 GXY655471 GOC655471 GEG655471 FUK655471 FKO655471 FAS655471 EQW655471 EHA655471 DXE655471 DNI655471 DDM655471 CTQ655471 CJU655471 BZY655471 BQC655471 BGG655471 AWK655471 AMO655471 ACS655471 SW655471 JA655471 B655471 WVM589935 WLQ589935 WBU589935 VRY589935 VIC589935 UYG589935 UOK589935 UEO589935 TUS589935 TKW589935 TBA589935 SRE589935 SHI589935 RXM589935 RNQ589935 RDU589935 QTY589935 QKC589935 QAG589935 PQK589935 PGO589935 OWS589935 OMW589935 ODA589935 NTE589935 NJI589935 MZM589935 MPQ589935 MFU589935 LVY589935 LMC589935 LCG589935 KSK589935 KIO589935 JYS589935 JOW589935 JFA589935 IVE589935 ILI589935 IBM589935 HRQ589935 HHU589935 GXY589935 GOC589935 GEG589935 FUK589935 FKO589935 FAS589935 EQW589935 EHA589935 DXE589935 DNI589935 DDM589935 CTQ589935 CJU589935 BZY589935 BQC589935 BGG589935 AWK589935 AMO589935 ACS589935 SW589935 JA589935 B589935 WVM524399 WLQ524399 WBU524399 VRY524399 VIC524399 UYG524399 UOK524399 UEO524399 TUS524399 TKW524399 TBA524399 SRE524399 SHI524399 RXM524399 RNQ524399 RDU524399 QTY524399 QKC524399 QAG524399 PQK524399 PGO524399 OWS524399 OMW524399 ODA524399 NTE524399 NJI524399 MZM524399 MPQ524399 MFU524399 LVY524399 LMC524399 LCG524399 KSK524399 KIO524399 JYS524399 JOW524399 JFA524399 IVE524399 ILI524399 IBM524399 HRQ524399 HHU524399 GXY524399 GOC524399 GEG524399 FUK524399 FKO524399 FAS524399 EQW524399 EHA524399 DXE524399 DNI524399 DDM524399 CTQ524399 CJU524399 BZY524399 BQC524399 BGG524399 AWK524399 AMO524399 ACS524399 SW524399 JA524399 B524399 WVM458863 WLQ458863 WBU458863 VRY458863 VIC458863 UYG458863 UOK458863 UEO458863 TUS458863 TKW458863 TBA458863 SRE458863 SHI458863 RXM458863 RNQ458863 RDU458863 QTY458863 QKC458863 QAG458863 PQK458863 PGO458863 OWS458863 OMW458863 ODA458863 NTE458863 NJI458863 MZM458863 MPQ458863 MFU458863 LVY458863 LMC458863 LCG458863 KSK458863 KIO458863 JYS458863 JOW458863 JFA458863 IVE458863 ILI458863 IBM458863 HRQ458863 HHU458863 GXY458863 GOC458863 GEG458863 FUK458863 FKO458863 FAS458863 EQW458863 EHA458863 DXE458863 DNI458863 DDM458863 CTQ458863 CJU458863 BZY458863 BQC458863 BGG458863 AWK458863 AMO458863 ACS458863 SW458863 JA458863 B458863 WVM393327 WLQ393327 WBU393327 VRY393327 VIC393327 UYG393327 UOK393327 UEO393327 TUS393327 TKW393327 TBA393327 SRE393327 SHI393327 RXM393327 RNQ393327 RDU393327 QTY393327 QKC393327 QAG393327 PQK393327 PGO393327 OWS393327 OMW393327 ODA393327 NTE393327 NJI393327 MZM393327 MPQ393327 MFU393327 LVY393327 LMC393327 LCG393327 KSK393327 KIO393327 JYS393327 JOW393327 JFA393327 IVE393327 ILI393327 IBM393327 HRQ393327 HHU393327 GXY393327 GOC393327 GEG393327 FUK393327 FKO393327 FAS393327 EQW393327 EHA393327 DXE393327 DNI393327 DDM393327 CTQ393327 CJU393327 BZY393327 BQC393327 BGG393327 AWK393327 AMO393327 ACS393327 SW393327 JA393327 B393327 WVM327791 WLQ327791 WBU327791 VRY327791 VIC327791 UYG327791 UOK327791 UEO327791 TUS327791 TKW327791 TBA327791 SRE327791 SHI327791 RXM327791 RNQ327791 RDU327791 QTY327791 QKC327791 QAG327791 PQK327791 PGO327791 OWS327791 OMW327791 ODA327791 NTE327791 NJI327791 MZM327791 MPQ327791 MFU327791 LVY327791 LMC327791 LCG327791 KSK327791 KIO327791 JYS327791 JOW327791 JFA327791 IVE327791 ILI327791 IBM327791 HRQ327791 HHU327791 GXY327791 GOC327791 GEG327791 FUK327791 FKO327791 FAS327791 EQW327791 EHA327791 DXE327791 DNI327791 DDM327791 CTQ327791 CJU327791 BZY327791 BQC327791 BGG327791 AWK327791 AMO327791 ACS327791 SW327791 JA327791 B327791 WVM262255 WLQ262255 WBU262255 VRY262255 VIC262255 UYG262255 UOK262255 UEO262255 TUS262255 TKW262255 TBA262255 SRE262255 SHI262255 RXM262255 RNQ262255 RDU262255 QTY262255 QKC262255 QAG262255 PQK262255 PGO262255 OWS262255 OMW262255 ODA262255 NTE262255 NJI262255 MZM262255 MPQ262255 MFU262255 LVY262255 LMC262255 LCG262255 KSK262255 KIO262255 JYS262255 JOW262255 JFA262255 IVE262255 ILI262255 IBM262255 HRQ262255 HHU262255 GXY262255 GOC262255 GEG262255 FUK262255 FKO262255 FAS262255 EQW262255 EHA262255 DXE262255 DNI262255 DDM262255 CTQ262255 CJU262255 BZY262255 BQC262255 BGG262255 AWK262255 AMO262255 ACS262255 SW262255 JA262255 B262255 WVM196719 WLQ196719 WBU196719 VRY196719 VIC196719 UYG196719 UOK196719 UEO196719 TUS196719 TKW196719 TBA196719 SRE196719 SHI196719 RXM196719 RNQ196719 RDU196719 QTY196719 QKC196719 QAG196719 PQK196719 PGO196719 OWS196719 OMW196719 ODA196719 NTE196719 NJI196719 MZM196719 MPQ196719 MFU196719 LVY196719 LMC196719 LCG196719 KSK196719 KIO196719 JYS196719 JOW196719 JFA196719 IVE196719 ILI196719 IBM196719 HRQ196719 HHU196719 GXY196719 GOC196719 GEG196719 FUK196719 FKO196719 FAS196719 EQW196719 EHA196719 DXE196719 DNI196719 DDM196719 CTQ196719 CJU196719 BZY196719 BQC196719 BGG196719 AWK196719 AMO196719 ACS196719 SW196719 JA196719 B196719 WVM131183 WLQ131183 WBU131183 VRY131183 VIC131183 UYG131183 UOK131183 UEO131183 TUS131183 TKW131183 TBA131183 SRE131183 SHI131183 RXM131183 RNQ131183 RDU131183 QTY131183 QKC131183 QAG131183 PQK131183 PGO131183 OWS131183 OMW131183 ODA131183 NTE131183 NJI131183 MZM131183 MPQ131183 MFU131183 LVY131183 LMC131183 LCG131183 KSK131183 KIO131183 JYS131183 JOW131183 JFA131183 IVE131183 ILI131183 IBM131183 HRQ131183 HHU131183 GXY131183 GOC131183 GEG131183 FUK131183 FKO131183 FAS131183 EQW131183 EHA131183 DXE131183 DNI131183 DDM131183 CTQ131183 CJU131183 BZY131183 BQC131183 BGG131183 AWK131183 AMO131183 ACS131183 SW131183 JA131183 B131183 WVM65647 WLQ65647 WBU65647 VRY65647 VIC65647 UYG65647 UOK65647 UEO65647 TUS65647 TKW65647 TBA65647 SRE65647 SHI65647 RXM65647 RNQ65647 RDU65647 QTY65647 QKC65647 QAG65647 PQK65647 PGO65647 OWS65647 OMW65647 ODA65647 NTE65647 NJI65647 MZM65647 MPQ65647 MFU65647 LVY65647 LMC65647 LCG65647 KSK65647 KIO65647 JYS65647 JOW65647 JFA65647 IVE65647 ILI65647 IBM65647 HRQ65647 HHU65647 GXY65647 GOC65647 GEG65647 FUK65647 FKO65647 FAS65647 EQW65647 EHA65647 DXE65647 DNI65647 DDM65647 CTQ65647 CJU65647 BZY65647 BQC65647 BGG65647 AWK65647 AMO65647 ACS65647 SW65647 JA65647 B65647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WVO983154:WVO983159 WLS983154:WLS983159 WBW983154:WBW983159 VSA983154:VSA983159 VIE983154:VIE983159 UYI983154:UYI983159 UOM983154:UOM983159 UEQ983154:UEQ983159 TUU983154:TUU983159 TKY983154:TKY983159 TBC983154:TBC983159 SRG983154:SRG983159 SHK983154:SHK983159 RXO983154:RXO983159 RNS983154:RNS983159 RDW983154:RDW983159 QUA983154:QUA983159 QKE983154:QKE983159 QAI983154:QAI983159 PQM983154:PQM983159 PGQ983154:PGQ983159 OWU983154:OWU983159 OMY983154:OMY983159 ODC983154:ODC983159 NTG983154:NTG983159 NJK983154:NJK983159 MZO983154:MZO983159 MPS983154:MPS983159 MFW983154:MFW983159 LWA983154:LWA983159 LME983154:LME983159 LCI983154:LCI983159 KSM983154:KSM983159 KIQ983154:KIQ983159 JYU983154:JYU983159 JOY983154:JOY983159 JFC983154:JFC983159 IVG983154:IVG983159 ILK983154:ILK983159 IBO983154:IBO983159 HRS983154:HRS983159 HHW983154:HHW983159 GYA983154:GYA983159 GOE983154:GOE983159 GEI983154:GEI983159 FUM983154:FUM983159 FKQ983154:FKQ983159 FAU983154:FAU983159 EQY983154:EQY983159 EHC983154:EHC983159 DXG983154:DXG983159 DNK983154:DNK983159 DDO983154:DDO983159 CTS983154:CTS983159 CJW983154:CJW983159 CAA983154:CAA983159 BQE983154:BQE983159 BGI983154:BGI983159 AWM983154:AWM983159 AMQ983154:AMQ983159 ACU983154:ACU983159 SY983154:SY983159 JC983154:JC983159 D983154:E983159 WVO917618:WVO917623 WLS917618:WLS917623 WBW917618:WBW917623 VSA917618:VSA917623 VIE917618:VIE917623 UYI917618:UYI917623 UOM917618:UOM917623 UEQ917618:UEQ917623 TUU917618:TUU917623 TKY917618:TKY917623 TBC917618:TBC917623 SRG917618:SRG917623 SHK917618:SHK917623 RXO917618:RXO917623 RNS917618:RNS917623 RDW917618:RDW917623 QUA917618:QUA917623 QKE917618:QKE917623 QAI917618:QAI917623 PQM917618:PQM917623 PGQ917618:PGQ917623 OWU917618:OWU917623 OMY917618:OMY917623 ODC917618:ODC917623 NTG917618:NTG917623 NJK917618:NJK917623 MZO917618:MZO917623 MPS917618:MPS917623 MFW917618:MFW917623 LWA917618:LWA917623 LME917618:LME917623 LCI917618:LCI917623 KSM917618:KSM917623 KIQ917618:KIQ917623 JYU917618:JYU917623 JOY917618:JOY917623 JFC917618:JFC917623 IVG917618:IVG917623 ILK917618:ILK917623 IBO917618:IBO917623 HRS917618:HRS917623 HHW917618:HHW917623 GYA917618:GYA917623 GOE917618:GOE917623 GEI917618:GEI917623 FUM917618:FUM917623 FKQ917618:FKQ917623 FAU917618:FAU917623 EQY917618:EQY917623 EHC917618:EHC917623 DXG917618:DXG917623 DNK917618:DNK917623 DDO917618:DDO917623 CTS917618:CTS917623 CJW917618:CJW917623 CAA917618:CAA917623 BQE917618:BQE917623 BGI917618:BGI917623 AWM917618:AWM917623 AMQ917618:AMQ917623 ACU917618:ACU917623 SY917618:SY917623 JC917618:JC917623 D917618:E917623 WVO852082:WVO852087 WLS852082:WLS852087 WBW852082:WBW852087 VSA852082:VSA852087 VIE852082:VIE852087 UYI852082:UYI852087 UOM852082:UOM852087 UEQ852082:UEQ852087 TUU852082:TUU852087 TKY852082:TKY852087 TBC852082:TBC852087 SRG852082:SRG852087 SHK852082:SHK852087 RXO852082:RXO852087 RNS852082:RNS852087 RDW852082:RDW852087 QUA852082:QUA852087 QKE852082:QKE852087 QAI852082:QAI852087 PQM852082:PQM852087 PGQ852082:PGQ852087 OWU852082:OWU852087 OMY852082:OMY852087 ODC852082:ODC852087 NTG852082:NTG852087 NJK852082:NJK852087 MZO852082:MZO852087 MPS852082:MPS852087 MFW852082:MFW852087 LWA852082:LWA852087 LME852082:LME852087 LCI852082:LCI852087 KSM852082:KSM852087 KIQ852082:KIQ852087 JYU852082:JYU852087 JOY852082:JOY852087 JFC852082:JFC852087 IVG852082:IVG852087 ILK852082:ILK852087 IBO852082:IBO852087 HRS852082:HRS852087 HHW852082:HHW852087 GYA852082:GYA852087 GOE852082:GOE852087 GEI852082:GEI852087 FUM852082:FUM852087 FKQ852082:FKQ852087 FAU852082:FAU852087 EQY852082:EQY852087 EHC852082:EHC852087 DXG852082:DXG852087 DNK852082:DNK852087 DDO852082:DDO852087 CTS852082:CTS852087 CJW852082:CJW852087 CAA852082:CAA852087 BQE852082:BQE852087 BGI852082:BGI852087 AWM852082:AWM852087 AMQ852082:AMQ852087 ACU852082:ACU852087 SY852082:SY852087 JC852082:JC852087 D852082:E852087 WVO786546:WVO786551 WLS786546:WLS786551 WBW786546:WBW786551 VSA786546:VSA786551 VIE786546:VIE786551 UYI786546:UYI786551 UOM786546:UOM786551 UEQ786546:UEQ786551 TUU786546:TUU786551 TKY786546:TKY786551 TBC786546:TBC786551 SRG786546:SRG786551 SHK786546:SHK786551 RXO786546:RXO786551 RNS786546:RNS786551 RDW786546:RDW786551 QUA786546:QUA786551 QKE786546:QKE786551 QAI786546:QAI786551 PQM786546:PQM786551 PGQ786546:PGQ786551 OWU786546:OWU786551 OMY786546:OMY786551 ODC786546:ODC786551 NTG786546:NTG786551 NJK786546:NJK786551 MZO786546:MZO786551 MPS786546:MPS786551 MFW786546:MFW786551 LWA786546:LWA786551 LME786546:LME786551 LCI786546:LCI786551 KSM786546:KSM786551 KIQ786546:KIQ786551 JYU786546:JYU786551 JOY786546:JOY786551 JFC786546:JFC786551 IVG786546:IVG786551 ILK786546:ILK786551 IBO786546:IBO786551 HRS786546:HRS786551 HHW786546:HHW786551 GYA786546:GYA786551 GOE786546:GOE786551 GEI786546:GEI786551 FUM786546:FUM786551 FKQ786546:FKQ786551 FAU786546:FAU786551 EQY786546:EQY786551 EHC786546:EHC786551 DXG786546:DXG786551 DNK786546:DNK786551 DDO786546:DDO786551 CTS786546:CTS786551 CJW786546:CJW786551 CAA786546:CAA786551 BQE786546:BQE786551 BGI786546:BGI786551 AWM786546:AWM786551 AMQ786546:AMQ786551 ACU786546:ACU786551 SY786546:SY786551 JC786546:JC786551 D786546:E786551 WVO721010:WVO721015 WLS721010:WLS721015 WBW721010:WBW721015 VSA721010:VSA721015 VIE721010:VIE721015 UYI721010:UYI721015 UOM721010:UOM721015 UEQ721010:UEQ721015 TUU721010:TUU721015 TKY721010:TKY721015 TBC721010:TBC721015 SRG721010:SRG721015 SHK721010:SHK721015 RXO721010:RXO721015 RNS721010:RNS721015 RDW721010:RDW721015 QUA721010:QUA721015 QKE721010:QKE721015 QAI721010:QAI721015 PQM721010:PQM721015 PGQ721010:PGQ721015 OWU721010:OWU721015 OMY721010:OMY721015 ODC721010:ODC721015 NTG721010:NTG721015 NJK721010:NJK721015 MZO721010:MZO721015 MPS721010:MPS721015 MFW721010:MFW721015 LWA721010:LWA721015 LME721010:LME721015 LCI721010:LCI721015 KSM721010:KSM721015 KIQ721010:KIQ721015 JYU721010:JYU721015 JOY721010:JOY721015 JFC721010:JFC721015 IVG721010:IVG721015 ILK721010:ILK721015 IBO721010:IBO721015 HRS721010:HRS721015 HHW721010:HHW721015 GYA721010:GYA721015 GOE721010:GOE721015 GEI721010:GEI721015 FUM721010:FUM721015 FKQ721010:FKQ721015 FAU721010:FAU721015 EQY721010:EQY721015 EHC721010:EHC721015 DXG721010:DXG721015 DNK721010:DNK721015 DDO721010:DDO721015 CTS721010:CTS721015 CJW721010:CJW721015 CAA721010:CAA721015 BQE721010:BQE721015 BGI721010:BGI721015 AWM721010:AWM721015 AMQ721010:AMQ721015 ACU721010:ACU721015 SY721010:SY721015 JC721010:JC721015 D721010:E721015 WVO655474:WVO655479 WLS655474:WLS655479 WBW655474:WBW655479 VSA655474:VSA655479 VIE655474:VIE655479 UYI655474:UYI655479 UOM655474:UOM655479 UEQ655474:UEQ655479 TUU655474:TUU655479 TKY655474:TKY655479 TBC655474:TBC655479 SRG655474:SRG655479 SHK655474:SHK655479 RXO655474:RXO655479 RNS655474:RNS655479 RDW655474:RDW655479 QUA655474:QUA655479 QKE655474:QKE655479 QAI655474:QAI655479 PQM655474:PQM655479 PGQ655474:PGQ655479 OWU655474:OWU655479 OMY655474:OMY655479 ODC655474:ODC655479 NTG655474:NTG655479 NJK655474:NJK655479 MZO655474:MZO655479 MPS655474:MPS655479 MFW655474:MFW655479 LWA655474:LWA655479 LME655474:LME655479 LCI655474:LCI655479 KSM655474:KSM655479 KIQ655474:KIQ655479 JYU655474:JYU655479 JOY655474:JOY655479 JFC655474:JFC655479 IVG655474:IVG655479 ILK655474:ILK655479 IBO655474:IBO655479 HRS655474:HRS655479 HHW655474:HHW655479 GYA655474:GYA655479 GOE655474:GOE655479 GEI655474:GEI655479 FUM655474:FUM655479 FKQ655474:FKQ655479 FAU655474:FAU655479 EQY655474:EQY655479 EHC655474:EHC655479 DXG655474:DXG655479 DNK655474:DNK655479 DDO655474:DDO655479 CTS655474:CTS655479 CJW655474:CJW655479 CAA655474:CAA655479 BQE655474:BQE655479 BGI655474:BGI655479 AWM655474:AWM655479 AMQ655474:AMQ655479 ACU655474:ACU655479 SY655474:SY655479 JC655474:JC655479 D655474:E655479 WVO589938:WVO589943 WLS589938:WLS589943 WBW589938:WBW589943 VSA589938:VSA589943 VIE589938:VIE589943 UYI589938:UYI589943 UOM589938:UOM589943 UEQ589938:UEQ589943 TUU589938:TUU589943 TKY589938:TKY589943 TBC589938:TBC589943 SRG589938:SRG589943 SHK589938:SHK589943 RXO589938:RXO589943 RNS589938:RNS589943 RDW589938:RDW589943 QUA589938:QUA589943 QKE589938:QKE589943 QAI589938:QAI589943 PQM589938:PQM589943 PGQ589938:PGQ589943 OWU589938:OWU589943 OMY589938:OMY589943 ODC589938:ODC589943 NTG589938:NTG589943 NJK589938:NJK589943 MZO589938:MZO589943 MPS589938:MPS589943 MFW589938:MFW589943 LWA589938:LWA589943 LME589938:LME589943 LCI589938:LCI589943 KSM589938:KSM589943 KIQ589938:KIQ589943 JYU589938:JYU589943 JOY589938:JOY589943 JFC589938:JFC589943 IVG589938:IVG589943 ILK589938:ILK589943 IBO589938:IBO589943 HRS589938:HRS589943 HHW589938:HHW589943 GYA589938:GYA589943 GOE589938:GOE589943 GEI589938:GEI589943 FUM589938:FUM589943 FKQ589938:FKQ589943 FAU589938:FAU589943 EQY589938:EQY589943 EHC589938:EHC589943 DXG589938:DXG589943 DNK589938:DNK589943 DDO589938:DDO589943 CTS589938:CTS589943 CJW589938:CJW589943 CAA589938:CAA589943 BQE589938:BQE589943 BGI589938:BGI589943 AWM589938:AWM589943 AMQ589938:AMQ589943 ACU589938:ACU589943 SY589938:SY589943 JC589938:JC589943 D589938:E589943 WVO524402:WVO524407 WLS524402:WLS524407 WBW524402:WBW524407 VSA524402:VSA524407 VIE524402:VIE524407 UYI524402:UYI524407 UOM524402:UOM524407 UEQ524402:UEQ524407 TUU524402:TUU524407 TKY524402:TKY524407 TBC524402:TBC524407 SRG524402:SRG524407 SHK524402:SHK524407 RXO524402:RXO524407 RNS524402:RNS524407 RDW524402:RDW524407 QUA524402:QUA524407 QKE524402:QKE524407 QAI524402:QAI524407 PQM524402:PQM524407 PGQ524402:PGQ524407 OWU524402:OWU524407 OMY524402:OMY524407 ODC524402:ODC524407 NTG524402:NTG524407 NJK524402:NJK524407 MZO524402:MZO524407 MPS524402:MPS524407 MFW524402:MFW524407 LWA524402:LWA524407 LME524402:LME524407 LCI524402:LCI524407 KSM524402:KSM524407 KIQ524402:KIQ524407 JYU524402:JYU524407 JOY524402:JOY524407 JFC524402:JFC524407 IVG524402:IVG524407 ILK524402:ILK524407 IBO524402:IBO524407 HRS524402:HRS524407 HHW524402:HHW524407 GYA524402:GYA524407 GOE524402:GOE524407 GEI524402:GEI524407 FUM524402:FUM524407 FKQ524402:FKQ524407 FAU524402:FAU524407 EQY524402:EQY524407 EHC524402:EHC524407 DXG524402:DXG524407 DNK524402:DNK524407 DDO524402:DDO524407 CTS524402:CTS524407 CJW524402:CJW524407 CAA524402:CAA524407 BQE524402:BQE524407 BGI524402:BGI524407 AWM524402:AWM524407 AMQ524402:AMQ524407 ACU524402:ACU524407 SY524402:SY524407 JC524402:JC524407 D524402:E524407 WVO458866:WVO458871 WLS458866:WLS458871 WBW458866:WBW458871 VSA458866:VSA458871 VIE458866:VIE458871 UYI458866:UYI458871 UOM458866:UOM458871 UEQ458866:UEQ458871 TUU458866:TUU458871 TKY458866:TKY458871 TBC458866:TBC458871 SRG458866:SRG458871 SHK458866:SHK458871 RXO458866:RXO458871 RNS458866:RNS458871 RDW458866:RDW458871 QUA458866:QUA458871 QKE458866:QKE458871 QAI458866:QAI458871 PQM458866:PQM458871 PGQ458866:PGQ458871 OWU458866:OWU458871 OMY458866:OMY458871 ODC458866:ODC458871 NTG458866:NTG458871 NJK458866:NJK458871 MZO458866:MZO458871 MPS458866:MPS458871 MFW458866:MFW458871 LWA458866:LWA458871 LME458866:LME458871 LCI458866:LCI458871 KSM458866:KSM458871 KIQ458866:KIQ458871 JYU458866:JYU458871 JOY458866:JOY458871 JFC458866:JFC458871 IVG458866:IVG458871 ILK458866:ILK458871 IBO458866:IBO458871 HRS458866:HRS458871 HHW458866:HHW458871 GYA458866:GYA458871 GOE458866:GOE458871 GEI458866:GEI458871 FUM458866:FUM458871 FKQ458866:FKQ458871 FAU458866:FAU458871 EQY458866:EQY458871 EHC458866:EHC458871 DXG458866:DXG458871 DNK458866:DNK458871 DDO458866:DDO458871 CTS458866:CTS458871 CJW458866:CJW458871 CAA458866:CAA458871 BQE458866:BQE458871 BGI458866:BGI458871 AWM458866:AWM458871 AMQ458866:AMQ458871 ACU458866:ACU458871 SY458866:SY458871 JC458866:JC458871 D458866:E458871 WVO393330:WVO393335 WLS393330:WLS393335 WBW393330:WBW393335 VSA393330:VSA393335 VIE393330:VIE393335 UYI393330:UYI393335 UOM393330:UOM393335 UEQ393330:UEQ393335 TUU393330:TUU393335 TKY393330:TKY393335 TBC393330:TBC393335 SRG393330:SRG393335 SHK393330:SHK393335 RXO393330:RXO393335 RNS393330:RNS393335 RDW393330:RDW393335 QUA393330:QUA393335 QKE393330:QKE393335 QAI393330:QAI393335 PQM393330:PQM393335 PGQ393330:PGQ393335 OWU393330:OWU393335 OMY393330:OMY393335 ODC393330:ODC393335 NTG393330:NTG393335 NJK393330:NJK393335 MZO393330:MZO393335 MPS393330:MPS393335 MFW393330:MFW393335 LWA393330:LWA393335 LME393330:LME393335 LCI393330:LCI393335 KSM393330:KSM393335 KIQ393330:KIQ393335 JYU393330:JYU393335 JOY393330:JOY393335 JFC393330:JFC393335 IVG393330:IVG393335 ILK393330:ILK393335 IBO393330:IBO393335 HRS393330:HRS393335 HHW393330:HHW393335 GYA393330:GYA393335 GOE393330:GOE393335 GEI393330:GEI393335 FUM393330:FUM393335 FKQ393330:FKQ393335 FAU393330:FAU393335 EQY393330:EQY393335 EHC393330:EHC393335 DXG393330:DXG393335 DNK393330:DNK393335 DDO393330:DDO393335 CTS393330:CTS393335 CJW393330:CJW393335 CAA393330:CAA393335 BQE393330:BQE393335 BGI393330:BGI393335 AWM393330:AWM393335 AMQ393330:AMQ393335 ACU393330:ACU393335 SY393330:SY393335 JC393330:JC393335 D393330:E393335 WVO327794:WVO327799 WLS327794:WLS327799 WBW327794:WBW327799 VSA327794:VSA327799 VIE327794:VIE327799 UYI327794:UYI327799 UOM327794:UOM327799 UEQ327794:UEQ327799 TUU327794:TUU327799 TKY327794:TKY327799 TBC327794:TBC327799 SRG327794:SRG327799 SHK327794:SHK327799 RXO327794:RXO327799 RNS327794:RNS327799 RDW327794:RDW327799 QUA327794:QUA327799 QKE327794:QKE327799 QAI327794:QAI327799 PQM327794:PQM327799 PGQ327794:PGQ327799 OWU327794:OWU327799 OMY327794:OMY327799 ODC327794:ODC327799 NTG327794:NTG327799 NJK327794:NJK327799 MZO327794:MZO327799 MPS327794:MPS327799 MFW327794:MFW327799 LWA327794:LWA327799 LME327794:LME327799 LCI327794:LCI327799 KSM327794:KSM327799 KIQ327794:KIQ327799 JYU327794:JYU327799 JOY327794:JOY327799 JFC327794:JFC327799 IVG327794:IVG327799 ILK327794:ILK327799 IBO327794:IBO327799 HRS327794:HRS327799 HHW327794:HHW327799 GYA327794:GYA327799 GOE327794:GOE327799 GEI327794:GEI327799 FUM327794:FUM327799 FKQ327794:FKQ327799 FAU327794:FAU327799 EQY327794:EQY327799 EHC327794:EHC327799 DXG327794:DXG327799 DNK327794:DNK327799 DDO327794:DDO327799 CTS327794:CTS327799 CJW327794:CJW327799 CAA327794:CAA327799 BQE327794:BQE327799 BGI327794:BGI327799 AWM327794:AWM327799 AMQ327794:AMQ327799 ACU327794:ACU327799 SY327794:SY327799 JC327794:JC327799 D327794:E327799 WVO262258:WVO262263 WLS262258:WLS262263 WBW262258:WBW262263 VSA262258:VSA262263 VIE262258:VIE262263 UYI262258:UYI262263 UOM262258:UOM262263 UEQ262258:UEQ262263 TUU262258:TUU262263 TKY262258:TKY262263 TBC262258:TBC262263 SRG262258:SRG262263 SHK262258:SHK262263 RXO262258:RXO262263 RNS262258:RNS262263 RDW262258:RDW262263 QUA262258:QUA262263 QKE262258:QKE262263 QAI262258:QAI262263 PQM262258:PQM262263 PGQ262258:PGQ262263 OWU262258:OWU262263 OMY262258:OMY262263 ODC262258:ODC262263 NTG262258:NTG262263 NJK262258:NJK262263 MZO262258:MZO262263 MPS262258:MPS262263 MFW262258:MFW262263 LWA262258:LWA262263 LME262258:LME262263 LCI262258:LCI262263 KSM262258:KSM262263 KIQ262258:KIQ262263 JYU262258:JYU262263 JOY262258:JOY262263 JFC262258:JFC262263 IVG262258:IVG262263 ILK262258:ILK262263 IBO262258:IBO262263 HRS262258:HRS262263 HHW262258:HHW262263 GYA262258:GYA262263 GOE262258:GOE262263 GEI262258:GEI262263 FUM262258:FUM262263 FKQ262258:FKQ262263 FAU262258:FAU262263 EQY262258:EQY262263 EHC262258:EHC262263 DXG262258:DXG262263 DNK262258:DNK262263 DDO262258:DDO262263 CTS262258:CTS262263 CJW262258:CJW262263 CAA262258:CAA262263 BQE262258:BQE262263 BGI262258:BGI262263 AWM262258:AWM262263 AMQ262258:AMQ262263 ACU262258:ACU262263 SY262258:SY262263 JC262258:JC262263 D262258:E262263 WVO196722:WVO196727 WLS196722:WLS196727 WBW196722:WBW196727 VSA196722:VSA196727 VIE196722:VIE196727 UYI196722:UYI196727 UOM196722:UOM196727 UEQ196722:UEQ196727 TUU196722:TUU196727 TKY196722:TKY196727 TBC196722:TBC196727 SRG196722:SRG196727 SHK196722:SHK196727 RXO196722:RXO196727 RNS196722:RNS196727 RDW196722:RDW196727 QUA196722:QUA196727 QKE196722:QKE196727 QAI196722:QAI196727 PQM196722:PQM196727 PGQ196722:PGQ196727 OWU196722:OWU196727 OMY196722:OMY196727 ODC196722:ODC196727 NTG196722:NTG196727 NJK196722:NJK196727 MZO196722:MZO196727 MPS196722:MPS196727 MFW196722:MFW196727 LWA196722:LWA196727 LME196722:LME196727 LCI196722:LCI196727 KSM196722:KSM196727 KIQ196722:KIQ196727 JYU196722:JYU196727 JOY196722:JOY196727 JFC196722:JFC196727 IVG196722:IVG196727 ILK196722:ILK196727 IBO196722:IBO196727 HRS196722:HRS196727 HHW196722:HHW196727 GYA196722:GYA196727 GOE196722:GOE196727 GEI196722:GEI196727 FUM196722:FUM196727 FKQ196722:FKQ196727 FAU196722:FAU196727 EQY196722:EQY196727 EHC196722:EHC196727 DXG196722:DXG196727 DNK196722:DNK196727 DDO196722:DDO196727 CTS196722:CTS196727 CJW196722:CJW196727 CAA196722:CAA196727 BQE196722:BQE196727 BGI196722:BGI196727 AWM196722:AWM196727 AMQ196722:AMQ196727 ACU196722:ACU196727 SY196722:SY196727 JC196722:JC196727 D196722:E196727 WVO131186:WVO131191 WLS131186:WLS131191 WBW131186:WBW131191 VSA131186:VSA131191 VIE131186:VIE131191 UYI131186:UYI131191 UOM131186:UOM131191 UEQ131186:UEQ131191 TUU131186:TUU131191 TKY131186:TKY131191 TBC131186:TBC131191 SRG131186:SRG131191 SHK131186:SHK131191 RXO131186:RXO131191 RNS131186:RNS131191 RDW131186:RDW131191 QUA131186:QUA131191 QKE131186:QKE131191 QAI131186:QAI131191 PQM131186:PQM131191 PGQ131186:PGQ131191 OWU131186:OWU131191 OMY131186:OMY131191 ODC131186:ODC131191 NTG131186:NTG131191 NJK131186:NJK131191 MZO131186:MZO131191 MPS131186:MPS131191 MFW131186:MFW131191 LWA131186:LWA131191 LME131186:LME131191 LCI131186:LCI131191 KSM131186:KSM131191 KIQ131186:KIQ131191 JYU131186:JYU131191 JOY131186:JOY131191 JFC131186:JFC131191 IVG131186:IVG131191 ILK131186:ILK131191 IBO131186:IBO131191 HRS131186:HRS131191 HHW131186:HHW131191 GYA131186:GYA131191 GOE131186:GOE131191 GEI131186:GEI131191 FUM131186:FUM131191 FKQ131186:FKQ131191 FAU131186:FAU131191 EQY131186:EQY131191 EHC131186:EHC131191 DXG131186:DXG131191 DNK131186:DNK131191 DDO131186:DDO131191 CTS131186:CTS131191 CJW131186:CJW131191 CAA131186:CAA131191 BQE131186:BQE131191 BGI131186:BGI131191 AWM131186:AWM131191 AMQ131186:AMQ131191 ACU131186:ACU131191 SY131186:SY131191 JC131186:JC131191 D131186:E131191 WVO65650:WVO65655 WLS65650:WLS65655 WBW65650:WBW65655 VSA65650:VSA65655 VIE65650:VIE65655 UYI65650:UYI65655 UOM65650:UOM65655 UEQ65650:UEQ65655 TUU65650:TUU65655 TKY65650:TKY65655 TBC65650:TBC65655 SRG65650:SRG65655 SHK65650:SHK65655 RXO65650:RXO65655 RNS65650:RNS65655 RDW65650:RDW65655 QUA65650:QUA65655 QKE65650:QKE65655 QAI65650:QAI65655 PQM65650:PQM65655 PGQ65650:PGQ65655 OWU65650:OWU65655 OMY65650:OMY65655 ODC65650:ODC65655 NTG65650:NTG65655 NJK65650:NJK65655 MZO65650:MZO65655 MPS65650:MPS65655 MFW65650:MFW65655 LWA65650:LWA65655 LME65650:LME65655 LCI65650:LCI65655 KSM65650:KSM65655 KIQ65650:KIQ65655 JYU65650:JYU65655 JOY65650:JOY65655 JFC65650:JFC65655 IVG65650:IVG65655 ILK65650:ILK65655 IBO65650:IBO65655 HRS65650:HRS65655 HHW65650:HHW65655 GYA65650:GYA65655 GOE65650:GOE65655 GEI65650:GEI65655 FUM65650:FUM65655 FKQ65650:FKQ65655 FAU65650:FAU65655 EQY65650:EQY65655 EHC65650:EHC65655 DXG65650:DXG65655 DNK65650:DNK65655 DDO65650:DDO65655 CTS65650:CTS65655 CJW65650:CJW65655 CAA65650:CAA65655 BQE65650:BQE65655 BGI65650:BGI65655 AWM65650:AWM65655 AMQ65650:AMQ65655 ACU65650:ACU65655 SY65650:SY65655 JC65650:JC65655 D65650:E65655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JC185:JC191 WVO21 WLS21 WBW21 VSA21 VIE21 UYI21 UOM21 UEQ21 TUU21 TKY21 TBC21 SRG21 SHK21 RXO21 RNS21 RDW21 QUA21 QKE21 QAI21 PQM21 PGQ21 OWU21 OMY21 ODC21 NTG21 NJK21 MZO21 MPS21 MFW21 LWA21 LME21 LCI21 KSM21 KIQ21 JYU21 JOY21 JFC21 IVG21 ILK21 IBO21 HRS21 HHW21 GYA21 GOE21 GEI21 FUM21 FKQ21 FAU21 EQY21 EHC21 DXG21 DNK21 DDO21 CTS21 CJW21 CAA21 BQE21 BGI21 AWM21 AMQ21 ACU21 SY21 JC21 WVO37:WVO43 WLS37:WLS43 WBW37:WBW43 VSA37:VSA43 VIE37:VIE43 UYI37:UYI43 UOM37:UOM43 UEQ37:UEQ43 TUU37:TUU43 TKY37:TKY43 TBC37:TBC43 SRG37:SRG43 SHK37:SHK43 RXO37:RXO43 RNS37:RNS43 RDW37:RDW43 QUA37:QUA43 QKE37:QKE43 QAI37:QAI43 PQM37:PQM43 PGQ37:PGQ43 OWU37:OWU43 OMY37:OMY43 ODC37:ODC43 NTG37:NTG43 NJK37:NJK43 MZO37:MZO43 MPS37:MPS43 MFW37:MFW43 LWA37:LWA43 LME37:LME43 LCI37:LCI43 KSM37:KSM43 KIQ37:KIQ43 JYU37:JYU43 JOY37:JOY43 JFC37:JFC43 IVG37:IVG43 ILK37:ILK43 IBO37:IBO43 HRS37:HRS43 HHW37:HHW43 GYA37:GYA43 GOE37:GOE43 GEI37:GEI43 FUM37:FUM43 FKQ37:FKQ43 FAU37:FAU43 EQY37:EQY43 EHC37:EHC43 DXG37:DXG43 DNK37:DNK43 DDO37:DDO43 CTS37:CTS43 CJW37:CJW43 CAA37:CAA43 BQE37:BQE43 BGI37:BGI43 AWM37:AWM43 AMQ37:AMQ43 ACU37:ACU43 SY37:SY43 JC37:JC43 WVO45:WVO51 WLS45:WLS51 WBW45:WBW51 VSA45:VSA51 VIE45:VIE51 UYI45:UYI51 UOM45:UOM51 UEQ45:UEQ51 TUU45:TUU51 TKY45:TKY51 TBC45:TBC51 SRG45:SRG51 SHK45:SHK51 RXO45:RXO51 RNS45:RNS51 RDW45:RDW51 QUA45:QUA51 QKE45:QKE51 QAI45:QAI51 PQM45:PQM51 PGQ45:PGQ51 OWU45:OWU51 OMY45:OMY51 ODC45:ODC51 NTG45:NTG51 NJK45:NJK51 MZO45:MZO51 MPS45:MPS51 MFW45:MFW51 LWA45:LWA51 LME45:LME51 LCI45:LCI51 KSM45:KSM51 KIQ45:KIQ51 JYU45:JYU51 JOY45:JOY51 JFC45:JFC51 IVG45:IVG51 ILK45:ILK51 IBO45:IBO51 HRS45:HRS51 HHW45:HHW51 GYA45:GYA51 GOE45:GOE51 GEI45:GEI51 FUM45:FUM51 FKQ45:FKQ51 FAU45:FAU51 EQY45:EQY51 EHC45:EHC51 DXG45:DXG51 DNK45:DNK51 DDO45:DDO51 CTS45:CTS51 CJW45:CJW51 CAA45:CAA51 BQE45:BQE51 BGI45:BGI51 AWM45:AWM51 AMQ45:AMQ51 ACU45:ACU51 SY45:SY51 JC45:JC51 WVO54:WVO60 WLS54:WLS60 WBW54:WBW60 VSA54:VSA60 VIE54:VIE60 UYI54:UYI60 UOM54:UOM60 UEQ54:UEQ60 TUU54:TUU60 TKY54:TKY60 TBC54:TBC60 SRG54:SRG60 SHK54:SHK60 RXO54:RXO60 RNS54:RNS60 RDW54:RDW60 QUA54:QUA60 QKE54:QKE60 QAI54:QAI60 PQM54:PQM60 PGQ54:PGQ60 OWU54:OWU60 OMY54:OMY60 ODC54:ODC60 NTG54:NTG60 NJK54:NJK60 MZO54:MZO60 MPS54:MPS60 MFW54:MFW60 LWA54:LWA60 LME54:LME60 LCI54:LCI60 KSM54:KSM60 KIQ54:KIQ60 JYU54:JYU60 JOY54:JOY60 JFC54:JFC60 IVG54:IVG60 ILK54:ILK60 IBO54:IBO60 HRS54:HRS60 HHW54:HHW60 GYA54:GYA60 GOE54:GOE60 GEI54:GEI60 FUM54:FUM60 FKQ54:FKQ60 FAU54:FAU60 EQY54:EQY60 EHC54:EHC60 DXG54:DXG60 DNK54:DNK60 DDO54:DDO60 CTS54:CTS60 CJW54:CJW60 CAA54:CAA60 BQE54:BQE60 BGI54:BGI60 AWM54:AWM60 AMQ54:AMQ60 ACU54:ACU60 SY54:SY60 JC54:JC60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WVO62:WVO65 JC62:JC65 SY62:SY65 ACU62:ACU65 AMQ62:AMQ65 AWM62:AWM65 BGI62:BGI65 BQE62:BQE65 CAA62:CAA65 CJW62:CJW65 CTS62:CTS65 DDO62:DDO65 DNK62:DNK65 DXG62:DXG65 EHC62:EHC65 EQY62:EQY65 FAU62:FAU65 FKQ62:FKQ65 FUM62:FUM65 GEI62:GEI65 GOE62:GOE65 GYA62:GYA65 HHW62:HHW65 HRS62:HRS65 IBO62:IBO65 ILK62:ILK65 IVG62:IVG65 JFC62:JFC65 JOY62:JOY65 JYU62:JYU65 KIQ62:KIQ65 KSM62:KSM65 LCI62:LCI65 LME62:LME65 LWA62:LWA65 MFW62:MFW65 MPS62:MPS65 MZO62:MZO65 NJK62:NJK65 NTG62:NTG65 ODC62:ODC65 OMY62:OMY65 OWU62:OWU65 PGQ62:PGQ65 PQM62:PQM65 QAI62:QAI65 QKE62:QKE65 QUA62:QUA65 RDW62:RDW65 RNS62:RNS65 RXO62:RXO65 SHK62:SHK65 SRG62:SRG65 TBC62:TBC65 TKY62:TKY65 TUU62:TUU65 UEQ62:UEQ65 UOM62:UOM65 UYI62:UYI65 VIE62:VIE65 VSA62:VSA65 WBW62:WBW65 WLS62:WLS65 WVO23:WVO34 WLS23:WLS34 WBW23:WBW34 VSA23:VSA34 VIE23:VIE34 UYI23:UYI34 UOM23:UOM34 UEQ23:UEQ34 TUU23:TUU34 TKY23:TKY34 TBC23:TBC34 SRG23:SRG34 SHK23:SHK34 RXO23:RXO34 RNS23:RNS34 RDW23:RDW34 QUA23:QUA34 QKE23:QKE34 QAI23:QAI34 PQM23:PQM34 PGQ23:PGQ34 OWU23:OWU34 OMY23:OMY34 ODC23:ODC34 NTG23:NTG34 NJK23:NJK34 MZO23:MZO34 MPS23:MPS34 MFW23:MFW34 LWA23:LWA34 LME23:LME34 LCI23:LCI34 KSM23:KSM34 KIQ23:KIQ34 JYU23:JYU34 JOY23:JOY34 JFC23:JFC34 IVG23:IVG34 ILK23:ILK34 IBO23:IBO34 HRS23:HRS34 HHW23:HHW34 GYA23:GYA34 GOE23:GOE34 GEI23:GEI34 FUM23:FUM34 FKQ23:FKQ34 FAU23:FAU34 EQY23:EQY34 EHC23:EHC34 DXG23:DXG34 DNK23:DNK34 DDO23:DDO34 CTS23:CTS34 CJW23:CJW34 CAA23:CAA34 BQE23:BQE34 BGI23:BGI34 AWM23:AWM34 AMQ23:AMQ34 ACU23:ACU34 SY23:SY34 JC23:JC34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ColWidth="11.42578125" defaultRowHeight="15.75" x14ac:dyDescent="0.2"/>
  <cols>
    <col min="1" max="1" width="12" style="191" customWidth="1"/>
    <col min="2" max="2" width="43.85546875" style="778" customWidth="1"/>
    <col min="3" max="3" width="65" style="778" customWidth="1"/>
    <col min="4" max="4" width="22.7109375" style="779" customWidth="1"/>
    <col min="5" max="5" width="15.42578125" style="780" customWidth="1"/>
    <col min="6" max="6" width="17.140625" style="780" customWidth="1"/>
    <col min="7" max="7" width="56.140625" style="781" customWidth="1"/>
    <col min="8" max="8" width="51.7109375" style="781" customWidth="1"/>
    <col min="9" max="9" width="36.7109375" style="782" customWidth="1"/>
    <col min="10" max="10" width="11.5703125" style="783" customWidth="1"/>
    <col min="11" max="11" width="24.28515625" style="783" customWidth="1"/>
    <col min="12" max="12" width="60.7109375" style="781" customWidth="1"/>
    <col min="13" max="13" width="52.7109375" style="781" customWidth="1"/>
    <col min="14" max="14" width="16.7109375" style="784" customWidth="1"/>
    <col min="15" max="15" width="15.7109375" style="781" customWidth="1"/>
    <col min="16" max="16" width="18.5703125" style="785" customWidth="1"/>
    <col min="17" max="17" width="32.85546875" style="786" customWidth="1"/>
    <col min="18" max="18" width="62.7109375" style="781" customWidth="1"/>
    <col min="19" max="19" width="40.7109375" style="781" customWidth="1"/>
    <col min="20" max="20" width="14.7109375" style="784" customWidth="1"/>
    <col min="21" max="26" width="15.7109375" style="784" customWidth="1"/>
    <col min="27" max="28" width="21.85546875" style="784" bestFit="1" customWidth="1"/>
    <col min="29" max="29" width="19.7109375" style="784" bestFit="1" customWidth="1"/>
    <col min="30" max="30" width="16.28515625" style="784" bestFit="1" customWidth="1"/>
    <col min="31" max="31" width="9.7109375" style="784" bestFit="1" customWidth="1"/>
    <col min="32" max="35" width="21.85546875" style="784" bestFit="1" customWidth="1"/>
    <col min="36" max="36" width="19.7109375" style="784" bestFit="1" customWidth="1"/>
    <col min="37" max="37" width="16.28515625" style="784" bestFit="1" customWidth="1"/>
    <col min="38" max="38" width="9.7109375" style="784" bestFit="1" customWidth="1"/>
    <col min="39" max="42" width="21.85546875" style="784" bestFit="1" customWidth="1"/>
    <col min="43" max="43" width="19.7109375" style="784" bestFit="1" customWidth="1"/>
    <col min="44" max="44" width="16.28515625" style="784" bestFit="1" customWidth="1"/>
    <col min="45" max="45" width="9.7109375" style="784" bestFit="1" customWidth="1"/>
    <col min="46" max="49" width="21.85546875" style="784" bestFit="1" customWidth="1"/>
    <col min="50" max="50" width="19.7109375" style="784" bestFit="1" customWidth="1"/>
    <col min="51" max="51" width="16.28515625" style="784" bestFit="1" customWidth="1"/>
    <col min="52" max="52" width="9.7109375" style="784" bestFit="1" customWidth="1"/>
    <col min="53" max="54" width="21.85546875" style="784" bestFit="1" customWidth="1"/>
    <col min="55" max="55" width="23.42578125" style="784" bestFit="1" customWidth="1"/>
    <col min="56" max="56" width="51.7109375" style="193" bestFit="1" customWidth="1"/>
    <col min="57" max="57" width="9.85546875" style="2" customWidth="1"/>
    <col min="58" max="58" width="13.85546875" style="2" hidden="1" customWidth="1"/>
    <col min="59" max="59" width="39.28515625" style="2" hidden="1" customWidth="1"/>
    <col min="60" max="61" width="11.42578125" style="2" hidden="1" customWidth="1"/>
    <col min="62" max="62" width="22.5703125" style="2" hidden="1" customWidth="1"/>
    <col min="63" max="63" width="11.42578125" style="2" hidden="1" customWidth="1"/>
    <col min="64" max="64" width="22.42578125" style="2" hidden="1" customWidth="1"/>
    <col min="65" max="67" width="11.42578125" style="2" hidden="1" customWidth="1"/>
    <col min="68" max="68" width="15.5703125" style="2" hidden="1" customWidth="1"/>
    <col min="69" max="70" width="11.42578125" style="2" hidden="1" customWidth="1"/>
    <col min="71" max="71" width="20.28515625" style="2" hidden="1" customWidth="1"/>
    <col min="72" max="106" width="11.42578125" style="2" hidden="1" customWidth="1"/>
    <col min="107" max="107" width="26.5703125" style="2" hidden="1" customWidth="1"/>
    <col min="108" max="108" width="11.42578125" style="2" hidden="1" customWidth="1"/>
    <col min="109" max="109" width="52.85546875" style="2" hidden="1" customWidth="1"/>
    <col min="110" max="110" width="41.140625" style="2" hidden="1" customWidth="1"/>
    <col min="111" max="123" width="11.42578125" style="2" hidden="1" customWidth="1"/>
    <col min="124" max="124" width="15" style="2" hidden="1" customWidth="1"/>
    <col min="125" max="150" width="11.42578125" style="2" hidden="1" customWidth="1"/>
    <col min="151" max="16384" width="11.42578125" style="2"/>
  </cols>
  <sheetData>
    <row r="1" spans="1:150" ht="35.25" customHeight="1" x14ac:dyDescent="0.2">
      <c r="B1" s="1059" t="s">
        <v>121</v>
      </c>
      <c r="C1" s="1059"/>
      <c r="D1" s="1059"/>
      <c r="E1" s="1059"/>
      <c r="F1" s="1059"/>
      <c r="G1" s="1059"/>
      <c r="H1" s="1059"/>
      <c r="I1" s="1059"/>
      <c r="J1" s="1059"/>
      <c r="K1" s="1059"/>
      <c r="L1" s="1059"/>
      <c r="M1" s="1059"/>
      <c r="N1" s="1059"/>
      <c r="O1" s="1059"/>
      <c r="P1" s="1059"/>
      <c r="Q1" s="1059"/>
      <c r="R1" s="1059"/>
      <c r="S1" s="1059"/>
      <c r="T1" s="1059"/>
      <c r="U1" s="1059"/>
      <c r="V1" s="192"/>
      <c r="W1" s="192"/>
      <c r="X1" s="192"/>
      <c r="Y1" s="192"/>
      <c r="Z1" s="192"/>
      <c r="AA1" s="192"/>
      <c r="AB1" s="192"/>
      <c r="AC1" s="192"/>
      <c r="AD1" s="192"/>
      <c r="AE1" s="192"/>
      <c r="AF1" s="192"/>
      <c r="AG1" s="192"/>
      <c r="AH1" s="192"/>
      <c r="AI1" s="192"/>
      <c r="AJ1" s="192"/>
      <c r="AK1" s="192"/>
      <c r="AL1" s="192"/>
      <c r="AM1" s="192"/>
      <c r="AN1" s="192"/>
      <c r="AO1" s="192"/>
      <c r="AP1" s="192"/>
      <c r="AQ1" s="192"/>
      <c r="AR1" s="192"/>
      <c r="AS1" s="192"/>
      <c r="AT1" s="192"/>
      <c r="AU1" s="192"/>
      <c r="AV1" s="192"/>
      <c r="AW1" s="192"/>
      <c r="AX1" s="192"/>
      <c r="AY1" s="192"/>
      <c r="AZ1" s="192"/>
      <c r="BA1" s="192"/>
      <c r="BB1" s="192"/>
      <c r="BC1" s="192"/>
    </row>
    <row r="2" spans="1:150" s="198" customFormat="1" ht="27" customHeight="1" x14ac:dyDescent="0.25">
      <c r="A2" s="194" t="s">
        <v>122</v>
      </c>
      <c r="B2" s="194"/>
      <c r="C2" s="194"/>
      <c r="D2" s="195"/>
      <c r="E2" s="194"/>
      <c r="F2" s="194"/>
      <c r="G2" s="196"/>
      <c r="H2" s="196"/>
      <c r="I2" s="197"/>
      <c r="J2" s="196"/>
      <c r="K2" s="196"/>
      <c r="L2" s="196"/>
      <c r="M2" s="196"/>
      <c r="N2" s="196"/>
      <c r="O2" s="196"/>
      <c r="P2" s="196"/>
      <c r="Q2" s="194"/>
      <c r="R2" s="196"/>
      <c r="S2" s="196"/>
      <c r="T2" s="196"/>
      <c r="U2" s="196"/>
      <c r="V2" s="196"/>
      <c r="W2" s="196"/>
      <c r="X2" s="196"/>
      <c r="Y2" s="196"/>
      <c r="Z2" s="196"/>
      <c r="AA2" s="196"/>
      <c r="AB2" s="196"/>
      <c r="AC2" s="196"/>
      <c r="AD2" s="196"/>
      <c r="AE2" s="196"/>
      <c r="AF2" s="196"/>
      <c r="AG2" s="196"/>
      <c r="AH2" s="196"/>
      <c r="AI2" s="196"/>
      <c r="AJ2" s="196"/>
      <c r="AK2" s="196"/>
      <c r="AL2" s="196"/>
      <c r="AM2" s="196"/>
      <c r="AN2" s="196"/>
      <c r="AO2" s="196"/>
      <c r="AP2" s="196"/>
      <c r="AQ2" s="196"/>
      <c r="AR2" s="196"/>
      <c r="AS2" s="196"/>
      <c r="AT2" s="196"/>
      <c r="AU2" s="196"/>
      <c r="AV2" s="196"/>
      <c r="AW2" s="196"/>
      <c r="AX2" s="196"/>
      <c r="AY2" s="196"/>
      <c r="AZ2" s="196"/>
      <c r="BA2" s="196"/>
      <c r="BB2" s="196"/>
      <c r="BC2" s="196"/>
      <c r="BD2" s="196"/>
    </row>
    <row r="3" spans="1:150" s="198" customFormat="1" ht="27" customHeight="1" x14ac:dyDescent="0.25">
      <c r="A3" s="194" t="s">
        <v>0</v>
      </c>
      <c r="B3" s="199"/>
      <c r="C3" s="199"/>
      <c r="D3" s="200"/>
      <c r="E3" s="199"/>
      <c r="F3" s="199"/>
      <c r="I3" s="201"/>
      <c r="Q3" s="199"/>
    </row>
    <row r="4" spans="1:150" s="198" customFormat="1" ht="35.25" customHeight="1" x14ac:dyDescent="0.25">
      <c r="A4" s="1060" t="s">
        <v>123</v>
      </c>
      <c r="B4" s="1060"/>
      <c r="C4" s="1060"/>
      <c r="D4" s="1060"/>
      <c r="E4" s="1060"/>
      <c r="F4" s="1060"/>
      <c r="G4" s="1060"/>
      <c r="H4" s="1060"/>
      <c r="I4" s="1060"/>
      <c r="J4" s="1060"/>
      <c r="K4" s="1060"/>
      <c r="L4" s="1060"/>
      <c r="M4" s="1060"/>
      <c r="N4" s="1060"/>
      <c r="O4" s="1060"/>
      <c r="P4" s="1060"/>
      <c r="Q4" s="1060"/>
      <c r="R4" s="1060"/>
      <c r="S4" s="1060"/>
      <c r="T4" s="1060"/>
      <c r="U4" s="1060"/>
      <c r="V4" s="1060"/>
      <c r="W4" s="1060"/>
      <c r="X4" s="1060"/>
      <c r="Y4" s="1060"/>
      <c r="Z4" s="1060"/>
      <c r="AA4" s="1060"/>
      <c r="AB4" s="1060"/>
      <c r="AC4" s="1060"/>
      <c r="AD4" s="1060"/>
      <c r="AE4" s="1060"/>
      <c r="AF4" s="1060"/>
      <c r="AG4" s="1060"/>
      <c r="AH4" s="1060"/>
      <c r="AI4" s="1060"/>
      <c r="AJ4" s="1060"/>
      <c r="AK4" s="1060"/>
      <c r="AL4" s="1060"/>
      <c r="AM4" s="1060"/>
      <c r="AN4" s="1060"/>
      <c r="AO4" s="1060"/>
      <c r="AP4" s="1060"/>
      <c r="AQ4" s="1060"/>
      <c r="AR4" s="1060"/>
      <c r="AS4" s="1060"/>
      <c r="AT4" s="1060"/>
      <c r="AU4" s="1060"/>
      <c r="AV4" s="1060"/>
      <c r="AW4" s="1060"/>
      <c r="AX4" s="1060"/>
      <c r="AY4" s="1060"/>
      <c r="AZ4" s="1060"/>
      <c r="BA4" s="1060"/>
      <c r="BB4" s="1060"/>
      <c r="BC4" s="1060"/>
      <c r="BD4" s="1060"/>
    </row>
    <row r="5" spans="1:150" s="198" customFormat="1" ht="72.75" customHeight="1" thickBot="1" x14ac:dyDescent="0.3">
      <c r="A5" s="1060" t="s">
        <v>124</v>
      </c>
      <c r="B5" s="1060"/>
      <c r="C5" s="1060"/>
      <c r="D5" s="1060"/>
      <c r="E5" s="1060"/>
      <c r="F5" s="1060"/>
      <c r="G5" s="1060"/>
      <c r="H5" s="1060"/>
      <c r="I5" s="1060"/>
      <c r="J5" s="1060"/>
      <c r="K5" s="1060"/>
      <c r="L5" s="1060"/>
      <c r="M5" s="1060"/>
      <c r="N5" s="1060"/>
      <c r="O5" s="1060"/>
      <c r="P5" s="1060"/>
      <c r="Q5" s="1060"/>
      <c r="R5" s="1060"/>
      <c r="S5" s="1060"/>
      <c r="T5" s="1060"/>
      <c r="U5" s="1060"/>
      <c r="V5" s="1060"/>
      <c r="W5" s="1060"/>
      <c r="X5" s="1060"/>
      <c r="Y5" s="1060"/>
      <c r="Z5" s="1060"/>
      <c r="AA5" s="1060"/>
      <c r="AB5" s="1060"/>
      <c r="AC5" s="1060"/>
      <c r="AD5" s="1060"/>
      <c r="AE5" s="1060"/>
      <c r="AF5" s="1060"/>
      <c r="AG5" s="1060"/>
      <c r="AH5" s="1060"/>
      <c r="AI5" s="1060"/>
      <c r="AJ5" s="1060"/>
      <c r="AK5" s="1060"/>
      <c r="AL5" s="1060"/>
      <c r="AM5" s="1060"/>
      <c r="AN5" s="1060"/>
      <c r="AO5" s="1060"/>
      <c r="AP5" s="1060"/>
      <c r="AQ5" s="1060"/>
      <c r="AR5" s="1060"/>
      <c r="AS5" s="1060"/>
      <c r="AT5" s="1060"/>
      <c r="AU5" s="1060"/>
      <c r="AV5" s="1060"/>
      <c r="AW5" s="1060"/>
      <c r="AX5" s="1060"/>
      <c r="AY5" s="1060"/>
      <c r="AZ5" s="1060"/>
      <c r="BA5" s="1060"/>
      <c r="BB5" s="1060"/>
      <c r="BC5" s="1060"/>
      <c r="BD5" s="1060"/>
    </row>
    <row r="6" spans="1:150" s="198" customFormat="1" ht="27" customHeight="1" thickBot="1" x14ac:dyDescent="0.3">
      <c r="A6" s="1053" t="s">
        <v>125</v>
      </c>
      <c r="B6" s="1061" t="s">
        <v>126</v>
      </c>
      <c r="C6" s="1061" t="s">
        <v>127</v>
      </c>
      <c r="D6" s="1053" t="s">
        <v>128</v>
      </c>
      <c r="E6" s="1053" t="s">
        <v>129</v>
      </c>
      <c r="F6" s="1053" t="s">
        <v>130</v>
      </c>
      <c r="G6" s="1050" t="s">
        <v>131</v>
      </c>
      <c r="H6" s="1050" t="s">
        <v>132</v>
      </c>
      <c r="I6" s="1067" t="s">
        <v>133</v>
      </c>
      <c r="J6" s="1050" t="s">
        <v>134</v>
      </c>
      <c r="K6" s="1050" t="s">
        <v>135</v>
      </c>
      <c r="L6" s="1050" t="s">
        <v>136</v>
      </c>
      <c r="M6" s="1050" t="s">
        <v>137</v>
      </c>
      <c r="N6" s="1044" t="s">
        <v>138</v>
      </c>
      <c r="O6" s="1050" t="s">
        <v>139</v>
      </c>
      <c r="P6" s="1053" t="s">
        <v>140</v>
      </c>
      <c r="Q6" s="1053" t="s">
        <v>60</v>
      </c>
      <c r="R6" s="1050" t="s">
        <v>141</v>
      </c>
      <c r="S6" s="1064" t="s">
        <v>142</v>
      </c>
      <c r="T6" s="1044" t="s">
        <v>143</v>
      </c>
      <c r="U6" s="1047" t="s">
        <v>144</v>
      </c>
      <c r="V6" s="1050" t="s">
        <v>145</v>
      </c>
      <c r="W6" s="1050" t="s">
        <v>146</v>
      </c>
      <c r="X6" s="1036" t="s">
        <v>147</v>
      </c>
      <c r="Y6" s="1050" t="s">
        <v>148</v>
      </c>
      <c r="Z6" s="1036" t="s">
        <v>149</v>
      </c>
      <c r="AA6" s="1039" t="s">
        <v>150</v>
      </c>
      <c r="AB6" s="1039"/>
      <c r="AC6" s="1039"/>
      <c r="AD6" s="1039"/>
      <c r="AE6" s="1039"/>
      <c r="AF6" s="1039"/>
      <c r="AG6" s="1039"/>
      <c r="AH6" s="1039"/>
      <c r="AI6" s="1039"/>
      <c r="AJ6" s="1039"/>
      <c r="AK6" s="1039"/>
      <c r="AL6" s="1039"/>
      <c r="AM6" s="1039"/>
      <c r="AN6" s="1039"/>
      <c r="AO6" s="1039"/>
      <c r="AP6" s="1039"/>
      <c r="AQ6" s="1039"/>
      <c r="AR6" s="1039"/>
      <c r="AS6" s="1039"/>
      <c r="AT6" s="1039"/>
      <c r="AU6" s="1039"/>
      <c r="AV6" s="1039"/>
      <c r="AW6" s="1039"/>
      <c r="AX6" s="1039"/>
      <c r="AY6" s="1039"/>
      <c r="AZ6" s="1039"/>
      <c r="BA6" s="1039"/>
      <c r="BB6" s="1040"/>
      <c r="BC6" s="1041" t="s">
        <v>151</v>
      </c>
      <c r="BD6" s="1050" t="s">
        <v>152</v>
      </c>
      <c r="BX6" s="198">
        <v>1</v>
      </c>
      <c r="BY6" s="198">
        <v>2</v>
      </c>
      <c r="BZ6" s="198">
        <v>3</v>
      </c>
      <c r="CA6" s="198">
        <v>4</v>
      </c>
      <c r="CB6" s="198">
        <v>5</v>
      </c>
      <c r="CC6" s="198">
        <v>6</v>
      </c>
      <c r="CD6" s="198">
        <v>7</v>
      </c>
      <c r="CE6" s="198">
        <v>8</v>
      </c>
      <c r="CF6" s="198">
        <v>9</v>
      </c>
      <c r="CG6" s="198">
        <v>10</v>
      </c>
      <c r="CH6" s="198">
        <v>11</v>
      </c>
      <c r="CI6" s="198">
        <v>12</v>
      </c>
      <c r="CJ6" s="198">
        <v>13</v>
      </c>
      <c r="CK6" s="198">
        <v>14</v>
      </c>
      <c r="CL6" s="198">
        <v>15</v>
      </c>
      <c r="CM6" s="198">
        <v>16</v>
      </c>
      <c r="CN6" s="198">
        <v>17</v>
      </c>
      <c r="CO6" s="198">
        <v>18</v>
      </c>
      <c r="CP6" s="198">
        <v>19</v>
      </c>
      <c r="CQ6" s="198">
        <v>20</v>
      </c>
      <c r="CR6" s="198">
        <v>21</v>
      </c>
      <c r="CS6" s="198">
        <v>22</v>
      </c>
      <c r="CT6" s="198">
        <v>23</v>
      </c>
      <c r="CU6" s="198">
        <v>24</v>
      </c>
      <c r="CV6" s="198">
        <v>25</v>
      </c>
      <c r="CW6" s="198">
        <v>26</v>
      </c>
      <c r="CX6" s="198">
        <v>27</v>
      </c>
      <c r="CY6" s="198">
        <v>28</v>
      </c>
      <c r="CZ6" s="198">
        <v>29</v>
      </c>
      <c r="DA6" s="198">
        <v>30</v>
      </c>
      <c r="DB6" s="198">
        <v>31</v>
      </c>
      <c r="DC6" s="199"/>
      <c r="DD6" s="199"/>
    </row>
    <row r="7" spans="1:150" s="198" customFormat="1" ht="19.5" customHeight="1" thickBot="1" x14ac:dyDescent="0.3">
      <c r="A7" s="1054"/>
      <c r="B7" s="1062"/>
      <c r="C7" s="1062"/>
      <c r="D7" s="1062"/>
      <c r="E7" s="1054"/>
      <c r="F7" s="1054"/>
      <c r="G7" s="1051"/>
      <c r="H7" s="1051"/>
      <c r="I7" s="1068"/>
      <c r="J7" s="1051"/>
      <c r="K7" s="1051"/>
      <c r="L7" s="1051"/>
      <c r="M7" s="1051"/>
      <c r="N7" s="1045"/>
      <c r="O7" s="1051"/>
      <c r="P7" s="1054"/>
      <c r="Q7" s="1054"/>
      <c r="R7" s="1051"/>
      <c r="S7" s="1065"/>
      <c r="T7" s="1045"/>
      <c r="U7" s="1048"/>
      <c r="V7" s="1051"/>
      <c r="W7" s="1051"/>
      <c r="X7" s="1037"/>
      <c r="Y7" s="1051"/>
      <c r="Z7" s="1037"/>
      <c r="AA7" s="1056">
        <v>2016</v>
      </c>
      <c r="AB7" s="1056"/>
      <c r="AC7" s="1056"/>
      <c r="AD7" s="1056"/>
      <c r="AE7" s="1056"/>
      <c r="AF7" s="1056"/>
      <c r="AG7" s="1057"/>
      <c r="AH7" s="1058">
        <v>2017</v>
      </c>
      <c r="AI7" s="1056"/>
      <c r="AJ7" s="1056"/>
      <c r="AK7" s="1056"/>
      <c r="AL7" s="1056"/>
      <c r="AM7" s="1056"/>
      <c r="AN7" s="1057"/>
      <c r="AO7" s="1058">
        <v>2018</v>
      </c>
      <c r="AP7" s="1056"/>
      <c r="AQ7" s="1056"/>
      <c r="AR7" s="1056"/>
      <c r="AS7" s="1056"/>
      <c r="AT7" s="1056"/>
      <c r="AU7" s="1057"/>
      <c r="AV7" s="1058">
        <v>2019</v>
      </c>
      <c r="AW7" s="1056"/>
      <c r="AX7" s="1056"/>
      <c r="AY7" s="1056"/>
      <c r="AZ7" s="1056"/>
      <c r="BA7" s="1056"/>
      <c r="BB7" s="1057"/>
      <c r="BC7" s="1042"/>
      <c r="BD7" s="1051"/>
      <c r="BF7" s="198">
        <v>1</v>
      </c>
      <c r="BG7" s="198">
        <v>2</v>
      </c>
      <c r="BI7" s="198">
        <v>1</v>
      </c>
      <c r="BJ7" s="198">
        <v>2</v>
      </c>
      <c r="BK7" s="198">
        <v>3</v>
      </c>
      <c r="BL7" s="198">
        <v>4</v>
      </c>
      <c r="BN7" s="198">
        <v>1</v>
      </c>
      <c r="BO7" s="198">
        <v>2</v>
      </c>
      <c r="BP7" s="198">
        <v>3</v>
      </c>
      <c r="BQ7" s="198">
        <v>4</v>
      </c>
      <c r="BS7" s="202">
        <v>1</v>
      </c>
      <c r="BT7" s="202">
        <v>2</v>
      </c>
      <c r="BU7" s="202">
        <v>3</v>
      </c>
      <c r="BV7" s="202">
        <v>4</v>
      </c>
      <c r="BZ7" s="198">
        <v>2016</v>
      </c>
      <c r="CG7" s="198">
        <v>2017</v>
      </c>
      <c r="CN7" s="198">
        <v>2018</v>
      </c>
      <c r="CU7" s="198">
        <v>2019</v>
      </c>
      <c r="DB7" s="198" t="s">
        <v>153</v>
      </c>
      <c r="DC7" s="198">
        <v>1</v>
      </c>
      <c r="DD7" s="198">
        <v>2</v>
      </c>
      <c r="DE7" s="198">
        <v>3</v>
      </c>
      <c r="DF7" s="198">
        <v>4</v>
      </c>
      <c r="DH7" s="198">
        <v>1</v>
      </c>
      <c r="DI7" s="198">
        <v>2</v>
      </c>
      <c r="DJ7" s="198">
        <v>3</v>
      </c>
      <c r="DK7" s="198">
        <v>4</v>
      </c>
      <c r="DL7" s="198">
        <v>5</v>
      </c>
      <c r="DN7" s="198">
        <v>1</v>
      </c>
      <c r="DO7" s="198">
        <v>2</v>
      </c>
      <c r="DQ7" s="198">
        <v>1</v>
      </c>
      <c r="DR7" s="198">
        <v>2</v>
      </c>
      <c r="DT7" s="198">
        <v>1</v>
      </c>
      <c r="DU7" s="198">
        <v>2</v>
      </c>
      <c r="DV7" s="198">
        <v>3</v>
      </c>
      <c r="DW7" s="198">
        <v>4</v>
      </c>
      <c r="DX7" s="198">
        <v>5</v>
      </c>
      <c r="DY7" s="198">
        <v>6</v>
      </c>
      <c r="DZ7" s="198">
        <v>7</v>
      </c>
      <c r="EB7" s="203">
        <v>1</v>
      </c>
      <c r="EC7" s="203">
        <v>2</v>
      </c>
      <c r="ED7" s="203">
        <v>3</v>
      </c>
      <c r="EE7" s="203">
        <v>4</v>
      </c>
      <c r="EF7" s="203">
        <v>5</v>
      </c>
      <c r="EG7" s="203">
        <v>6</v>
      </c>
      <c r="EH7" s="203">
        <v>7</v>
      </c>
      <c r="EI7" s="203">
        <v>8</v>
      </c>
      <c r="EJ7" s="203">
        <v>9</v>
      </c>
      <c r="EL7" s="801">
        <v>1</v>
      </c>
      <c r="EM7" s="801">
        <v>2</v>
      </c>
      <c r="EN7" s="801">
        <v>3</v>
      </c>
      <c r="EO7" s="801">
        <v>4</v>
      </c>
      <c r="EP7" s="801">
        <v>5</v>
      </c>
      <c r="EQ7" s="801">
        <v>6</v>
      </c>
      <c r="ER7" s="801">
        <v>7</v>
      </c>
      <c r="ES7" s="801">
        <v>8</v>
      </c>
      <c r="ET7" s="801">
        <v>9</v>
      </c>
    </row>
    <row r="8" spans="1:150" s="212" customFormat="1" ht="78" customHeight="1" thickBot="1" x14ac:dyDescent="0.25">
      <c r="A8" s="1055"/>
      <c r="B8" s="1063"/>
      <c r="C8" s="1063"/>
      <c r="D8" s="1063"/>
      <c r="E8" s="1055"/>
      <c r="F8" s="1055"/>
      <c r="G8" s="1052"/>
      <c r="H8" s="1052"/>
      <c r="I8" s="1069"/>
      <c r="J8" s="1052"/>
      <c r="K8" s="1052"/>
      <c r="L8" s="1052"/>
      <c r="M8" s="1052"/>
      <c r="N8" s="1046"/>
      <c r="O8" s="1052"/>
      <c r="P8" s="1055"/>
      <c r="Q8" s="1055"/>
      <c r="R8" s="1052"/>
      <c r="S8" s="1066"/>
      <c r="T8" s="1046"/>
      <c r="U8" s="1049"/>
      <c r="V8" s="1051"/>
      <c r="W8" s="1052"/>
      <c r="X8" s="1038"/>
      <c r="Y8" s="1052"/>
      <c r="Z8" s="1038"/>
      <c r="AA8" s="205" t="s">
        <v>154</v>
      </c>
      <c r="AB8" s="206" t="s">
        <v>23</v>
      </c>
      <c r="AC8" s="206" t="s">
        <v>155</v>
      </c>
      <c r="AD8" s="206" t="s">
        <v>156</v>
      </c>
      <c r="AE8" s="206" t="s">
        <v>157</v>
      </c>
      <c r="AF8" s="207" t="s">
        <v>158</v>
      </c>
      <c r="AG8" s="208" t="s">
        <v>159</v>
      </c>
      <c r="AH8" s="205" t="s">
        <v>154</v>
      </c>
      <c r="AI8" s="206" t="s">
        <v>23</v>
      </c>
      <c r="AJ8" s="206" t="s">
        <v>155</v>
      </c>
      <c r="AK8" s="206" t="s">
        <v>156</v>
      </c>
      <c r="AL8" s="206" t="s">
        <v>157</v>
      </c>
      <c r="AM8" s="206" t="s">
        <v>158</v>
      </c>
      <c r="AN8" s="209" t="s">
        <v>160</v>
      </c>
      <c r="AO8" s="210" t="s">
        <v>154</v>
      </c>
      <c r="AP8" s="206" t="s">
        <v>23</v>
      </c>
      <c r="AQ8" s="206" t="s">
        <v>155</v>
      </c>
      <c r="AR8" s="206" t="s">
        <v>156</v>
      </c>
      <c r="AS8" s="206" t="s">
        <v>157</v>
      </c>
      <c r="AT8" s="206" t="s">
        <v>158</v>
      </c>
      <c r="AU8" s="211" t="s">
        <v>161</v>
      </c>
      <c r="AV8" s="210" t="s">
        <v>154</v>
      </c>
      <c r="AW8" s="206" t="s">
        <v>23</v>
      </c>
      <c r="AX8" s="206" t="s">
        <v>155</v>
      </c>
      <c r="AY8" s="206" t="s">
        <v>156</v>
      </c>
      <c r="AZ8" s="206" t="s">
        <v>157</v>
      </c>
      <c r="BA8" s="206" t="s">
        <v>158</v>
      </c>
      <c r="BB8" s="211" t="s">
        <v>162</v>
      </c>
      <c r="BC8" s="1043"/>
      <c r="BD8" s="1052"/>
      <c r="BF8" s="213" t="s">
        <v>125</v>
      </c>
      <c r="BG8" s="214" t="s">
        <v>126</v>
      </c>
      <c r="BI8" s="215" t="s">
        <v>125</v>
      </c>
      <c r="BJ8" s="216" t="s">
        <v>126</v>
      </c>
      <c r="BK8" s="217" t="s">
        <v>130</v>
      </c>
      <c r="BL8" s="218" t="s">
        <v>131</v>
      </c>
      <c r="BN8" s="219" t="s">
        <v>130</v>
      </c>
      <c r="BO8" s="220" t="s">
        <v>131</v>
      </c>
      <c r="BP8" s="219" t="s">
        <v>135</v>
      </c>
      <c r="BQ8" s="221" t="s">
        <v>136</v>
      </c>
      <c r="BS8" s="222" t="s">
        <v>135</v>
      </c>
      <c r="BT8" s="222" t="s">
        <v>163</v>
      </c>
      <c r="BU8" s="223" t="s">
        <v>164</v>
      </c>
      <c r="BV8" s="223" t="s">
        <v>141</v>
      </c>
      <c r="BX8" s="212" t="s">
        <v>130</v>
      </c>
      <c r="BY8" s="212" t="s">
        <v>131</v>
      </c>
      <c r="BZ8" s="212" t="s">
        <v>154</v>
      </c>
      <c r="CA8" s="212" t="s">
        <v>23</v>
      </c>
      <c r="CB8" s="212" t="s">
        <v>155</v>
      </c>
      <c r="CC8" s="212" t="s">
        <v>156</v>
      </c>
      <c r="CD8" s="212" t="s">
        <v>157</v>
      </c>
      <c r="CE8" s="212" t="s">
        <v>158</v>
      </c>
      <c r="CF8" s="212" t="s">
        <v>159</v>
      </c>
      <c r="CG8" s="212" t="s">
        <v>154</v>
      </c>
      <c r="CH8" s="212" t="s">
        <v>23</v>
      </c>
      <c r="CI8" s="212" t="s">
        <v>155</v>
      </c>
      <c r="CJ8" s="212" t="s">
        <v>156</v>
      </c>
      <c r="CK8" s="212" t="s">
        <v>157</v>
      </c>
      <c r="CL8" s="212" t="s">
        <v>158</v>
      </c>
      <c r="CM8" s="212" t="s">
        <v>160</v>
      </c>
      <c r="CN8" s="212" t="s">
        <v>154</v>
      </c>
      <c r="CO8" s="212" t="s">
        <v>23</v>
      </c>
      <c r="CP8" s="212" t="s">
        <v>155</v>
      </c>
      <c r="CQ8" s="212" t="s">
        <v>156</v>
      </c>
      <c r="CR8" s="212" t="s">
        <v>157</v>
      </c>
      <c r="CS8" s="212" t="s">
        <v>158</v>
      </c>
      <c r="CT8" s="212" t="s">
        <v>161</v>
      </c>
      <c r="CU8" s="212" t="s">
        <v>154</v>
      </c>
      <c r="CV8" s="212" t="s">
        <v>23</v>
      </c>
      <c r="CW8" s="212" t="s">
        <v>155</v>
      </c>
      <c r="CX8" s="212" t="s">
        <v>156</v>
      </c>
      <c r="CY8" s="212" t="s">
        <v>157</v>
      </c>
      <c r="CZ8" s="212" t="s">
        <v>158</v>
      </c>
      <c r="DA8" s="212" t="s">
        <v>162</v>
      </c>
      <c r="DC8" s="197" t="s">
        <v>165</v>
      </c>
      <c r="DD8" s="197" t="s">
        <v>166</v>
      </c>
      <c r="DE8" s="197" t="s">
        <v>167</v>
      </c>
      <c r="DF8" s="197" t="s">
        <v>168</v>
      </c>
      <c r="DG8" s="201"/>
      <c r="DH8" s="197" t="s">
        <v>169</v>
      </c>
      <c r="DI8" s="197" t="s">
        <v>166</v>
      </c>
      <c r="DJ8" s="197" t="s">
        <v>167</v>
      </c>
      <c r="DK8" s="197" t="s">
        <v>168</v>
      </c>
      <c r="DL8" s="197" t="s">
        <v>170</v>
      </c>
      <c r="DN8" s="224" t="s">
        <v>135</v>
      </c>
      <c r="DO8" s="225" t="s">
        <v>136</v>
      </c>
      <c r="DQ8" s="225" t="s">
        <v>164</v>
      </c>
      <c r="DR8" s="225" t="s">
        <v>141</v>
      </c>
      <c r="DT8" s="224" t="s">
        <v>135</v>
      </c>
      <c r="DU8" s="197" t="s">
        <v>165</v>
      </c>
      <c r="DV8" s="197" t="s">
        <v>166</v>
      </c>
      <c r="DW8" s="197" t="s">
        <v>171</v>
      </c>
      <c r="DX8" s="197" t="s">
        <v>172</v>
      </c>
      <c r="DY8" s="197" t="s">
        <v>167</v>
      </c>
      <c r="DZ8" s="197" t="s">
        <v>168</v>
      </c>
      <c r="EB8" s="226" t="s">
        <v>135</v>
      </c>
      <c r="EC8" s="226" t="s">
        <v>136</v>
      </c>
      <c r="ED8" s="226" t="s">
        <v>137</v>
      </c>
      <c r="EE8" s="226" t="s">
        <v>138</v>
      </c>
      <c r="EF8" s="226" t="s">
        <v>139</v>
      </c>
      <c r="EG8" s="227" t="s">
        <v>146</v>
      </c>
      <c r="EH8" s="227" t="s">
        <v>147</v>
      </c>
      <c r="EI8" s="227" t="s">
        <v>148</v>
      </c>
      <c r="EJ8" s="227" t="s">
        <v>149</v>
      </c>
      <c r="EL8" s="802" t="s">
        <v>60</v>
      </c>
      <c r="EM8" s="803" t="s">
        <v>141</v>
      </c>
      <c r="EN8" s="803" t="s">
        <v>142</v>
      </c>
      <c r="EO8" s="803" t="s">
        <v>143</v>
      </c>
      <c r="EP8" s="803" t="s">
        <v>144</v>
      </c>
      <c r="EQ8" s="803" t="s">
        <v>173</v>
      </c>
      <c r="ER8" s="803" t="s">
        <v>174</v>
      </c>
      <c r="ES8" s="803" t="s">
        <v>175</v>
      </c>
      <c r="ET8" s="804" t="s">
        <v>176</v>
      </c>
    </row>
    <row r="9" spans="1:150" ht="112.5" customHeight="1" x14ac:dyDescent="0.2">
      <c r="A9" s="228" t="s">
        <v>177</v>
      </c>
      <c r="B9" s="229" t="s">
        <v>178</v>
      </c>
      <c r="C9" s="230" t="s">
        <v>179</v>
      </c>
      <c r="D9" s="231" t="s">
        <v>180</v>
      </c>
      <c r="E9" s="3" t="s">
        <v>181</v>
      </c>
      <c r="F9" s="232" t="str">
        <f>+CONCATENATE(A9,E9)</f>
        <v>E1.P_A</v>
      </c>
      <c r="G9" s="233" t="s">
        <v>182</v>
      </c>
      <c r="H9" s="234" t="s">
        <v>183</v>
      </c>
      <c r="I9" s="235" t="s">
        <v>184</v>
      </c>
      <c r="J9" s="236" t="s">
        <v>185</v>
      </c>
      <c r="K9" s="237" t="str">
        <f>+CONCATENATE(F9,".",J9)</f>
        <v>E1.P_A.MR1</v>
      </c>
      <c r="L9" s="238" t="s">
        <v>186</v>
      </c>
      <c r="M9" s="239" t="s">
        <v>187</v>
      </c>
      <c r="N9" s="240">
        <v>0</v>
      </c>
      <c r="O9" s="241">
        <v>0.1</v>
      </c>
      <c r="P9" s="242" t="s">
        <v>188</v>
      </c>
      <c r="Q9" s="242" t="str">
        <f>+CONCATENATE(K9,"-",P9)</f>
        <v>E1.P_A.MR1-MP01-1</v>
      </c>
      <c r="R9" s="243" t="s">
        <v>189</v>
      </c>
      <c r="S9" s="244" t="s">
        <v>190</v>
      </c>
      <c r="T9" s="245">
        <v>0</v>
      </c>
      <c r="U9" s="246">
        <v>0.3</v>
      </c>
      <c r="V9" s="247" t="s">
        <v>191</v>
      </c>
      <c r="W9" s="248">
        <v>0</v>
      </c>
      <c r="X9" s="249">
        <v>0.1</v>
      </c>
      <c r="Y9" s="250">
        <v>0.1</v>
      </c>
      <c r="Z9" s="251">
        <v>0.1</v>
      </c>
      <c r="AA9" s="252">
        <f>300000001+1900000000+5000000+100000000+1870000000+60000000+50000000+22000000+300000000+200000000+130000000+430000000+1328477+100000000-1684614000-28800153</f>
        <v>3754914325</v>
      </c>
      <c r="AB9" s="253">
        <f>399001658+30000+588865084+107188933</f>
        <v>1095085675</v>
      </c>
      <c r="AC9" s="253">
        <v>200000000</v>
      </c>
      <c r="AD9" s="253"/>
      <c r="AE9" s="253"/>
      <c r="AF9" s="253"/>
      <c r="AG9" s="253">
        <f>SUM(AA9:AF9)</f>
        <v>5050000000</v>
      </c>
      <c r="AH9" s="253">
        <f t="shared" ref="AH9:AT9" si="0">+AA9</f>
        <v>3754914325</v>
      </c>
      <c r="AI9" s="253">
        <f t="shared" si="0"/>
        <v>1095085675</v>
      </c>
      <c r="AJ9" s="253">
        <f t="shared" si="0"/>
        <v>200000000</v>
      </c>
      <c r="AK9" s="253">
        <f t="shared" si="0"/>
        <v>0</v>
      </c>
      <c r="AL9" s="253">
        <f t="shared" si="0"/>
        <v>0</v>
      </c>
      <c r="AM9" s="253">
        <f t="shared" si="0"/>
        <v>0</v>
      </c>
      <c r="AN9" s="253">
        <f t="shared" si="0"/>
        <v>5050000000</v>
      </c>
      <c r="AO9" s="253">
        <f t="shared" si="0"/>
        <v>3754914325</v>
      </c>
      <c r="AP9" s="253">
        <f t="shared" si="0"/>
        <v>1095085675</v>
      </c>
      <c r="AQ9" s="253">
        <f t="shared" si="0"/>
        <v>200000000</v>
      </c>
      <c r="AR9" s="253">
        <f t="shared" si="0"/>
        <v>0</v>
      </c>
      <c r="AS9" s="253">
        <f t="shared" si="0"/>
        <v>0</v>
      </c>
      <c r="AT9" s="253">
        <f t="shared" si="0"/>
        <v>0</v>
      </c>
      <c r="AU9" s="253">
        <f t="shared" ref="AU9" si="1">SUM(AO9:AT9)</f>
        <v>5050000000</v>
      </c>
      <c r="AV9" s="253">
        <f>+AO9</f>
        <v>3754914325</v>
      </c>
      <c r="AW9" s="253">
        <f t="shared" ref="AW9:BA9" si="2">+AP9</f>
        <v>1095085675</v>
      </c>
      <c r="AX9" s="253">
        <f t="shared" si="2"/>
        <v>200000000</v>
      </c>
      <c r="AY9" s="253">
        <f t="shared" si="2"/>
        <v>0</v>
      </c>
      <c r="AZ9" s="253">
        <f t="shared" si="2"/>
        <v>0</v>
      </c>
      <c r="BA9" s="253">
        <f t="shared" si="2"/>
        <v>0</v>
      </c>
      <c r="BB9" s="253">
        <f>SUM(AV9:BA9)</f>
        <v>5050000000</v>
      </c>
      <c r="BC9" s="254">
        <f t="shared" ref="BC9" si="3">+BB9+AU9+AN9+AG9</f>
        <v>20200000000</v>
      </c>
      <c r="BD9" s="255" t="s">
        <v>192</v>
      </c>
      <c r="BF9" s="256" t="s">
        <v>177</v>
      </c>
      <c r="BG9" s="257" t="s">
        <v>178</v>
      </c>
      <c r="BI9" s="258" t="s">
        <v>177</v>
      </c>
      <c r="BJ9" s="259" t="s">
        <v>178</v>
      </c>
      <c r="BK9" s="4" t="s">
        <v>193</v>
      </c>
      <c r="BL9" s="260" t="s">
        <v>182</v>
      </c>
      <c r="BN9" s="5" t="s">
        <v>193</v>
      </c>
      <c r="BO9" s="261" t="s">
        <v>182</v>
      </c>
      <c r="BP9" s="6" t="s">
        <v>194</v>
      </c>
      <c r="BQ9" s="262" t="s">
        <v>186</v>
      </c>
      <c r="BS9" s="263" t="s">
        <v>195</v>
      </c>
      <c r="BT9" s="263" t="s">
        <v>195</v>
      </c>
      <c r="BU9" s="263" t="s">
        <v>195</v>
      </c>
      <c r="BV9" s="263" t="s">
        <v>195</v>
      </c>
      <c r="BX9" s="2" t="s">
        <v>193</v>
      </c>
      <c r="BY9" s="2" t="s">
        <v>182</v>
      </c>
      <c r="BZ9" s="2">
        <v>3754914325</v>
      </c>
      <c r="CA9" s="2">
        <v>1095085675</v>
      </c>
      <c r="CB9" s="2">
        <v>200000000</v>
      </c>
      <c r="CF9" s="2">
        <v>5050000000</v>
      </c>
      <c r="CG9" s="2">
        <v>3754914325</v>
      </c>
      <c r="CH9" s="2">
        <v>1095085675</v>
      </c>
      <c r="CI9" s="2">
        <v>200000000</v>
      </c>
      <c r="CJ9" s="2">
        <v>0</v>
      </c>
      <c r="CK9" s="2">
        <v>0</v>
      </c>
      <c r="CL9" s="2">
        <v>0</v>
      </c>
      <c r="CM9" s="2">
        <v>5050000000</v>
      </c>
      <c r="CN9" s="2">
        <v>3754914325</v>
      </c>
      <c r="CO9" s="2">
        <v>1095085675</v>
      </c>
      <c r="CP9" s="2">
        <v>200000000</v>
      </c>
      <c r="CQ9" s="2">
        <v>0</v>
      </c>
      <c r="CR9" s="2">
        <v>0</v>
      </c>
      <c r="CS9" s="2">
        <v>0</v>
      </c>
      <c r="CT9" s="2">
        <v>5050000000</v>
      </c>
      <c r="CU9" s="2">
        <v>3754914325</v>
      </c>
      <c r="CV9" s="2">
        <v>1095085675</v>
      </c>
      <c r="CW9" s="2">
        <v>200000000</v>
      </c>
      <c r="CX9" s="2">
        <v>0</v>
      </c>
      <c r="CY9" s="2">
        <v>0</v>
      </c>
      <c r="CZ9" s="2">
        <v>0</v>
      </c>
      <c r="DA9" s="2">
        <v>5050000000</v>
      </c>
      <c r="DB9" s="2">
        <v>20200000000</v>
      </c>
      <c r="DC9" s="2" t="s">
        <v>195</v>
      </c>
      <c r="DD9" s="2" t="s">
        <v>195</v>
      </c>
      <c r="DE9" s="2" t="s">
        <v>195</v>
      </c>
      <c r="DF9" s="2" t="s">
        <v>195</v>
      </c>
      <c r="DH9" s="2" t="s">
        <v>195</v>
      </c>
      <c r="DI9" s="2" t="s">
        <v>195</v>
      </c>
      <c r="DJ9" s="2" t="s">
        <v>195</v>
      </c>
      <c r="DK9" s="2" t="s">
        <v>195</v>
      </c>
      <c r="DL9" s="2" t="s">
        <v>195</v>
      </c>
      <c r="DN9" s="2" t="s">
        <v>195</v>
      </c>
      <c r="DO9" s="2" t="s">
        <v>195</v>
      </c>
      <c r="DQ9" s="2" t="s">
        <v>195</v>
      </c>
      <c r="DR9" s="2" t="s">
        <v>195</v>
      </c>
      <c r="DT9" s="2" t="s">
        <v>195</v>
      </c>
      <c r="DU9" s="2" t="s">
        <v>195</v>
      </c>
      <c r="DV9" s="2" t="s">
        <v>195</v>
      </c>
      <c r="DW9" s="2" t="s">
        <v>195</v>
      </c>
      <c r="DX9" s="2" t="s">
        <v>195</v>
      </c>
      <c r="DY9" s="2" t="s">
        <v>195</v>
      </c>
      <c r="DZ9" s="2" t="s">
        <v>195</v>
      </c>
      <c r="EB9" s="263" t="s">
        <v>195</v>
      </c>
      <c r="EC9" s="263" t="s">
        <v>195</v>
      </c>
      <c r="ED9" s="263" t="s">
        <v>195</v>
      </c>
      <c r="EE9" s="264" t="s">
        <v>195</v>
      </c>
      <c r="EF9" s="265" t="s">
        <v>195</v>
      </c>
      <c r="EG9" s="263"/>
      <c r="EH9" s="263"/>
      <c r="EI9" s="263"/>
      <c r="EJ9" s="263"/>
      <c r="EL9" s="805" t="s">
        <v>196</v>
      </c>
      <c r="EM9" s="806" t="s">
        <v>189</v>
      </c>
      <c r="EN9" s="266" t="s">
        <v>197</v>
      </c>
      <c r="EO9" s="267">
        <v>0</v>
      </c>
      <c r="EP9" s="268">
        <v>30</v>
      </c>
      <c r="EQ9" s="268">
        <v>0</v>
      </c>
      <c r="ER9" s="799">
        <v>0</v>
      </c>
      <c r="ES9" s="799">
        <v>0</v>
      </c>
      <c r="ET9" s="807">
        <v>30</v>
      </c>
    </row>
    <row r="10" spans="1:150" ht="93.75" customHeight="1" x14ac:dyDescent="0.25">
      <c r="A10" s="270" t="s">
        <v>177</v>
      </c>
      <c r="B10" s="271" t="s">
        <v>178</v>
      </c>
      <c r="C10" s="272" t="s">
        <v>179</v>
      </c>
      <c r="D10" s="273"/>
      <c r="E10" s="7" t="s">
        <v>181</v>
      </c>
      <c r="F10" s="274" t="str">
        <f t="shared" ref="F10:F73" si="4">+CONCATENATE(A10,E10)</f>
        <v>E1.P_A</v>
      </c>
      <c r="G10" s="275" t="s">
        <v>182</v>
      </c>
      <c r="H10" s="275" t="s">
        <v>183</v>
      </c>
      <c r="I10" s="276"/>
      <c r="J10" s="277" t="s">
        <v>185</v>
      </c>
      <c r="K10" s="278" t="str">
        <f t="shared" ref="K10:K73" si="5">+CONCATENATE(F10,".",J10)</f>
        <v>E1.P_A.MR1</v>
      </c>
      <c r="L10" s="279" t="s">
        <v>186</v>
      </c>
      <c r="M10" s="280" t="s">
        <v>187</v>
      </c>
      <c r="N10" s="281">
        <v>0</v>
      </c>
      <c r="O10" s="282">
        <v>0.1</v>
      </c>
      <c r="P10" s="283" t="s">
        <v>198</v>
      </c>
      <c r="Q10" s="283" t="str">
        <f t="shared" ref="Q10:Q73" si="6">+CONCATENATE(K10,"-",P10)</f>
        <v>E1.P_A.MR1-MP01-2</v>
      </c>
      <c r="R10" s="284" t="s">
        <v>189</v>
      </c>
      <c r="S10" s="285" t="s">
        <v>199</v>
      </c>
      <c r="T10" s="286">
        <v>0</v>
      </c>
      <c r="U10" s="287">
        <v>1</v>
      </c>
      <c r="V10" s="286" t="s">
        <v>191</v>
      </c>
      <c r="W10" s="288">
        <v>0</v>
      </c>
      <c r="X10" s="289">
        <v>30</v>
      </c>
      <c r="Y10" s="288">
        <v>40</v>
      </c>
      <c r="Z10" s="290">
        <v>30</v>
      </c>
      <c r="AA10" s="291"/>
      <c r="AB10" s="292"/>
      <c r="AC10" s="292"/>
      <c r="AD10" s="292"/>
      <c r="AE10" s="292"/>
      <c r="AF10" s="292"/>
      <c r="AG10" s="292"/>
      <c r="AH10" s="292"/>
      <c r="AI10" s="292"/>
      <c r="AJ10" s="292"/>
      <c r="AK10" s="292"/>
      <c r="AL10" s="292"/>
      <c r="AM10" s="292"/>
      <c r="AN10" s="292"/>
      <c r="AO10" s="292"/>
      <c r="AP10" s="292"/>
      <c r="AQ10" s="292"/>
      <c r="AR10" s="292"/>
      <c r="AS10" s="292"/>
      <c r="AT10" s="292"/>
      <c r="AU10" s="292"/>
      <c r="AV10" s="292"/>
      <c r="AW10" s="292"/>
      <c r="AX10" s="292"/>
      <c r="AY10" s="292"/>
      <c r="AZ10" s="292"/>
      <c r="BA10" s="292"/>
      <c r="BB10" s="292"/>
      <c r="BC10" s="293"/>
      <c r="BD10" s="294" t="s">
        <v>192</v>
      </c>
      <c r="BF10" s="256" t="s">
        <v>200</v>
      </c>
      <c r="BG10" s="257" t="s">
        <v>201</v>
      </c>
      <c r="BI10" s="295"/>
      <c r="BJ10" s="296"/>
      <c r="BK10" s="8" t="s">
        <v>202</v>
      </c>
      <c r="BL10" s="297" t="s">
        <v>203</v>
      </c>
      <c r="BN10" s="9" t="s">
        <v>193</v>
      </c>
      <c r="BO10" s="298" t="s">
        <v>182</v>
      </c>
      <c r="BP10" s="10" t="s">
        <v>204</v>
      </c>
      <c r="BQ10" s="299" t="s">
        <v>205</v>
      </c>
      <c r="BS10" s="87" t="s">
        <v>194</v>
      </c>
      <c r="BT10" s="87" t="s">
        <v>186</v>
      </c>
      <c r="BU10" s="88" t="s">
        <v>196</v>
      </c>
      <c r="BV10" s="87" t="s">
        <v>206</v>
      </c>
      <c r="BX10" s="2" t="s">
        <v>202</v>
      </c>
      <c r="BY10" s="2" t="s">
        <v>203</v>
      </c>
      <c r="BZ10" s="2">
        <v>3533339430</v>
      </c>
      <c r="CA10" s="2">
        <v>1053933440</v>
      </c>
      <c r="CB10" s="2">
        <v>500000000</v>
      </c>
      <c r="CE10" s="2">
        <v>2679256984</v>
      </c>
      <c r="CF10" s="2">
        <v>7766529854</v>
      </c>
      <c r="CG10" s="2">
        <v>3657006310.0499997</v>
      </c>
      <c r="CH10" s="2">
        <v>1090821110.3999999</v>
      </c>
      <c r="CI10" s="2">
        <v>429999999.99999994</v>
      </c>
      <c r="CJ10" s="2">
        <v>0</v>
      </c>
      <c r="CK10" s="2">
        <v>0</v>
      </c>
      <c r="CL10" s="2">
        <v>2773030978.4399996</v>
      </c>
      <c r="CM10" s="2">
        <v>7950858398.8899994</v>
      </c>
      <c r="CN10" s="2">
        <v>1285001530.9017496</v>
      </c>
      <c r="CO10" s="2">
        <v>1128999849.2639997</v>
      </c>
      <c r="CP10" s="2">
        <v>357549999.99999988</v>
      </c>
      <c r="CQ10" s="2">
        <v>0</v>
      </c>
      <c r="CR10" s="2">
        <v>0</v>
      </c>
      <c r="CS10" s="2">
        <v>2870087062.6853995</v>
      </c>
      <c r="CT10" s="2">
        <v>5641638442.8511486</v>
      </c>
      <c r="CU10" s="2">
        <v>1329976584.4833107</v>
      </c>
      <c r="CV10" s="2">
        <v>1168514843.9882395</v>
      </c>
      <c r="CW10" s="2">
        <v>370064249.99999982</v>
      </c>
      <c r="CX10" s="2">
        <v>0</v>
      </c>
      <c r="CY10" s="2">
        <v>0</v>
      </c>
      <c r="CZ10" s="2">
        <v>2970540109.8793883</v>
      </c>
      <c r="DA10" s="2">
        <v>5839095788.3509388</v>
      </c>
      <c r="DB10" s="2">
        <v>27198122484.092087</v>
      </c>
      <c r="DC10" s="2" t="s">
        <v>207</v>
      </c>
      <c r="DD10" s="2" t="s">
        <v>208</v>
      </c>
      <c r="DE10" s="2" t="s">
        <v>209</v>
      </c>
      <c r="DF10" s="2" t="s">
        <v>183</v>
      </c>
      <c r="DH10" s="2" t="s">
        <v>210</v>
      </c>
      <c r="DI10" s="2" t="s">
        <v>208</v>
      </c>
      <c r="DJ10" s="2" t="s">
        <v>209</v>
      </c>
      <c r="DK10" s="2" t="s">
        <v>183</v>
      </c>
      <c r="DL10" s="2" t="s">
        <v>207</v>
      </c>
      <c r="DN10" s="2" t="s">
        <v>194</v>
      </c>
      <c r="DO10" s="2" t="s">
        <v>186</v>
      </c>
      <c r="DQ10" s="2" t="s">
        <v>196</v>
      </c>
      <c r="DR10" s="2" t="s">
        <v>206</v>
      </c>
      <c r="DT10" s="2" t="str">
        <f>+LEFT(DU10,10)</f>
        <v>E1.P_A.MR1</v>
      </c>
      <c r="DU10" s="2" t="s">
        <v>207</v>
      </c>
      <c r="DV10" s="2" t="s">
        <v>208</v>
      </c>
      <c r="DW10" s="2" t="s">
        <v>179</v>
      </c>
      <c r="DX10" s="2" t="s">
        <v>180</v>
      </c>
      <c r="DY10" s="2" t="s">
        <v>209</v>
      </c>
      <c r="DZ10" s="2" t="s">
        <v>183</v>
      </c>
      <c r="EB10" s="300" t="s">
        <v>194</v>
      </c>
      <c r="EC10" s="301" t="s">
        <v>186</v>
      </c>
      <c r="ED10" s="302" t="s">
        <v>187</v>
      </c>
      <c r="EE10" s="303">
        <v>0</v>
      </c>
      <c r="EF10" s="304">
        <v>10</v>
      </c>
      <c r="EG10" s="263"/>
      <c r="EH10" s="263"/>
      <c r="EI10" s="263"/>
      <c r="EJ10" s="263"/>
      <c r="EL10" s="805" t="s">
        <v>211</v>
      </c>
      <c r="EM10" s="806" t="s">
        <v>189</v>
      </c>
      <c r="EN10" s="266" t="s">
        <v>199</v>
      </c>
      <c r="EO10" s="267">
        <v>0</v>
      </c>
      <c r="EP10" s="267">
        <v>1</v>
      </c>
      <c r="EQ10" s="268">
        <v>0</v>
      </c>
      <c r="ER10" s="799">
        <v>0</v>
      </c>
      <c r="ES10" s="799">
        <v>0</v>
      </c>
      <c r="ET10" s="807">
        <v>1</v>
      </c>
    </row>
    <row r="11" spans="1:150" ht="46.5" customHeight="1" x14ac:dyDescent="0.25">
      <c r="A11" s="270" t="s">
        <v>177</v>
      </c>
      <c r="B11" s="271" t="s">
        <v>178</v>
      </c>
      <c r="C11" s="272" t="s">
        <v>179</v>
      </c>
      <c r="D11" s="273"/>
      <c r="E11" s="7" t="s">
        <v>181</v>
      </c>
      <c r="F11" s="274" t="str">
        <f t="shared" si="4"/>
        <v>E1.P_A</v>
      </c>
      <c r="G11" s="275" t="s">
        <v>182</v>
      </c>
      <c r="H11" s="275" t="s">
        <v>183</v>
      </c>
      <c r="I11" s="276"/>
      <c r="J11" s="277" t="s">
        <v>185</v>
      </c>
      <c r="K11" s="278" t="str">
        <f t="shared" si="5"/>
        <v>E1.P_A.MR1</v>
      </c>
      <c r="L11" s="279" t="s">
        <v>186</v>
      </c>
      <c r="M11" s="280" t="s">
        <v>187</v>
      </c>
      <c r="N11" s="281">
        <v>0</v>
      </c>
      <c r="O11" s="282">
        <v>0.1</v>
      </c>
      <c r="P11" s="305" t="s">
        <v>212</v>
      </c>
      <c r="Q11" s="283" t="str">
        <f t="shared" si="6"/>
        <v>E1.P_A.MR1-MP02-1</v>
      </c>
      <c r="R11" s="306" t="s">
        <v>213</v>
      </c>
      <c r="S11" s="307" t="s">
        <v>214</v>
      </c>
      <c r="T11" s="286">
        <v>1</v>
      </c>
      <c r="U11" s="287">
        <v>2</v>
      </c>
      <c r="V11" s="286" t="s">
        <v>191</v>
      </c>
      <c r="W11" s="288">
        <v>0</v>
      </c>
      <c r="X11" s="289">
        <v>1</v>
      </c>
      <c r="Y11" s="308">
        <v>0.5</v>
      </c>
      <c r="Z11" s="309">
        <v>0.5</v>
      </c>
      <c r="AA11" s="291"/>
      <c r="AB11" s="292"/>
      <c r="AC11" s="292"/>
      <c r="AD11" s="292"/>
      <c r="AE11" s="292"/>
      <c r="AF11" s="292"/>
      <c r="AG11" s="292"/>
      <c r="AH11" s="292"/>
      <c r="AI11" s="292"/>
      <c r="AJ11" s="292"/>
      <c r="AK11" s="292"/>
      <c r="AL11" s="292"/>
      <c r="AM11" s="292"/>
      <c r="AN11" s="292"/>
      <c r="AO11" s="292"/>
      <c r="AP11" s="292"/>
      <c r="AQ11" s="292"/>
      <c r="AR11" s="292"/>
      <c r="AS11" s="292"/>
      <c r="AT11" s="292"/>
      <c r="AU11" s="292"/>
      <c r="AV11" s="292"/>
      <c r="AW11" s="292"/>
      <c r="AX11" s="292"/>
      <c r="AY11" s="292"/>
      <c r="AZ11" s="292"/>
      <c r="BA11" s="292"/>
      <c r="BB11" s="292"/>
      <c r="BC11" s="293"/>
      <c r="BD11" s="294" t="s">
        <v>192</v>
      </c>
      <c r="BF11" s="256" t="s">
        <v>215</v>
      </c>
      <c r="BG11" s="257" t="s">
        <v>216</v>
      </c>
      <c r="BI11" s="295"/>
      <c r="BJ11" s="296"/>
      <c r="BK11" s="8" t="s">
        <v>217</v>
      </c>
      <c r="BL11" s="297" t="s">
        <v>218</v>
      </c>
      <c r="BN11" s="9" t="s">
        <v>193</v>
      </c>
      <c r="BO11" s="298" t="s">
        <v>182</v>
      </c>
      <c r="BP11" s="10" t="s">
        <v>219</v>
      </c>
      <c r="BQ11" s="299" t="s">
        <v>220</v>
      </c>
      <c r="BS11" s="89" t="s">
        <v>194</v>
      </c>
      <c r="BT11" s="89" t="s">
        <v>186</v>
      </c>
      <c r="BU11" s="88" t="s">
        <v>211</v>
      </c>
      <c r="BV11" s="87" t="s">
        <v>189</v>
      </c>
      <c r="BX11" s="2" t="s">
        <v>217</v>
      </c>
      <c r="BY11" s="2" t="s">
        <v>218</v>
      </c>
      <c r="BZ11" s="2">
        <v>1878153364</v>
      </c>
      <c r="CA11" s="2">
        <v>934669035</v>
      </c>
      <c r="CB11" s="2">
        <v>200000000</v>
      </c>
      <c r="CE11" s="2">
        <v>37177601</v>
      </c>
      <c r="CF11" s="2">
        <v>3050000000</v>
      </c>
      <c r="CG11" s="2">
        <v>1878153364</v>
      </c>
      <c r="CH11" s="2">
        <v>934669035</v>
      </c>
      <c r="CI11" s="2">
        <v>200000000</v>
      </c>
      <c r="CJ11" s="2">
        <v>0</v>
      </c>
      <c r="CK11" s="2">
        <v>0</v>
      </c>
      <c r="CL11" s="2">
        <v>37177601</v>
      </c>
      <c r="CM11" s="2">
        <v>3050000000</v>
      </c>
      <c r="CN11" s="2">
        <v>1878153364</v>
      </c>
      <c r="CO11" s="2">
        <v>934669035</v>
      </c>
      <c r="CP11" s="2">
        <v>200000000</v>
      </c>
      <c r="CQ11" s="2">
        <v>0</v>
      </c>
      <c r="CR11" s="2">
        <v>0</v>
      </c>
      <c r="CS11" s="2">
        <v>37177601</v>
      </c>
      <c r="CT11" s="2">
        <v>3050000000</v>
      </c>
      <c r="CU11" s="2">
        <v>1878153364</v>
      </c>
      <c r="CV11" s="2">
        <v>934669035</v>
      </c>
      <c r="CW11" s="2">
        <v>200000000</v>
      </c>
      <c r="CX11" s="2">
        <v>0</v>
      </c>
      <c r="CY11" s="2">
        <v>0</v>
      </c>
      <c r="CZ11" s="2">
        <v>37177601</v>
      </c>
      <c r="DA11" s="2">
        <v>3050000000</v>
      </c>
      <c r="DB11" s="2">
        <v>12200000000</v>
      </c>
      <c r="DC11" s="2" t="s">
        <v>221</v>
      </c>
      <c r="DD11" s="2" t="s">
        <v>208</v>
      </c>
      <c r="DE11" s="2" t="s">
        <v>209</v>
      </c>
      <c r="DF11" s="2" t="s">
        <v>183</v>
      </c>
      <c r="DH11" s="2" t="s">
        <v>222</v>
      </c>
      <c r="DI11" s="2" t="s">
        <v>208</v>
      </c>
      <c r="DJ11" s="2" t="s">
        <v>209</v>
      </c>
      <c r="DK11" s="2" t="s">
        <v>183</v>
      </c>
      <c r="DL11" s="2" t="s">
        <v>207</v>
      </c>
      <c r="DN11" s="2" t="s">
        <v>204</v>
      </c>
      <c r="DO11" s="2" t="s">
        <v>205</v>
      </c>
      <c r="DQ11" s="2" t="s">
        <v>211</v>
      </c>
      <c r="DR11" s="2" t="s">
        <v>189</v>
      </c>
      <c r="DT11" s="2" t="str">
        <f t="shared" ref="DT11:DT62" si="7">+LEFT(DU11,10)</f>
        <v>E1.P_A.MR1</v>
      </c>
      <c r="DU11" s="2" t="s">
        <v>221</v>
      </c>
      <c r="DV11" s="2" t="s">
        <v>208</v>
      </c>
      <c r="DW11" s="2" t="s">
        <v>179</v>
      </c>
      <c r="DX11" s="2" t="s">
        <v>180</v>
      </c>
      <c r="DY11" s="2" t="s">
        <v>209</v>
      </c>
      <c r="DZ11" s="2" t="s">
        <v>183</v>
      </c>
      <c r="EB11" s="300" t="s">
        <v>194</v>
      </c>
      <c r="EC11" s="310" t="s">
        <v>223</v>
      </c>
      <c r="ED11" s="310" t="s">
        <v>187</v>
      </c>
      <c r="EE11" s="303">
        <v>0</v>
      </c>
      <c r="EF11" s="304">
        <v>10</v>
      </c>
      <c r="EG11" s="263"/>
      <c r="EH11" s="263"/>
      <c r="EI11" s="263"/>
      <c r="EJ11" s="263"/>
      <c r="EL11" s="805" t="s">
        <v>224</v>
      </c>
      <c r="EM11" s="311" t="s">
        <v>213</v>
      </c>
      <c r="EN11" s="267" t="s">
        <v>214</v>
      </c>
      <c r="EO11" s="267">
        <v>1</v>
      </c>
      <c r="EP11" s="267">
        <v>2</v>
      </c>
      <c r="EQ11" s="268">
        <v>0</v>
      </c>
      <c r="ER11" s="799">
        <v>0.5</v>
      </c>
      <c r="ES11" s="269">
        <v>0.5</v>
      </c>
      <c r="ET11" s="807">
        <v>1</v>
      </c>
    </row>
    <row r="12" spans="1:150" ht="78" customHeight="1" thickBot="1" x14ac:dyDescent="0.3">
      <c r="A12" s="270" t="s">
        <v>177</v>
      </c>
      <c r="B12" s="271" t="s">
        <v>178</v>
      </c>
      <c r="C12" s="272" t="s">
        <v>179</v>
      </c>
      <c r="D12" s="273"/>
      <c r="E12" s="7" t="s">
        <v>181</v>
      </c>
      <c r="F12" s="274" t="str">
        <f t="shared" si="4"/>
        <v>E1.P_A</v>
      </c>
      <c r="G12" s="275" t="s">
        <v>182</v>
      </c>
      <c r="H12" s="275" t="s">
        <v>183</v>
      </c>
      <c r="I12" s="276"/>
      <c r="J12" s="277" t="s">
        <v>185</v>
      </c>
      <c r="K12" s="278" t="str">
        <f t="shared" si="5"/>
        <v>E1.P_A.MR1</v>
      </c>
      <c r="L12" s="279" t="s">
        <v>186</v>
      </c>
      <c r="M12" s="280" t="s">
        <v>187</v>
      </c>
      <c r="N12" s="281">
        <v>0</v>
      </c>
      <c r="O12" s="282">
        <v>0.1</v>
      </c>
      <c r="P12" s="305" t="s">
        <v>225</v>
      </c>
      <c r="Q12" s="283" t="str">
        <f t="shared" si="6"/>
        <v>E1.P_A.MR1-MP03-1</v>
      </c>
      <c r="R12" s="306" t="s">
        <v>226</v>
      </c>
      <c r="S12" s="307" t="s">
        <v>227</v>
      </c>
      <c r="T12" s="312">
        <v>0.98</v>
      </c>
      <c r="U12" s="313">
        <v>0.98</v>
      </c>
      <c r="V12" s="312" t="s">
        <v>228</v>
      </c>
      <c r="W12" s="314">
        <v>0.98</v>
      </c>
      <c r="X12" s="315">
        <v>0.98</v>
      </c>
      <c r="Y12" s="314">
        <v>0.98</v>
      </c>
      <c r="Z12" s="316">
        <v>0.98</v>
      </c>
      <c r="AA12" s="317"/>
      <c r="AB12" s="318"/>
      <c r="AC12" s="318"/>
      <c r="AD12" s="318"/>
      <c r="AE12" s="318"/>
      <c r="AF12" s="318"/>
      <c r="AG12" s="318"/>
      <c r="AH12" s="318"/>
      <c r="AI12" s="318"/>
      <c r="AJ12" s="318"/>
      <c r="AK12" s="318"/>
      <c r="AL12" s="318"/>
      <c r="AM12" s="318"/>
      <c r="AN12" s="318"/>
      <c r="AO12" s="318"/>
      <c r="AP12" s="318"/>
      <c r="AQ12" s="318"/>
      <c r="AR12" s="318"/>
      <c r="AS12" s="318"/>
      <c r="AT12" s="318"/>
      <c r="AU12" s="318"/>
      <c r="AV12" s="318"/>
      <c r="AW12" s="318"/>
      <c r="AX12" s="318"/>
      <c r="AY12" s="318"/>
      <c r="AZ12" s="318"/>
      <c r="BA12" s="318"/>
      <c r="BB12" s="318"/>
      <c r="BC12" s="319"/>
      <c r="BD12" s="294" t="s">
        <v>192</v>
      </c>
      <c r="BF12" s="320" t="s">
        <v>229</v>
      </c>
      <c r="BG12" s="321" t="s">
        <v>230</v>
      </c>
      <c r="BI12" s="295"/>
      <c r="BJ12" s="296"/>
      <c r="BK12" s="8" t="s">
        <v>231</v>
      </c>
      <c r="BL12" s="297" t="s">
        <v>232</v>
      </c>
      <c r="BN12" s="9" t="s">
        <v>193</v>
      </c>
      <c r="BO12" s="298" t="s">
        <v>182</v>
      </c>
      <c r="BP12" s="10" t="s">
        <v>233</v>
      </c>
      <c r="BQ12" s="299" t="s">
        <v>234</v>
      </c>
      <c r="BS12" s="89" t="s">
        <v>194</v>
      </c>
      <c r="BT12" s="89" t="s">
        <v>186</v>
      </c>
      <c r="BU12" s="88" t="s">
        <v>224</v>
      </c>
      <c r="BV12" s="87" t="s">
        <v>213</v>
      </c>
      <c r="BX12" s="2" t="s">
        <v>231</v>
      </c>
      <c r="BY12" s="2" t="s">
        <v>232</v>
      </c>
      <c r="BZ12" s="2">
        <v>717603684</v>
      </c>
      <c r="CA12" s="2">
        <v>1146292679</v>
      </c>
      <c r="CB12" s="2">
        <v>100000000</v>
      </c>
      <c r="CE12" s="2">
        <v>104103637</v>
      </c>
      <c r="CF12" s="2">
        <v>2068000000</v>
      </c>
      <c r="CG12" s="2">
        <v>717603684</v>
      </c>
      <c r="CH12" s="2">
        <v>1146292679</v>
      </c>
      <c r="CI12" s="2">
        <v>100000000</v>
      </c>
      <c r="CJ12" s="2">
        <v>0</v>
      </c>
      <c r="CK12" s="2">
        <v>0</v>
      </c>
      <c r="CL12" s="2">
        <v>104103637</v>
      </c>
      <c r="CM12" s="2">
        <v>2068000000</v>
      </c>
      <c r="CN12" s="2">
        <v>717603684</v>
      </c>
      <c r="CO12" s="2">
        <v>1146292679</v>
      </c>
      <c r="CP12" s="2">
        <v>100000000</v>
      </c>
      <c r="CQ12" s="2">
        <v>0</v>
      </c>
      <c r="CR12" s="2">
        <v>0</v>
      </c>
      <c r="CS12" s="2">
        <v>104103637</v>
      </c>
      <c r="CT12" s="2">
        <v>2068000000</v>
      </c>
      <c r="CU12" s="2">
        <v>717603684</v>
      </c>
      <c r="CV12" s="2">
        <v>1146292679</v>
      </c>
      <c r="CW12" s="2">
        <v>100000000</v>
      </c>
      <c r="CX12" s="2">
        <v>0</v>
      </c>
      <c r="CY12" s="2">
        <v>0</v>
      </c>
      <c r="CZ12" s="2">
        <v>104103637</v>
      </c>
      <c r="DA12" s="2">
        <v>2068000000</v>
      </c>
      <c r="DB12" s="2">
        <v>8272000000</v>
      </c>
      <c r="DC12" s="2" t="s">
        <v>235</v>
      </c>
      <c r="DD12" s="2" t="s">
        <v>208</v>
      </c>
      <c r="DE12" s="2" t="s">
        <v>209</v>
      </c>
      <c r="DF12" s="2" t="s">
        <v>183</v>
      </c>
      <c r="DH12" s="2" t="s">
        <v>236</v>
      </c>
      <c r="DI12" s="2" t="s">
        <v>208</v>
      </c>
      <c r="DJ12" s="2" t="s">
        <v>209</v>
      </c>
      <c r="DK12" s="2" t="s">
        <v>183</v>
      </c>
      <c r="DL12" s="2" t="s">
        <v>207</v>
      </c>
      <c r="DN12" s="2" t="s">
        <v>219</v>
      </c>
      <c r="DO12" s="2" t="s">
        <v>220</v>
      </c>
      <c r="DQ12" s="2" t="s">
        <v>224</v>
      </c>
      <c r="DR12" s="2" t="s">
        <v>213</v>
      </c>
      <c r="DT12" s="2" t="str">
        <f t="shared" si="7"/>
        <v>E1.P_A.MR2</v>
      </c>
      <c r="DU12" s="2" t="s">
        <v>235</v>
      </c>
      <c r="DV12" s="2" t="s">
        <v>208</v>
      </c>
      <c r="DW12" s="2" t="s">
        <v>179</v>
      </c>
      <c r="DX12" s="2" t="s">
        <v>180</v>
      </c>
      <c r="DY12" s="2" t="s">
        <v>209</v>
      </c>
      <c r="DZ12" s="2" t="s">
        <v>183</v>
      </c>
      <c r="EB12" s="300" t="s">
        <v>204</v>
      </c>
      <c r="EC12" s="301" t="s">
        <v>205</v>
      </c>
      <c r="ED12" s="302" t="s">
        <v>237</v>
      </c>
      <c r="EE12" s="303">
        <v>3</v>
      </c>
      <c r="EF12" s="304">
        <v>2</v>
      </c>
      <c r="EG12" s="263"/>
      <c r="EH12" s="263"/>
      <c r="EI12" s="263"/>
      <c r="EJ12" s="263"/>
      <c r="EL12" s="805" t="s">
        <v>238</v>
      </c>
      <c r="EM12" s="311" t="s">
        <v>226</v>
      </c>
      <c r="EN12" s="267" t="s">
        <v>239</v>
      </c>
      <c r="EO12" s="322">
        <v>98</v>
      </c>
      <c r="EP12" s="322">
        <v>98</v>
      </c>
      <c r="EQ12" s="322">
        <v>98</v>
      </c>
      <c r="ER12" s="322">
        <v>98</v>
      </c>
      <c r="ES12" s="322">
        <v>98</v>
      </c>
      <c r="ET12" s="808">
        <v>98</v>
      </c>
    </row>
    <row r="13" spans="1:150" ht="63.75" customHeight="1" thickBot="1" x14ac:dyDescent="0.25">
      <c r="A13" s="270" t="s">
        <v>177</v>
      </c>
      <c r="B13" s="271" t="s">
        <v>178</v>
      </c>
      <c r="C13" s="272" t="s">
        <v>179</v>
      </c>
      <c r="D13" s="273"/>
      <c r="E13" s="7" t="s">
        <v>181</v>
      </c>
      <c r="F13" s="274" t="str">
        <f t="shared" si="4"/>
        <v>E1.P_A</v>
      </c>
      <c r="G13" s="275" t="s">
        <v>182</v>
      </c>
      <c r="H13" s="275" t="s">
        <v>183</v>
      </c>
      <c r="I13" s="276"/>
      <c r="J13" s="277" t="s">
        <v>185</v>
      </c>
      <c r="K13" s="278" t="str">
        <f t="shared" si="5"/>
        <v>E1.P_A.MR1</v>
      </c>
      <c r="L13" s="279" t="s">
        <v>186</v>
      </c>
      <c r="M13" s="280" t="s">
        <v>187</v>
      </c>
      <c r="N13" s="281">
        <v>0</v>
      </c>
      <c r="O13" s="282">
        <v>0.1</v>
      </c>
      <c r="P13" s="305" t="s">
        <v>240</v>
      </c>
      <c r="Q13" s="283" t="str">
        <f t="shared" si="6"/>
        <v>E1.P_A.MR1-MP04-1</v>
      </c>
      <c r="R13" s="306" t="s">
        <v>241</v>
      </c>
      <c r="S13" s="307" t="s">
        <v>242</v>
      </c>
      <c r="T13" s="286">
        <v>0</v>
      </c>
      <c r="U13" s="287">
        <v>3</v>
      </c>
      <c r="V13" s="286" t="s">
        <v>191</v>
      </c>
      <c r="W13" s="308">
        <v>0.5</v>
      </c>
      <c r="X13" s="323">
        <v>0.5</v>
      </c>
      <c r="Y13" s="288">
        <v>1</v>
      </c>
      <c r="Z13" s="290">
        <v>1</v>
      </c>
      <c r="AA13" s="291"/>
      <c r="AB13" s="292"/>
      <c r="AC13" s="292"/>
      <c r="AD13" s="292"/>
      <c r="AE13" s="292"/>
      <c r="AF13" s="292"/>
      <c r="AG13" s="292"/>
      <c r="AH13" s="292"/>
      <c r="AI13" s="292"/>
      <c r="AJ13" s="292"/>
      <c r="AK13" s="292"/>
      <c r="AL13" s="292"/>
      <c r="AM13" s="292"/>
      <c r="AN13" s="292"/>
      <c r="AO13" s="292"/>
      <c r="AP13" s="292"/>
      <c r="AQ13" s="292"/>
      <c r="AR13" s="292"/>
      <c r="AS13" s="292"/>
      <c r="AT13" s="292"/>
      <c r="AU13" s="292"/>
      <c r="AV13" s="292"/>
      <c r="AW13" s="292"/>
      <c r="AX13" s="292"/>
      <c r="AY13" s="292"/>
      <c r="AZ13" s="292"/>
      <c r="BA13" s="292"/>
      <c r="BB13" s="292"/>
      <c r="BC13" s="293"/>
      <c r="BD13" s="294" t="s">
        <v>192</v>
      </c>
      <c r="BI13" s="295"/>
      <c r="BJ13" s="296"/>
      <c r="BK13" s="8" t="s">
        <v>243</v>
      </c>
      <c r="BL13" s="297" t="s">
        <v>244</v>
      </c>
      <c r="BN13" s="11" t="s">
        <v>193</v>
      </c>
      <c r="BO13" s="324" t="s">
        <v>182</v>
      </c>
      <c r="BP13" s="12" t="s">
        <v>245</v>
      </c>
      <c r="BQ13" s="325" t="s">
        <v>246</v>
      </c>
      <c r="BS13" s="89" t="s">
        <v>194</v>
      </c>
      <c r="BT13" s="89" t="s">
        <v>186</v>
      </c>
      <c r="BU13" s="88" t="s">
        <v>238</v>
      </c>
      <c r="BV13" s="87" t="s">
        <v>226</v>
      </c>
      <c r="BX13" s="2" t="s">
        <v>243</v>
      </c>
      <c r="BY13" s="2" t="s">
        <v>244</v>
      </c>
      <c r="BZ13" s="2">
        <v>240000000</v>
      </c>
      <c r="CB13" s="2">
        <v>0</v>
      </c>
      <c r="CF13" s="2">
        <v>240000000</v>
      </c>
      <c r="CG13" s="2">
        <v>240000000</v>
      </c>
      <c r="CH13" s="2">
        <v>0</v>
      </c>
      <c r="CI13" s="2">
        <v>0</v>
      </c>
      <c r="CJ13" s="2">
        <v>0</v>
      </c>
      <c r="CK13" s="2">
        <v>0</v>
      </c>
      <c r="CL13" s="2">
        <v>0</v>
      </c>
      <c r="CM13" s="2">
        <v>240000000</v>
      </c>
      <c r="CN13" s="2">
        <v>240000000</v>
      </c>
      <c r="CO13" s="2">
        <v>0</v>
      </c>
      <c r="CP13" s="2">
        <v>0</v>
      </c>
      <c r="CQ13" s="2">
        <v>0</v>
      </c>
      <c r="CR13" s="2">
        <v>0</v>
      </c>
      <c r="CS13" s="2">
        <v>0</v>
      </c>
      <c r="CT13" s="2">
        <v>240000000</v>
      </c>
      <c r="CU13" s="2">
        <v>240000000</v>
      </c>
      <c r="CV13" s="2">
        <v>0</v>
      </c>
      <c r="CW13" s="2">
        <v>0</v>
      </c>
      <c r="CX13" s="2">
        <v>0</v>
      </c>
      <c r="CY13" s="2">
        <v>0</v>
      </c>
      <c r="CZ13" s="2">
        <v>0</v>
      </c>
      <c r="DA13" s="2">
        <v>240000000</v>
      </c>
      <c r="DB13" s="2">
        <v>960000000</v>
      </c>
      <c r="DC13" s="2" t="s">
        <v>247</v>
      </c>
      <c r="DD13" s="2" t="s">
        <v>208</v>
      </c>
      <c r="DE13" s="2" t="s">
        <v>209</v>
      </c>
      <c r="DF13" s="2" t="s">
        <v>183</v>
      </c>
      <c r="DH13" s="2" t="s">
        <v>248</v>
      </c>
      <c r="DI13" s="2" t="s">
        <v>208</v>
      </c>
      <c r="DJ13" s="2" t="s">
        <v>209</v>
      </c>
      <c r="DK13" s="2" t="s">
        <v>183</v>
      </c>
      <c r="DL13" s="2" t="s">
        <v>207</v>
      </c>
      <c r="DN13" s="2" t="s">
        <v>233</v>
      </c>
      <c r="DO13" s="2" t="s">
        <v>234</v>
      </c>
      <c r="DQ13" s="2" t="s">
        <v>238</v>
      </c>
      <c r="DR13" s="2" t="s">
        <v>226</v>
      </c>
      <c r="DT13" s="2" t="str">
        <f t="shared" si="7"/>
        <v>E1.P_A.MR3</v>
      </c>
      <c r="DU13" s="2" t="s">
        <v>247</v>
      </c>
      <c r="DV13" s="2" t="s">
        <v>208</v>
      </c>
      <c r="DW13" s="2" t="s">
        <v>179</v>
      </c>
      <c r="DX13" s="2" t="s">
        <v>180</v>
      </c>
      <c r="DY13" s="2" t="s">
        <v>209</v>
      </c>
      <c r="DZ13" s="2" t="s">
        <v>183</v>
      </c>
      <c r="EB13" s="300" t="s">
        <v>219</v>
      </c>
      <c r="EC13" s="301" t="s">
        <v>220</v>
      </c>
      <c r="ED13" s="302" t="s">
        <v>249</v>
      </c>
      <c r="EE13" s="303" t="s">
        <v>250</v>
      </c>
      <c r="EF13" s="326" t="s">
        <v>250</v>
      </c>
      <c r="EG13" s="263"/>
      <c r="EH13" s="263"/>
      <c r="EI13" s="263"/>
      <c r="EJ13" s="263"/>
      <c r="EL13" s="805" t="s">
        <v>251</v>
      </c>
      <c r="EM13" s="311" t="s">
        <v>241</v>
      </c>
      <c r="EN13" s="267" t="s">
        <v>242</v>
      </c>
      <c r="EO13" s="267">
        <v>0</v>
      </c>
      <c r="EP13" s="267">
        <v>3</v>
      </c>
      <c r="EQ13" s="269">
        <v>0.5</v>
      </c>
      <c r="ER13" s="269">
        <v>0.5</v>
      </c>
      <c r="ES13" s="268">
        <v>1</v>
      </c>
      <c r="ET13" s="809">
        <v>1</v>
      </c>
    </row>
    <row r="14" spans="1:150" ht="55.5" customHeight="1" x14ac:dyDescent="0.25">
      <c r="A14" s="270" t="s">
        <v>177</v>
      </c>
      <c r="B14" s="271" t="s">
        <v>178</v>
      </c>
      <c r="C14" s="272" t="s">
        <v>179</v>
      </c>
      <c r="D14" s="273"/>
      <c r="E14" s="7" t="s">
        <v>181</v>
      </c>
      <c r="F14" s="274" t="str">
        <f t="shared" si="4"/>
        <v>E1.P_A</v>
      </c>
      <c r="G14" s="275" t="s">
        <v>182</v>
      </c>
      <c r="H14" s="275" t="s">
        <v>183</v>
      </c>
      <c r="I14" s="276"/>
      <c r="J14" s="277" t="s">
        <v>185</v>
      </c>
      <c r="K14" s="278" t="str">
        <f t="shared" si="5"/>
        <v>E1.P_A.MR1</v>
      </c>
      <c r="L14" s="279" t="s">
        <v>186</v>
      </c>
      <c r="M14" s="280" t="s">
        <v>187</v>
      </c>
      <c r="N14" s="281">
        <v>0</v>
      </c>
      <c r="O14" s="282">
        <v>0.1</v>
      </c>
      <c r="P14" s="305" t="s">
        <v>252</v>
      </c>
      <c r="Q14" s="283" t="str">
        <f t="shared" si="6"/>
        <v>E1.P_A.MR1-MP05-1</v>
      </c>
      <c r="R14" s="306" t="s">
        <v>253</v>
      </c>
      <c r="S14" s="307" t="s">
        <v>254</v>
      </c>
      <c r="T14" s="286">
        <v>3</v>
      </c>
      <c r="U14" s="287">
        <v>3</v>
      </c>
      <c r="V14" s="286" t="s">
        <v>228</v>
      </c>
      <c r="W14" s="288">
        <v>3</v>
      </c>
      <c r="X14" s="289">
        <v>3</v>
      </c>
      <c r="Y14" s="288">
        <v>3</v>
      </c>
      <c r="Z14" s="290">
        <v>3</v>
      </c>
      <c r="AA14" s="291"/>
      <c r="AB14" s="292"/>
      <c r="AC14" s="292"/>
      <c r="AD14" s="292"/>
      <c r="AE14" s="292"/>
      <c r="AF14" s="292"/>
      <c r="AG14" s="292"/>
      <c r="AH14" s="292"/>
      <c r="AI14" s="292"/>
      <c r="AJ14" s="292"/>
      <c r="AK14" s="292"/>
      <c r="AL14" s="292"/>
      <c r="AM14" s="292"/>
      <c r="AN14" s="292"/>
      <c r="AO14" s="292"/>
      <c r="AP14" s="292"/>
      <c r="AQ14" s="292"/>
      <c r="AR14" s="292"/>
      <c r="AS14" s="292"/>
      <c r="AT14" s="292"/>
      <c r="AU14" s="292"/>
      <c r="AV14" s="292"/>
      <c r="AW14" s="292"/>
      <c r="AX14" s="292"/>
      <c r="AY14" s="292"/>
      <c r="AZ14" s="292"/>
      <c r="BA14" s="292"/>
      <c r="BB14" s="292"/>
      <c r="BC14" s="293"/>
      <c r="BD14" s="294" t="s">
        <v>192</v>
      </c>
      <c r="BI14" s="295"/>
      <c r="BJ14" s="296"/>
      <c r="BK14" s="8" t="s">
        <v>255</v>
      </c>
      <c r="BL14" s="297" t="s">
        <v>256</v>
      </c>
      <c r="BN14" s="5" t="s">
        <v>202</v>
      </c>
      <c r="BO14" s="261" t="s">
        <v>203</v>
      </c>
      <c r="BP14" s="6" t="s">
        <v>257</v>
      </c>
      <c r="BQ14" s="262" t="s">
        <v>258</v>
      </c>
      <c r="BS14" s="89" t="s">
        <v>194</v>
      </c>
      <c r="BT14" s="89" t="s">
        <v>186</v>
      </c>
      <c r="BU14" s="88" t="s">
        <v>251</v>
      </c>
      <c r="BV14" s="87" t="s">
        <v>241</v>
      </c>
      <c r="BX14" s="2" t="s">
        <v>255</v>
      </c>
      <c r="BY14" s="2" t="s">
        <v>256</v>
      </c>
      <c r="BZ14" s="2">
        <v>1566108662</v>
      </c>
      <c r="CA14" s="2">
        <v>1384562012</v>
      </c>
      <c r="CB14" s="2">
        <v>0</v>
      </c>
      <c r="CE14" s="2">
        <v>110329326</v>
      </c>
      <c r="CF14" s="2">
        <v>3061000000</v>
      </c>
      <c r="CG14" s="2">
        <v>1566108662</v>
      </c>
      <c r="CH14" s="2">
        <v>1384562012</v>
      </c>
      <c r="CI14" s="2">
        <v>0</v>
      </c>
      <c r="CJ14" s="2">
        <v>0</v>
      </c>
      <c r="CK14" s="2">
        <v>0</v>
      </c>
      <c r="CL14" s="2">
        <v>110329326</v>
      </c>
      <c r="CM14" s="2">
        <v>3061000000</v>
      </c>
      <c r="CN14" s="2">
        <v>1566108662</v>
      </c>
      <c r="CO14" s="2">
        <v>1384562012</v>
      </c>
      <c r="CP14" s="2">
        <v>0</v>
      </c>
      <c r="CQ14" s="2">
        <v>0</v>
      </c>
      <c r="CR14" s="2">
        <v>0</v>
      </c>
      <c r="CS14" s="2">
        <v>110329326</v>
      </c>
      <c r="CT14" s="2">
        <v>3061000000</v>
      </c>
      <c r="CU14" s="2">
        <v>1566108662</v>
      </c>
      <c r="CV14" s="2">
        <v>1384562012</v>
      </c>
      <c r="CW14" s="2">
        <v>0</v>
      </c>
      <c r="CX14" s="2">
        <v>0</v>
      </c>
      <c r="CY14" s="2">
        <v>0</v>
      </c>
      <c r="CZ14" s="2">
        <v>110329326</v>
      </c>
      <c r="DA14" s="2">
        <v>3061000000</v>
      </c>
      <c r="DB14" s="2">
        <v>12244000000</v>
      </c>
      <c r="DC14" s="2" t="s">
        <v>259</v>
      </c>
      <c r="DD14" s="2" t="s">
        <v>208</v>
      </c>
      <c r="DE14" s="2" t="s">
        <v>209</v>
      </c>
      <c r="DF14" s="2" t="s">
        <v>183</v>
      </c>
      <c r="DH14" s="2" t="s">
        <v>260</v>
      </c>
      <c r="DI14" s="2" t="s">
        <v>208</v>
      </c>
      <c r="DJ14" s="2" t="s">
        <v>209</v>
      </c>
      <c r="DK14" s="2" t="s">
        <v>183</v>
      </c>
      <c r="DL14" s="2" t="s">
        <v>207</v>
      </c>
      <c r="DN14" s="2" t="s">
        <v>245</v>
      </c>
      <c r="DO14" s="2" t="s">
        <v>246</v>
      </c>
      <c r="DQ14" s="2" t="s">
        <v>251</v>
      </c>
      <c r="DR14" s="2" t="s">
        <v>241</v>
      </c>
      <c r="DT14" s="2" t="str">
        <f t="shared" si="7"/>
        <v>E1.P_A.MR4</v>
      </c>
      <c r="DU14" s="2" t="s">
        <v>259</v>
      </c>
      <c r="DV14" s="2" t="s">
        <v>208</v>
      </c>
      <c r="DW14" s="2" t="s">
        <v>179</v>
      </c>
      <c r="DX14" s="2" t="s">
        <v>180</v>
      </c>
      <c r="DY14" s="2" t="s">
        <v>209</v>
      </c>
      <c r="DZ14" s="2" t="s">
        <v>183</v>
      </c>
      <c r="EB14" s="300" t="s">
        <v>233</v>
      </c>
      <c r="EC14" s="301" t="s">
        <v>234</v>
      </c>
      <c r="ED14" s="302" t="s">
        <v>261</v>
      </c>
      <c r="EE14" s="327">
        <v>0</v>
      </c>
      <c r="EF14" s="304">
        <v>4</v>
      </c>
      <c r="EG14" s="263"/>
      <c r="EH14" s="263"/>
      <c r="EI14" s="263"/>
      <c r="EJ14" s="263"/>
      <c r="EL14" s="805" t="s">
        <v>262</v>
      </c>
      <c r="EM14" s="311" t="s">
        <v>253</v>
      </c>
      <c r="EN14" s="267" t="s">
        <v>254</v>
      </c>
      <c r="EO14" s="267">
        <v>3</v>
      </c>
      <c r="EP14" s="267">
        <v>3</v>
      </c>
      <c r="EQ14" s="268">
        <v>3</v>
      </c>
      <c r="ER14" s="268">
        <v>3</v>
      </c>
      <c r="ES14" s="268">
        <v>3</v>
      </c>
      <c r="ET14" s="809">
        <v>3</v>
      </c>
    </row>
    <row r="15" spans="1:150" ht="48.75" customHeight="1" x14ac:dyDescent="0.25">
      <c r="A15" s="270" t="s">
        <v>177</v>
      </c>
      <c r="B15" s="271" t="s">
        <v>178</v>
      </c>
      <c r="C15" s="272" t="s">
        <v>179</v>
      </c>
      <c r="D15" s="273"/>
      <c r="E15" s="7" t="s">
        <v>181</v>
      </c>
      <c r="F15" s="274" t="str">
        <f t="shared" si="4"/>
        <v>E1.P_A</v>
      </c>
      <c r="G15" s="275" t="s">
        <v>182</v>
      </c>
      <c r="H15" s="275" t="s">
        <v>183</v>
      </c>
      <c r="I15" s="276"/>
      <c r="J15" s="277" t="s">
        <v>185</v>
      </c>
      <c r="K15" s="278" t="str">
        <f t="shared" si="5"/>
        <v>E1.P_A.MR1</v>
      </c>
      <c r="L15" s="279" t="s">
        <v>186</v>
      </c>
      <c r="M15" s="280" t="s">
        <v>187</v>
      </c>
      <c r="N15" s="281">
        <v>0</v>
      </c>
      <c r="O15" s="282">
        <v>0.1</v>
      </c>
      <c r="P15" s="305" t="s">
        <v>263</v>
      </c>
      <c r="Q15" s="283" t="str">
        <f t="shared" si="6"/>
        <v>E1.P_A.MR1-MP06-1</v>
      </c>
      <c r="R15" s="306" t="s">
        <v>264</v>
      </c>
      <c r="S15" s="307" t="s">
        <v>265</v>
      </c>
      <c r="T15" s="286">
        <v>3</v>
      </c>
      <c r="U15" s="287">
        <v>3</v>
      </c>
      <c r="V15" s="286" t="s">
        <v>228</v>
      </c>
      <c r="W15" s="288">
        <v>3</v>
      </c>
      <c r="X15" s="289">
        <v>3</v>
      </c>
      <c r="Y15" s="288">
        <v>3</v>
      </c>
      <c r="Z15" s="290">
        <v>3</v>
      </c>
      <c r="AA15" s="291"/>
      <c r="AB15" s="292"/>
      <c r="AC15" s="292"/>
      <c r="AD15" s="292"/>
      <c r="AE15" s="292"/>
      <c r="AF15" s="292"/>
      <c r="AG15" s="292"/>
      <c r="AH15" s="292"/>
      <c r="AI15" s="292"/>
      <c r="AJ15" s="292"/>
      <c r="AK15" s="292"/>
      <c r="AL15" s="292"/>
      <c r="AM15" s="292"/>
      <c r="AN15" s="292"/>
      <c r="AO15" s="292"/>
      <c r="AP15" s="292"/>
      <c r="AQ15" s="292"/>
      <c r="AR15" s="292"/>
      <c r="AS15" s="292"/>
      <c r="AT15" s="292"/>
      <c r="AU15" s="292"/>
      <c r="AV15" s="292"/>
      <c r="AW15" s="292"/>
      <c r="AX15" s="292"/>
      <c r="AY15" s="292"/>
      <c r="AZ15" s="292"/>
      <c r="BA15" s="292"/>
      <c r="BB15" s="292"/>
      <c r="BC15" s="293"/>
      <c r="BD15" s="294" t="s">
        <v>192</v>
      </c>
      <c r="BI15" s="295"/>
      <c r="BJ15" s="296"/>
      <c r="BK15" s="8" t="s">
        <v>266</v>
      </c>
      <c r="BL15" s="297" t="s">
        <v>267</v>
      </c>
      <c r="BN15" s="9" t="s">
        <v>202</v>
      </c>
      <c r="BO15" s="298" t="s">
        <v>203</v>
      </c>
      <c r="BP15" s="10" t="s">
        <v>268</v>
      </c>
      <c r="BQ15" s="299" t="s">
        <v>269</v>
      </c>
      <c r="BS15" s="89" t="s">
        <v>194</v>
      </c>
      <c r="BT15" s="89" t="s">
        <v>186</v>
      </c>
      <c r="BU15" s="88" t="s">
        <v>262</v>
      </c>
      <c r="BV15" s="87" t="s">
        <v>253</v>
      </c>
      <c r="BX15" s="2" t="s">
        <v>266</v>
      </c>
      <c r="BY15" s="2" t="s">
        <v>267</v>
      </c>
      <c r="BZ15" s="2">
        <v>120000000</v>
      </c>
      <c r="CB15" s="2">
        <v>0</v>
      </c>
      <c r="CF15" s="2">
        <v>120000000</v>
      </c>
      <c r="CG15" s="2">
        <v>120000000</v>
      </c>
      <c r="CH15" s="2">
        <v>0</v>
      </c>
      <c r="CI15" s="2">
        <v>0</v>
      </c>
      <c r="CJ15" s="2">
        <v>0</v>
      </c>
      <c r="CK15" s="2">
        <v>0</v>
      </c>
      <c r="CL15" s="2">
        <v>0</v>
      </c>
      <c r="CM15" s="2">
        <v>120000000</v>
      </c>
      <c r="CN15" s="2">
        <v>120000000</v>
      </c>
      <c r="CO15" s="2">
        <v>0</v>
      </c>
      <c r="CP15" s="2">
        <v>0</v>
      </c>
      <c r="CQ15" s="2">
        <v>0</v>
      </c>
      <c r="CR15" s="2">
        <v>0</v>
      </c>
      <c r="CS15" s="2">
        <v>0</v>
      </c>
      <c r="CT15" s="2">
        <v>120000000</v>
      </c>
      <c r="CU15" s="2">
        <v>120000000</v>
      </c>
      <c r="CV15" s="2">
        <v>0</v>
      </c>
      <c r="CW15" s="2">
        <v>0</v>
      </c>
      <c r="CX15" s="2">
        <v>0</v>
      </c>
      <c r="CY15" s="2">
        <v>0</v>
      </c>
      <c r="CZ15" s="2">
        <v>0</v>
      </c>
      <c r="DA15" s="2">
        <v>120000000</v>
      </c>
      <c r="DB15" s="2">
        <v>480000000</v>
      </c>
      <c r="DC15" s="2" t="s">
        <v>270</v>
      </c>
      <c r="DD15" s="2" t="s">
        <v>208</v>
      </c>
      <c r="DE15" s="2" t="s">
        <v>209</v>
      </c>
      <c r="DF15" s="2" t="s">
        <v>183</v>
      </c>
      <c r="DH15" s="2" t="s">
        <v>271</v>
      </c>
      <c r="DI15" s="2" t="s">
        <v>208</v>
      </c>
      <c r="DJ15" s="2" t="s">
        <v>209</v>
      </c>
      <c r="DK15" s="2" t="s">
        <v>183</v>
      </c>
      <c r="DL15" s="2" t="s">
        <v>207</v>
      </c>
      <c r="DN15" s="2" t="s">
        <v>257</v>
      </c>
      <c r="DO15" s="2" t="s">
        <v>258</v>
      </c>
      <c r="DQ15" s="2" t="s">
        <v>262</v>
      </c>
      <c r="DR15" s="2" t="s">
        <v>253</v>
      </c>
      <c r="DT15" s="2" t="str">
        <f t="shared" si="7"/>
        <v>E1.P_A.MR5</v>
      </c>
      <c r="DU15" s="2" t="s">
        <v>270</v>
      </c>
      <c r="DV15" s="2" t="s">
        <v>208</v>
      </c>
      <c r="DW15" s="2" t="s">
        <v>179</v>
      </c>
      <c r="DX15" s="2" t="s">
        <v>180</v>
      </c>
      <c r="DY15" s="2" t="s">
        <v>209</v>
      </c>
      <c r="DZ15" s="2" t="s">
        <v>183</v>
      </c>
      <c r="EB15" s="300" t="s">
        <v>245</v>
      </c>
      <c r="EC15" s="301" t="s">
        <v>246</v>
      </c>
      <c r="ED15" s="302" t="s">
        <v>272</v>
      </c>
      <c r="EE15" s="303">
        <v>0</v>
      </c>
      <c r="EF15" s="304">
        <v>1</v>
      </c>
      <c r="EG15" s="263"/>
      <c r="EH15" s="263"/>
      <c r="EI15" s="263"/>
      <c r="EJ15" s="263"/>
      <c r="EL15" s="805" t="s">
        <v>273</v>
      </c>
      <c r="EM15" s="311" t="s">
        <v>264</v>
      </c>
      <c r="EN15" s="267" t="s">
        <v>265</v>
      </c>
      <c r="EO15" s="267">
        <v>3</v>
      </c>
      <c r="EP15" s="267">
        <v>3</v>
      </c>
      <c r="EQ15" s="268">
        <v>3</v>
      </c>
      <c r="ER15" s="268">
        <v>3</v>
      </c>
      <c r="ES15" s="268">
        <v>3</v>
      </c>
      <c r="ET15" s="809">
        <v>3</v>
      </c>
    </row>
    <row r="16" spans="1:150" ht="64.5" customHeight="1" thickBot="1" x14ac:dyDescent="0.3">
      <c r="A16" s="270" t="s">
        <v>177</v>
      </c>
      <c r="B16" s="271" t="s">
        <v>178</v>
      </c>
      <c r="C16" s="272" t="s">
        <v>179</v>
      </c>
      <c r="D16" s="273"/>
      <c r="E16" s="7" t="s">
        <v>181</v>
      </c>
      <c r="F16" s="274" t="str">
        <f t="shared" si="4"/>
        <v>E1.P_A</v>
      </c>
      <c r="G16" s="275" t="s">
        <v>182</v>
      </c>
      <c r="H16" s="275" t="s">
        <v>183</v>
      </c>
      <c r="I16" s="276"/>
      <c r="J16" s="277" t="s">
        <v>185</v>
      </c>
      <c r="K16" s="278" t="str">
        <f t="shared" si="5"/>
        <v>E1.P_A.MR1</v>
      </c>
      <c r="L16" s="279" t="s">
        <v>186</v>
      </c>
      <c r="M16" s="280" t="s">
        <v>187</v>
      </c>
      <c r="N16" s="281">
        <v>0</v>
      </c>
      <c r="O16" s="282">
        <v>0.1</v>
      </c>
      <c r="P16" s="305" t="s">
        <v>274</v>
      </c>
      <c r="Q16" s="283" t="str">
        <f t="shared" si="6"/>
        <v>E1.P_A.MR1-MP07-1</v>
      </c>
      <c r="R16" s="328" t="s">
        <v>275</v>
      </c>
      <c r="S16" s="329" t="s">
        <v>276</v>
      </c>
      <c r="T16" s="330">
        <v>3</v>
      </c>
      <c r="U16" s="331">
        <v>3</v>
      </c>
      <c r="V16" s="286" t="s">
        <v>228</v>
      </c>
      <c r="W16" s="288">
        <v>3</v>
      </c>
      <c r="X16" s="289">
        <v>3</v>
      </c>
      <c r="Y16" s="288">
        <v>3</v>
      </c>
      <c r="Z16" s="290">
        <v>3</v>
      </c>
      <c r="AA16" s="291"/>
      <c r="AB16" s="292"/>
      <c r="AC16" s="292"/>
      <c r="AD16" s="292"/>
      <c r="AE16" s="292"/>
      <c r="AF16" s="292"/>
      <c r="AG16" s="292"/>
      <c r="AH16" s="292"/>
      <c r="AI16" s="292"/>
      <c r="AJ16" s="292"/>
      <c r="AK16" s="292"/>
      <c r="AL16" s="292"/>
      <c r="AM16" s="292"/>
      <c r="AN16" s="292"/>
      <c r="AO16" s="292"/>
      <c r="AP16" s="292"/>
      <c r="AQ16" s="292"/>
      <c r="AR16" s="292"/>
      <c r="AS16" s="292"/>
      <c r="AT16" s="292"/>
      <c r="AU16" s="292"/>
      <c r="AV16" s="292"/>
      <c r="AW16" s="292"/>
      <c r="AX16" s="292"/>
      <c r="AY16" s="292"/>
      <c r="AZ16" s="292"/>
      <c r="BA16" s="292"/>
      <c r="BB16" s="292"/>
      <c r="BC16" s="293"/>
      <c r="BD16" s="294" t="s">
        <v>192</v>
      </c>
      <c r="BI16" s="295"/>
      <c r="BJ16" s="296"/>
      <c r="BK16" s="8" t="s">
        <v>277</v>
      </c>
      <c r="BL16" s="297" t="s">
        <v>278</v>
      </c>
      <c r="BN16" s="11" t="s">
        <v>202</v>
      </c>
      <c r="BO16" s="324" t="s">
        <v>203</v>
      </c>
      <c r="BP16" s="12" t="s">
        <v>279</v>
      </c>
      <c r="BQ16" s="325" t="s">
        <v>280</v>
      </c>
      <c r="BS16" s="89" t="s">
        <v>194</v>
      </c>
      <c r="BT16" s="89" t="s">
        <v>186</v>
      </c>
      <c r="BU16" s="88" t="s">
        <v>273</v>
      </c>
      <c r="BV16" s="87" t="s">
        <v>264</v>
      </c>
      <c r="BX16" s="2" t="s">
        <v>277</v>
      </c>
      <c r="BY16" s="2" t="s">
        <v>278</v>
      </c>
      <c r="BZ16" s="2">
        <v>100000000</v>
      </c>
      <c r="CB16" s="2">
        <v>0</v>
      </c>
      <c r="CF16" s="2">
        <v>100000000</v>
      </c>
      <c r="CG16" s="2">
        <v>100000000</v>
      </c>
      <c r="CH16" s="2">
        <v>0</v>
      </c>
      <c r="CI16" s="2">
        <v>0</v>
      </c>
      <c r="CJ16" s="2">
        <v>0</v>
      </c>
      <c r="CK16" s="2">
        <v>0</v>
      </c>
      <c r="CL16" s="2">
        <v>0</v>
      </c>
      <c r="CM16" s="2">
        <v>100000000</v>
      </c>
      <c r="CN16" s="2">
        <v>100000000</v>
      </c>
      <c r="CO16" s="2">
        <v>0</v>
      </c>
      <c r="CP16" s="2">
        <v>0</v>
      </c>
      <c r="CQ16" s="2">
        <v>0</v>
      </c>
      <c r="CR16" s="2">
        <v>0</v>
      </c>
      <c r="CS16" s="2">
        <v>0</v>
      </c>
      <c r="CT16" s="2">
        <v>100000000</v>
      </c>
      <c r="CU16" s="2">
        <v>100000000</v>
      </c>
      <c r="CV16" s="2">
        <v>0</v>
      </c>
      <c r="CW16" s="2">
        <v>0</v>
      </c>
      <c r="CX16" s="2">
        <v>0</v>
      </c>
      <c r="CY16" s="2">
        <v>0</v>
      </c>
      <c r="CZ16" s="2">
        <v>0</v>
      </c>
      <c r="DA16" s="2">
        <v>100000000</v>
      </c>
      <c r="DB16" s="2">
        <v>400000000</v>
      </c>
      <c r="DC16" s="2" t="s">
        <v>281</v>
      </c>
      <c r="DD16" s="2" t="s">
        <v>208</v>
      </c>
      <c r="DE16" s="2" t="s">
        <v>282</v>
      </c>
      <c r="DF16" s="2" t="s">
        <v>283</v>
      </c>
      <c r="DH16" s="2" t="s">
        <v>284</v>
      </c>
      <c r="DI16" s="2" t="s">
        <v>208</v>
      </c>
      <c r="DJ16" s="2" t="s">
        <v>209</v>
      </c>
      <c r="DK16" s="2" t="s">
        <v>183</v>
      </c>
      <c r="DL16" s="2" t="s">
        <v>207</v>
      </c>
      <c r="DN16" s="2" t="s">
        <v>268</v>
      </c>
      <c r="DO16" s="2" t="s">
        <v>269</v>
      </c>
      <c r="DQ16" s="2" t="s">
        <v>273</v>
      </c>
      <c r="DR16" s="2" t="s">
        <v>264</v>
      </c>
      <c r="DT16" s="2" t="str">
        <f t="shared" si="7"/>
        <v>E1.P_B.MR1</v>
      </c>
      <c r="DU16" s="2" t="s">
        <v>281</v>
      </c>
      <c r="DV16" s="2" t="s">
        <v>208</v>
      </c>
      <c r="DW16" s="2" t="s">
        <v>179</v>
      </c>
      <c r="DX16" s="2" t="s">
        <v>285</v>
      </c>
      <c r="DY16" s="2" t="s">
        <v>282</v>
      </c>
      <c r="DZ16" s="2" t="s">
        <v>283</v>
      </c>
      <c r="EB16" s="300" t="s">
        <v>257</v>
      </c>
      <c r="EC16" s="301" t="s">
        <v>258</v>
      </c>
      <c r="ED16" s="302" t="s">
        <v>286</v>
      </c>
      <c r="EE16" s="303">
        <v>20</v>
      </c>
      <c r="EF16" s="304">
        <v>100</v>
      </c>
      <c r="EG16" s="263"/>
      <c r="EH16" s="263"/>
      <c r="EI16" s="263"/>
      <c r="EJ16" s="263"/>
      <c r="EL16" s="805" t="s">
        <v>287</v>
      </c>
      <c r="EM16" s="311" t="s">
        <v>275</v>
      </c>
      <c r="EN16" s="267" t="s">
        <v>276</v>
      </c>
      <c r="EO16" s="267">
        <v>3</v>
      </c>
      <c r="EP16" s="267">
        <v>3</v>
      </c>
      <c r="EQ16" s="268">
        <v>3</v>
      </c>
      <c r="ER16" s="268">
        <v>3</v>
      </c>
      <c r="ES16" s="268">
        <v>3</v>
      </c>
      <c r="ET16" s="809">
        <v>3</v>
      </c>
    </row>
    <row r="17" spans="1:150" ht="94.5" customHeight="1" thickBot="1" x14ac:dyDescent="0.25">
      <c r="A17" s="270" t="s">
        <v>177</v>
      </c>
      <c r="B17" s="271" t="s">
        <v>178</v>
      </c>
      <c r="C17" s="272" t="s">
        <v>179</v>
      </c>
      <c r="D17" s="273"/>
      <c r="E17" s="7" t="s">
        <v>181</v>
      </c>
      <c r="F17" s="274" t="str">
        <f t="shared" si="4"/>
        <v>E1.P_A</v>
      </c>
      <c r="G17" s="275" t="s">
        <v>182</v>
      </c>
      <c r="H17" s="275" t="s">
        <v>183</v>
      </c>
      <c r="I17" s="332" t="s">
        <v>288</v>
      </c>
      <c r="J17" s="333" t="s">
        <v>185</v>
      </c>
      <c r="K17" s="334" t="str">
        <f t="shared" si="5"/>
        <v>E1.P_A.MR1</v>
      </c>
      <c r="L17" s="335" t="s">
        <v>223</v>
      </c>
      <c r="M17" s="336" t="s">
        <v>187</v>
      </c>
      <c r="N17" s="337">
        <v>0</v>
      </c>
      <c r="O17" s="338">
        <v>0.1</v>
      </c>
      <c r="P17" s="339" t="s">
        <v>289</v>
      </c>
      <c r="Q17" s="340" t="str">
        <f t="shared" si="6"/>
        <v>E1.P_A.MR1-MP08-1</v>
      </c>
      <c r="R17" s="341" t="s">
        <v>290</v>
      </c>
      <c r="S17" s="342" t="s">
        <v>291</v>
      </c>
      <c r="T17" s="343">
        <v>0</v>
      </c>
      <c r="U17" s="344">
        <v>3</v>
      </c>
      <c r="V17" s="343" t="s">
        <v>191</v>
      </c>
      <c r="W17" s="345">
        <v>0</v>
      </c>
      <c r="X17" s="346">
        <v>1</v>
      </c>
      <c r="Y17" s="345">
        <v>1</v>
      </c>
      <c r="Z17" s="347">
        <v>1</v>
      </c>
      <c r="AA17" s="291"/>
      <c r="AB17" s="292"/>
      <c r="AC17" s="292"/>
      <c r="AD17" s="292"/>
      <c r="AE17" s="292"/>
      <c r="AF17" s="292"/>
      <c r="AG17" s="292"/>
      <c r="AH17" s="292"/>
      <c r="AI17" s="292"/>
      <c r="AJ17" s="292"/>
      <c r="AK17" s="292"/>
      <c r="AL17" s="292"/>
      <c r="AM17" s="292"/>
      <c r="AN17" s="292"/>
      <c r="AO17" s="292"/>
      <c r="AP17" s="292"/>
      <c r="AQ17" s="292"/>
      <c r="AR17" s="292"/>
      <c r="AS17" s="292"/>
      <c r="AT17" s="292"/>
      <c r="AU17" s="292"/>
      <c r="AV17" s="292"/>
      <c r="AW17" s="292"/>
      <c r="AX17" s="292"/>
      <c r="AY17" s="292"/>
      <c r="AZ17" s="292"/>
      <c r="BA17" s="292"/>
      <c r="BB17" s="292"/>
      <c r="BC17" s="293"/>
      <c r="BD17" s="294" t="s">
        <v>192</v>
      </c>
      <c r="BI17" s="295"/>
      <c r="BJ17" s="296"/>
      <c r="BK17" s="8" t="s">
        <v>292</v>
      </c>
      <c r="BL17" s="297" t="s">
        <v>293</v>
      </c>
      <c r="BN17" s="13" t="s">
        <v>217</v>
      </c>
      <c r="BO17" s="348" t="s">
        <v>218</v>
      </c>
      <c r="BP17" s="14" t="s">
        <v>294</v>
      </c>
      <c r="BQ17" s="349" t="s">
        <v>295</v>
      </c>
      <c r="BS17" s="89" t="s">
        <v>194</v>
      </c>
      <c r="BT17" s="89" t="s">
        <v>186</v>
      </c>
      <c r="BU17" s="88" t="s">
        <v>287</v>
      </c>
      <c r="BV17" s="87" t="s">
        <v>275</v>
      </c>
      <c r="BX17" s="2" t="s">
        <v>292</v>
      </c>
      <c r="BY17" s="2" t="s">
        <v>293</v>
      </c>
      <c r="BZ17" s="2">
        <v>279000000</v>
      </c>
      <c r="CB17" s="2">
        <v>0</v>
      </c>
      <c r="CF17" s="2">
        <v>279000000</v>
      </c>
      <c r="CG17" s="2">
        <v>279000000</v>
      </c>
      <c r="CH17" s="2">
        <v>0</v>
      </c>
      <c r="CI17" s="2">
        <v>0</v>
      </c>
      <c r="CJ17" s="2">
        <v>0</v>
      </c>
      <c r="CK17" s="2">
        <v>0</v>
      </c>
      <c r="CL17" s="2">
        <v>0</v>
      </c>
      <c r="CM17" s="2">
        <v>279000000</v>
      </c>
      <c r="CN17" s="2">
        <v>279000000</v>
      </c>
      <c r="CO17" s="2">
        <v>0</v>
      </c>
      <c r="CP17" s="2">
        <v>0</v>
      </c>
      <c r="CQ17" s="2">
        <v>0</v>
      </c>
      <c r="CR17" s="2">
        <v>0</v>
      </c>
      <c r="CS17" s="2">
        <v>0</v>
      </c>
      <c r="CT17" s="2">
        <v>279000000</v>
      </c>
      <c r="CU17" s="2">
        <v>279000000</v>
      </c>
      <c r="CV17" s="2">
        <v>0</v>
      </c>
      <c r="CW17" s="2">
        <v>0</v>
      </c>
      <c r="CX17" s="2">
        <v>0</v>
      </c>
      <c r="CY17" s="2">
        <v>0</v>
      </c>
      <c r="CZ17" s="2">
        <v>0</v>
      </c>
      <c r="DA17" s="2">
        <v>279000000</v>
      </c>
      <c r="DB17" s="2">
        <v>1116000000</v>
      </c>
      <c r="DC17" s="2" t="s">
        <v>296</v>
      </c>
      <c r="DD17" s="2" t="s">
        <v>208</v>
      </c>
      <c r="DE17" s="2" t="s">
        <v>282</v>
      </c>
      <c r="DF17" s="2" t="s">
        <v>283</v>
      </c>
      <c r="DH17" s="2" t="s">
        <v>297</v>
      </c>
      <c r="DI17" s="2" t="s">
        <v>208</v>
      </c>
      <c r="DJ17" s="2" t="s">
        <v>209</v>
      </c>
      <c r="DK17" s="2" t="s">
        <v>183</v>
      </c>
      <c r="DL17" s="2" t="s">
        <v>207</v>
      </c>
      <c r="DN17" s="2" t="s">
        <v>279</v>
      </c>
      <c r="DO17" s="2" t="s">
        <v>280</v>
      </c>
      <c r="DQ17" s="2" t="s">
        <v>287</v>
      </c>
      <c r="DR17" s="2" t="s">
        <v>275</v>
      </c>
      <c r="DT17" s="2" t="str">
        <f t="shared" si="7"/>
        <v>E1.P_B.MR2</v>
      </c>
      <c r="DU17" s="2" t="s">
        <v>296</v>
      </c>
      <c r="DV17" s="2" t="s">
        <v>208</v>
      </c>
      <c r="DW17" s="2" t="s">
        <v>179</v>
      </c>
      <c r="DX17" s="2" t="s">
        <v>285</v>
      </c>
      <c r="DY17" s="2" t="s">
        <v>282</v>
      </c>
      <c r="DZ17" s="2" t="s">
        <v>283</v>
      </c>
      <c r="EB17" s="300" t="s">
        <v>268</v>
      </c>
      <c r="EC17" s="301" t="s">
        <v>269</v>
      </c>
      <c r="ED17" s="302" t="s">
        <v>298</v>
      </c>
      <c r="EE17" s="350">
        <v>5295</v>
      </c>
      <c r="EF17" s="326">
        <v>5295</v>
      </c>
      <c r="EG17" s="263"/>
      <c r="EH17" s="263"/>
      <c r="EI17" s="263"/>
      <c r="EJ17" s="263"/>
      <c r="EL17" s="805" t="s">
        <v>299</v>
      </c>
      <c r="EM17" s="311" t="s">
        <v>290</v>
      </c>
      <c r="EN17" s="267" t="s">
        <v>291</v>
      </c>
      <c r="EO17" s="267">
        <v>0</v>
      </c>
      <c r="EP17" s="267">
        <v>3</v>
      </c>
      <c r="EQ17" s="268">
        <v>1</v>
      </c>
      <c r="ER17" s="800">
        <v>0.66</v>
      </c>
      <c r="ES17" s="800">
        <v>0.66</v>
      </c>
      <c r="ET17" s="810">
        <v>0.68</v>
      </c>
    </row>
    <row r="18" spans="1:150" ht="49.5" customHeight="1" thickBot="1" x14ac:dyDescent="0.3">
      <c r="A18" s="270" t="s">
        <v>177</v>
      </c>
      <c r="B18" s="271" t="s">
        <v>178</v>
      </c>
      <c r="C18" s="272" t="s">
        <v>179</v>
      </c>
      <c r="D18" s="273"/>
      <c r="E18" s="7" t="s">
        <v>181</v>
      </c>
      <c r="F18" s="274" t="str">
        <f t="shared" si="4"/>
        <v>E1.P_A</v>
      </c>
      <c r="G18" s="275" t="s">
        <v>182</v>
      </c>
      <c r="H18" s="275" t="s">
        <v>183</v>
      </c>
      <c r="I18" s="1033" t="s">
        <v>300</v>
      </c>
      <c r="J18" s="351" t="s">
        <v>301</v>
      </c>
      <c r="K18" s="352" t="str">
        <f t="shared" si="5"/>
        <v>E1.P_A.MR2</v>
      </c>
      <c r="L18" s="353" t="s">
        <v>205</v>
      </c>
      <c r="M18" s="354" t="s">
        <v>237</v>
      </c>
      <c r="N18" s="355">
        <v>3</v>
      </c>
      <c r="O18" s="356">
        <v>2</v>
      </c>
      <c r="P18" s="357" t="s">
        <v>188</v>
      </c>
      <c r="Q18" s="358" t="str">
        <f t="shared" si="6"/>
        <v>E1.P_A.MR2-MP01-1</v>
      </c>
      <c r="R18" s="359" t="s">
        <v>302</v>
      </c>
      <c r="S18" s="360" t="s">
        <v>303</v>
      </c>
      <c r="T18" s="361">
        <v>0</v>
      </c>
      <c r="U18" s="362">
        <v>4</v>
      </c>
      <c r="V18" s="361" t="s">
        <v>191</v>
      </c>
      <c r="W18" s="248">
        <v>1</v>
      </c>
      <c r="X18" s="363">
        <v>1</v>
      </c>
      <c r="Y18" s="248">
        <v>1</v>
      </c>
      <c r="Z18" s="364">
        <v>1</v>
      </c>
      <c r="AA18" s="291"/>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c r="BB18" s="292"/>
      <c r="BC18" s="293"/>
      <c r="BD18" s="294" t="s">
        <v>192</v>
      </c>
      <c r="BI18" s="295"/>
      <c r="BJ18" s="296"/>
      <c r="BK18" s="15" t="s">
        <v>304</v>
      </c>
      <c r="BL18" s="365" t="s">
        <v>305</v>
      </c>
      <c r="BN18" s="13" t="s">
        <v>231</v>
      </c>
      <c r="BO18" s="348" t="s">
        <v>232</v>
      </c>
      <c r="BP18" s="14" t="s">
        <v>306</v>
      </c>
      <c r="BQ18" s="349" t="s">
        <v>307</v>
      </c>
      <c r="BS18" s="89" t="s">
        <v>194</v>
      </c>
      <c r="BT18" s="89" t="s">
        <v>186</v>
      </c>
      <c r="BU18" s="88" t="s">
        <v>299</v>
      </c>
      <c r="BV18" s="87" t="s">
        <v>290</v>
      </c>
      <c r="BX18" s="2" t="s">
        <v>304</v>
      </c>
      <c r="BY18" s="2" t="s">
        <v>305</v>
      </c>
      <c r="BZ18" s="2">
        <v>240000000</v>
      </c>
      <c r="CB18" s="2">
        <v>0</v>
      </c>
      <c r="CF18" s="2">
        <v>240000000</v>
      </c>
      <c r="CG18" s="2">
        <v>240000000</v>
      </c>
      <c r="CH18" s="2">
        <v>0</v>
      </c>
      <c r="CI18" s="2">
        <v>0</v>
      </c>
      <c r="CJ18" s="2">
        <v>0</v>
      </c>
      <c r="CK18" s="2">
        <v>0</v>
      </c>
      <c r="CL18" s="2">
        <v>0</v>
      </c>
      <c r="CM18" s="2">
        <v>240000000</v>
      </c>
      <c r="CN18" s="2">
        <v>240000000</v>
      </c>
      <c r="CO18" s="2">
        <v>0</v>
      </c>
      <c r="CP18" s="2">
        <v>0</v>
      </c>
      <c r="CQ18" s="2">
        <v>0</v>
      </c>
      <c r="CR18" s="2">
        <v>0</v>
      </c>
      <c r="CS18" s="2">
        <v>0</v>
      </c>
      <c r="CT18" s="2">
        <v>240000000</v>
      </c>
      <c r="CU18" s="2">
        <v>240000000</v>
      </c>
      <c r="CV18" s="2">
        <v>0</v>
      </c>
      <c r="CW18" s="2">
        <v>0</v>
      </c>
      <c r="CX18" s="2">
        <v>0</v>
      </c>
      <c r="CY18" s="2">
        <v>0</v>
      </c>
      <c r="CZ18" s="2">
        <v>0</v>
      </c>
      <c r="DA18" s="2">
        <v>240000000</v>
      </c>
      <c r="DB18" s="2">
        <v>960000000</v>
      </c>
      <c r="DC18" s="2" t="s">
        <v>308</v>
      </c>
      <c r="DD18" s="2" t="s">
        <v>208</v>
      </c>
      <c r="DE18" s="2" t="s">
        <v>282</v>
      </c>
      <c r="DF18" s="2" t="s">
        <v>283</v>
      </c>
      <c r="DH18" s="2" t="s">
        <v>309</v>
      </c>
      <c r="DI18" s="2" t="s">
        <v>208</v>
      </c>
      <c r="DJ18" s="2" t="s">
        <v>209</v>
      </c>
      <c r="DK18" s="2" t="s">
        <v>183</v>
      </c>
      <c r="DL18" s="2" t="s">
        <v>207</v>
      </c>
      <c r="DN18" s="2" t="s">
        <v>294</v>
      </c>
      <c r="DO18" s="2" t="s">
        <v>295</v>
      </c>
      <c r="DQ18" s="2" t="s">
        <v>299</v>
      </c>
      <c r="DR18" s="2" t="s">
        <v>290</v>
      </c>
      <c r="DT18" s="2" t="str">
        <f t="shared" si="7"/>
        <v>E1.P_B.MR3</v>
      </c>
      <c r="DU18" s="2" t="s">
        <v>308</v>
      </c>
      <c r="DV18" s="2" t="s">
        <v>208</v>
      </c>
      <c r="DW18" s="2" t="s">
        <v>179</v>
      </c>
      <c r="DX18" s="2" t="s">
        <v>285</v>
      </c>
      <c r="DY18" s="2" t="s">
        <v>282</v>
      </c>
      <c r="DZ18" s="2" t="s">
        <v>283</v>
      </c>
      <c r="EB18" s="300" t="s">
        <v>279</v>
      </c>
      <c r="EC18" s="301" t="s">
        <v>280</v>
      </c>
      <c r="ED18" s="302" t="s">
        <v>310</v>
      </c>
      <c r="EE18" s="303">
        <v>0</v>
      </c>
      <c r="EF18" s="304">
        <v>20</v>
      </c>
      <c r="EG18" s="263"/>
      <c r="EH18" s="263"/>
      <c r="EI18" s="263"/>
      <c r="EJ18" s="263"/>
      <c r="EL18" s="811" t="s">
        <v>311</v>
      </c>
      <c r="EM18" s="311" t="s">
        <v>302</v>
      </c>
      <c r="EN18" s="267" t="s">
        <v>303</v>
      </c>
      <c r="EO18" s="267">
        <v>0</v>
      </c>
      <c r="EP18" s="267">
        <v>4</v>
      </c>
      <c r="EQ18" s="268">
        <v>0</v>
      </c>
      <c r="ER18" s="268">
        <v>1</v>
      </c>
      <c r="ES18" s="268">
        <v>2</v>
      </c>
      <c r="ET18" s="809">
        <v>1</v>
      </c>
    </row>
    <row r="19" spans="1:150" ht="33" customHeight="1" thickBot="1" x14ac:dyDescent="0.25">
      <c r="A19" s="270" t="s">
        <v>177</v>
      </c>
      <c r="B19" s="271" t="s">
        <v>178</v>
      </c>
      <c r="C19" s="272" t="s">
        <v>179</v>
      </c>
      <c r="D19" s="273"/>
      <c r="E19" s="7" t="s">
        <v>181</v>
      </c>
      <c r="F19" s="274" t="str">
        <f t="shared" si="4"/>
        <v>E1.P_A</v>
      </c>
      <c r="G19" s="275" t="s">
        <v>182</v>
      </c>
      <c r="H19" s="275" t="s">
        <v>183</v>
      </c>
      <c r="I19" s="1034"/>
      <c r="J19" s="366" t="s">
        <v>301</v>
      </c>
      <c r="K19" s="277" t="str">
        <f t="shared" si="5"/>
        <v>E1.P_A.MR2</v>
      </c>
      <c r="L19" s="279" t="s">
        <v>205</v>
      </c>
      <c r="M19" s="280" t="s">
        <v>237</v>
      </c>
      <c r="N19" s="367">
        <v>3</v>
      </c>
      <c r="O19" s="368">
        <v>2</v>
      </c>
      <c r="P19" s="369" t="s">
        <v>212</v>
      </c>
      <c r="Q19" s="370" t="str">
        <f t="shared" si="6"/>
        <v>E1.P_A.MR2-MP02-1</v>
      </c>
      <c r="R19" s="306" t="s">
        <v>312</v>
      </c>
      <c r="S19" s="307" t="s">
        <v>313</v>
      </c>
      <c r="T19" s="286">
        <v>0</v>
      </c>
      <c r="U19" s="287">
        <v>1</v>
      </c>
      <c r="V19" s="286" t="s">
        <v>191</v>
      </c>
      <c r="W19" s="288">
        <v>0</v>
      </c>
      <c r="X19" s="323">
        <v>0.5</v>
      </c>
      <c r="Y19" s="314">
        <v>0.25</v>
      </c>
      <c r="Z19" s="316">
        <v>0.25</v>
      </c>
      <c r="AA19" s="291"/>
      <c r="AB19" s="292"/>
      <c r="AC19" s="292"/>
      <c r="AD19" s="292"/>
      <c r="AE19" s="292"/>
      <c r="AF19" s="292"/>
      <c r="AG19" s="292"/>
      <c r="AH19" s="292"/>
      <c r="AI19" s="292"/>
      <c r="AJ19" s="292"/>
      <c r="AK19" s="292"/>
      <c r="AL19" s="292"/>
      <c r="AM19" s="292"/>
      <c r="AN19" s="292"/>
      <c r="AO19" s="292"/>
      <c r="AP19" s="292"/>
      <c r="AQ19" s="292"/>
      <c r="AR19" s="292"/>
      <c r="AS19" s="292"/>
      <c r="AT19" s="292"/>
      <c r="AU19" s="292"/>
      <c r="AV19" s="292"/>
      <c r="AW19" s="292"/>
      <c r="AX19" s="292"/>
      <c r="AY19" s="292"/>
      <c r="AZ19" s="292"/>
      <c r="BA19" s="292"/>
      <c r="BB19" s="292"/>
      <c r="BC19" s="293"/>
      <c r="BD19" s="294" t="s">
        <v>192</v>
      </c>
      <c r="BI19" s="371" t="s">
        <v>200</v>
      </c>
      <c r="BJ19" s="372" t="s">
        <v>201</v>
      </c>
      <c r="BK19" s="4" t="s">
        <v>314</v>
      </c>
      <c r="BL19" s="260" t="s">
        <v>315</v>
      </c>
      <c r="BN19" s="13" t="s">
        <v>243</v>
      </c>
      <c r="BO19" s="348" t="s">
        <v>244</v>
      </c>
      <c r="BP19" s="14" t="s">
        <v>316</v>
      </c>
      <c r="BQ19" s="349" t="s">
        <v>317</v>
      </c>
      <c r="BS19" s="87" t="s">
        <v>204</v>
      </c>
      <c r="BT19" s="87" t="s">
        <v>205</v>
      </c>
      <c r="BU19" s="88" t="s">
        <v>311</v>
      </c>
      <c r="BV19" s="87" t="s">
        <v>302</v>
      </c>
      <c r="BX19" s="2" t="s">
        <v>314</v>
      </c>
      <c r="BY19" s="2" t="s">
        <v>315</v>
      </c>
      <c r="BZ19" s="2">
        <v>30000000</v>
      </c>
      <c r="CA19" s="2">
        <v>0</v>
      </c>
      <c r="CB19" s="2">
        <v>0</v>
      </c>
      <c r="CC19" s="2">
        <v>0</v>
      </c>
      <c r="CD19" s="2">
        <v>0</v>
      </c>
      <c r="CE19" s="2">
        <v>0</v>
      </c>
      <c r="CF19" s="2">
        <v>30000000</v>
      </c>
      <c r="CG19" s="2">
        <v>31049999.999999996</v>
      </c>
      <c r="CH19" s="2">
        <v>0</v>
      </c>
      <c r="CI19" s="2">
        <v>0</v>
      </c>
      <c r="CJ19" s="2">
        <v>0</v>
      </c>
      <c r="CK19" s="2">
        <v>0</v>
      </c>
      <c r="CL19" s="2">
        <v>0</v>
      </c>
      <c r="CM19" s="2">
        <v>31049999.999999996</v>
      </c>
      <c r="CN19" s="2">
        <v>32136749.999999993</v>
      </c>
      <c r="CO19" s="2">
        <v>0</v>
      </c>
      <c r="CP19" s="2">
        <v>0</v>
      </c>
      <c r="CQ19" s="2">
        <v>0</v>
      </c>
      <c r="CR19" s="2">
        <v>0</v>
      </c>
      <c r="CS19" s="2">
        <v>0</v>
      </c>
      <c r="CT19" s="2">
        <v>32136749.999999993</v>
      </c>
      <c r="CU19" s="2">
        <v>33261536.249999989</v>
      </c>
      <c r="CV19" s="2">
        <v>0</v>
      </c>
      <c r="CW19" s="2">
        <v>0</v>
      </c>
      <c r="CX19" s="2">
        <v>0</v>
      </c>
      <c r="CY19" s="2">
        <v>0</v>
      </c>
      <c r="CZ19" s="2">
        <v>0</v>
      </c>
      <c r="DA19" s="2">
        <v>33261536.249999989</v>
      </c>
      <c r="DB19" s="2">
        <v>126448286.24999999</v>
      </c>
      <c r="DC19" s="2" t="s">
        <v>318</v>
      </c>
      <c r="DD19" s="2" t="s">
        <v>208</v>
      </c>
      <c r="DE19" s="2" t="s">
        <v>319</v>
      </c>
      <c r="DF19" s="2" t="s">
        <v>320</v>
      </c>
      <c r="DH19" s="2" t="s">
        <v>321</v>
      </c>
      <c r="DI19" s="2" t="s">
        <v>208</v>
      </c>
      <c r="DJ19" s="2" t="s">
        <v>209</v>
      </c>
      <c r="DK19" s="2" t="s">
        <v>183</v>
      </c>
      <c r="DL19" s="2" t="s">
        <v>235</v>
      </c>
      <c r="DN19" s="2" t="s">
        <v>306</v>
      </c>
      <c r="DO19" s="2" t="s">
        <v>307</v>
      </c>
      <c r="DQ19" s="2" t="s">
        <v>311</v>
      </c>
      <c r="DR19" s="2" t="s">
        <v>302</v>
      </c>
      <c r="DT19" s="2" t="str">
        <f t="shared" si="7"/>
        <v>E1.P_C.MR1</v>
      </c>
      <c r="DU19" s="2" t="s">
        <v>318</v>
      </c>
      <c r="DV19" s="2" t="s">
        <v>208</v>
      </c>
      <c r="DW19" s="2" t="s">
        <v>179</v>
      </c>
      <c r="DX19" s="2" t="s">
        <v>322</v>
      </c>
      <c r="DY19" s="2" t="s">
        <v>319</v>
      </c>
      <c r="DZ19" s="2" t="s">
        <v>320</v>
      </c>
      <c r="EB19" s="300" t="s">
        <v>294</v>
      </c>
      <c r="EC19" s="301" t="s">
        <v>295</v>
      </c>
      <c r="ED19" s="302" t="s">
        <v>323</v>
      </c>
      <c r="EE19" s="350">
        <v>3630</v>
      </c>
      <c r="EF19" s="326">
        <v>3700</v>
      </c>
      <c r="EG19" s="263"/>
      <c r="EH19" s="263"/>
      <c r="EI19" s="263"/>
      <c r="EJ19" s="263"/>
      <c r="EL19" s="811" t="s">
        <v>324</v>
      </c>
      <c r="EM19" s="311" t="s">
        <v>312</v>
      </c>
      <c r="EN19" s="267" t="s">
        <v>313</v>
      </c>
      <c r="EO19" s="267">
        <v>0</v>
      </c>
      <c r="EP19" s="267">
        <v>1</v>
      </c>
      <c r="EQ19" s="322">
        <v>0.25</v>
      </c>
      <c r="ER19" s="269">
        <v>0.25</v>
      </c>
      <c r="ES19" s="322">
        <v>0.25</v>
      </c>
      <c r="ET19" s="808">
        <v>0.25</v>
      </c>
    </row>
    <row r="20" spans="1:150" ht="49.5" customHeight="1" x14ac:dyDescent="0.2">
      <c r="A20" s="270" t="s">
        <v>177</v>
      </c>
      <c r="B20" s="271" t="s">
        <v>178</v>
      </c>
      <c r="C20" s="272" t="s">
        <v>179</v>
      </c>
      <c r="D20" s="273"/>
      <c r="E20" s="7" t="s">
        <v>181</v>
      </c>
      <c r="F20" s="274" t="str">
        <f t="shared" si="4"/>
        <v>E1.P_A</v>
      </c>
      <c r="G20" s="275" t="s">
        <v>182</v>
      </c>
      <c r="H20" s="275" t="s">
        <v>183</v>
      </c>
      <c r="I20" s="1034"/>
      <c r="J20" s="366" t="s">
        <v>301</v>
      </c>
      <c r="K20" s="277" t="str">
        <f t="shared" si="5"/>
        <v>E1.P_A.MR2</v>
      </c>
      <c r="L20" s="279" t="s">
        <v>205</v>
      </c>
      <c r="M20" s="280" t="s">
        <v>237</v>
      </c>
      <c r="N20" s="367">
        <v>3</v>
      </c>
      <c r="O20" s="368">
        <v>2</v>
      </c>
      <c r="P20" s="369" t="s">
        <v>225</v>
      </c>
      <c r="Q20" s="370" t="str">
        <f t="shared" si="6"/>
        <v>E1.P_A.MR2-MP03-1</v>
      </c>
      <c r="R20" s="306" t="s">
        <v>325</v>
      </c>
      <c r="S20" s="307" t="s">
        <v>326</v>
      </c>
      <c r="T20" s="373">
        <v>8</v>
      </c>
      <c r="U20" s="374">
        <v>8</v>
      </c>
      <c r="V20" s="373" t="s">
        <v>228</v>
      </c>
      <c r="W20" s="288">
        <v>8</v>
      </c>
      <c r="X20" s="289">
        <v>8</v>
      </c>
      <c r="Y20" s="288">
        <v>8</v>
      </c>
      <c r="Z20" s="290">
        <v>8</v>
      </c>
      <c r="AA20" s="375"/>
      <c r="AB20" s="376"/>
      <c r="AC20" s="376"/>
      <c r="AD20" s="376"/>
      <c r="AE20" s="376"/>
      <c r="AF20" s="376"/>
      <c r="AG20" s="376"/>
      <c r="AH20" s="376"/>
      <c r="AI20" s="376"/>
      <c r="AJ20" s="376"/>
      <c r="AK20" s="376"/>
      <c r="AL20" s="376"/>
      <c r="AM20" s="376"/>
      <c r="AN20" s="376"/>
      <c r="AO20" s="376"/>
      <c r="AP20" s="376"/>
      <c r="AQ20" s="376"/>
      <c r="AR20" s="376"/>
      <c r="AS20" s="376"/>
      <c r="AT20" s="376"/>
      <c r="AU20" s="376"/>
      <c r="AV20" s="376"/>
      <c r="AW20" s="376"/>
      <c r="AX20" s="376"/>
      <c r="AY20" s="376"/>
      <c r="AZ20" s="376"/>
      <c r="BA20" s="376"/>
      <c r="BB20" s="376"/>
      <c r="BC20" s="377"/>
      <c r="BD20" s="294" t="s">
        <v>192</v>
      </c>
      <c r="BI20" s="295"/>
      <c r="BJ20" s="296"/>
      <c r="BK20" s="8" t="s">
        <v>327</v>
      </c>
      <c r="BL20" s="297" t="s">
        <v>328</v>
      </c>
      <c r="BN20" s="5" t="s">
        <v>255</v>
      </c>
      <c r="BO20" s="261" t="s">
        <v>256</v>
      </c>
      <c r="BP20" s="6" t="s">
        <v>329</v>
      </c>
      <c r="BQ20" s="262" t="s">
        <v>330</v>
      </c>
      <c r="BS20" s="89" t="s">
        <v>204</v>
      </c>
      <c r="BT20" s="89" t="s">
        <v>205</v>
      </c>
      <c r="BU20" s="88" t="s">
        <v>324</v>
      </c>
      <c r="BV20" s="87" t="s">
        <v>312</v>
      </c>
      <c r="BX20" s="2" t="s">
        <v>327</v>
      </c>
      <c r="BY20" s="2" t="s">
        <v>328</v>
      </c>
      <c r="BZ20" s="2">
        <v>231000000</v>
      </c>
      <c r="CA20" s="2">
        <v>0</v>
      </c>
      <c r="CB20" s="2">
        <v>100000000</v>
      </c>
      <c r="CC20" s="2">
        <v>0</v>
      </c>
      <c r="CD20" s="2">
        <v>0</v>
      </c>
      <c r="CE20" s="2">
        <v>0</v>
      </c>
      <c r="CF20" s="2">
        <v>331000000</v>
      </c>
      <c r="CG20" s="2">
        <v>239084999.99999997</v>
      </c>
      <c r="CH20" s="2">
        <v>0</v>
      </c>
      <c r="CI20" s="2">
        <v>103499999.99999999</v>
      </c>
      <c r="CJ20" s="2">
        <v>0</v>
      </c>
      <c r="CK20" s="2">
        <v>0</v>
      </c>
      <c r="CL20" s="2">
        <v>0</v>
      </c>
      <c r="CM20" s="2">
        <v>342584999.99999994</v>
      </c>
      <c r="CN20" s="2">
        <v>247452974.99999994</v>
      </c>
      <c r="CO20" s="2">
        <v>0</v>
      </c>
      <c r="CP20" s="2">
        <v>107122499.99999997</v>
      </c>
      <c r="CQ20" s="2">
        <v>0</v>
      </c>
      <c r="CR20" s="2">
        <v>0</v>
      </c>
      <c r="CS20" s="2">
        <v>0</v>
      </c>
      <c r="CT20" s="2">
        <v>354575474.99999988</v>
      </c>
      <c r="CU20" s="2">
        <v>256113829.12499991</v>
      </c>
      <c r="CV20" s="2">
        <v>0</v>
      </c>
      <c r="CW20" s="2">
        <v>110871787.49999996</v>
      </c>
      <c r="CX20" s="2">
        <v>0</v>
      </c>
      <c r="CY20" s="2">
        <v>0</v>
      </c>
      <c r="CZ20" s="2">
        <v>0</v>
      </c>
      <c r="DA20" s="2">
        <v>366985616.62499988</v>
      </c>
      <c r="DB20" s="2">
        <v>1395146091.6249998</v>
      </c>
      <c r="DC20" s="2" t="s">
        <v>331</v>
      </c>
      <c r="DD20" s="2" t="s">
        <v>208</v>
      </c>
      <c r="DE20" s="2" t="s">
        <v>332</v>
      </c>
      <c r="DF20" s="2" t="s">
        <v>333</v>
      </c>
      <c r="DH20" s="2" t="s">
        <v>334</v>
      </c>
      <c r="DI20" s="2" t="s">
        <v>208</v>
      </c>
      <c r="DJ20" s="2" t="s">
        <v>209</v>
      </c>
      <c r="DK20" s="2" t="s">
        <v>183</v>
      </c>
      <c r="DL20" s="2" t="s">
        <v>235</v>
      </c>
      <c r="DN20" s="2" t="s">
        <v>316</v>
      </c>
      <c r="DO20" s="2" t="s">
        <v>317</v>
      </c>
      <c r="DQ20" s="2" t="s">
        <v>324</v>
      </c>
      <c r="DR20" s="2" t="s">
        <v>312</v>
      </c>
      <c r="DT20" s="2" t="str">
        <f t="shared" si="7"/>
        <v>E1.P_D.MR1</v>
      </c>
      <c r="DU20" s="2" t="s">
        <v>331</v>
      </c>
      <c r="DV20" s="2" t="s">
        <v>208</v>
      </c>
      <c r="DW20" s="2" t="s">
        <v>179</v>
      </c>
      <c r="DX20" s="2" t="s">
        <v>335</v>
      </c>
      <c r="DY20" s="2" t="s">
        <v>332</v>
      </c>
      <c r="DZ20" s="2" t="s">
        <v>333</v>
      </c>
      <c r="EB20" s="300" t="s">
        <v>306</v>
      </c>
      <c r="EC20" s="301" t="s">
        <v>307</v>
      </c>
      <c r="ED20" s="302" t="s">
        <v>323</v>
      </c>
      <c r="EE20" s="350">
        <v>1400</v>
      </c>
      <c r="EF20" s="326">
        <v>1800</v>
      </c>
      <c r="EG20" s="263"/>
      <c r="EH20" s="263"/>
      <c r="EI20" s="263"/>
      <c r="EJ20" s="263"/>
      <c r="EL20" s="811" t="s">
        <v>336</v>
      </c>
      <c r="EM20" s="311" t="s">
        <v>325</v>
      </c>
      <c r="EN20" s="267" t="s">
        <v>326</v>
      </c>
      <c r="EO20" s="378">
        <v>8</v>
      </c>
      <c r="EP20" s="378">
        <v>8</v>
      </c>
      <c r="EQ20" s="268">
        <v>8</v>
      </c>
      <c r="ER20" s="268">
        <v>8</v>
      </c>
      <c r="ES20" s="268">
        <v>8</v>
      </c>
      <c r="ET20" s="809">
        <v>8</v>
      </c>
    </row>
    <row r="21" spans="1:150" ht="37.5" customHeight="1" thickBot="1" x14ac:dyDescent="0.25">
      <c r="A21" s="270" t="s">
        <v>177</v>
      </c>
      <c r="B21" s="271" t="s">
        <v>178</v>
      </c>
      <c r="C21" s="272" t="s">
        <v>179</v>
      </c>
      <c r="D21" s="273"/>
      <c r="E21" s="7" t="s">
        <v>181</v>
      </c>
      <c r="F21" s="274" t="str">
        <f t="shared" si="4"/>
        <v>E1.P_A</v>
      </c>
      <c r="G21" s="275" t="s">
        <v>182</v>
      </c>
      <c r="H21" s="275" t="s">
        <v>183</v>
      </c>
      <c r="I21" s="1035"/>
      <c r="J21" s="366" t="s">
        <v>301</v>
      </c>
      <c r="K21" s="333" t="str">
        <f t="shared" si="5"/>
        <v>E1.P_A.MR2</v>
      </c>
      <c r="L21" s="379" t="s">
        <v>205</v>
      </c>
      <c r="M21" s="380" t="s">
        <v>237</v>
      </c>
      <c r="N21" s="381">
        <v>3</v>
      </c>
      <c r="O21" s="382">
        <v>2</v>
      </c>
      <c r="P21" s="383" t="s">
        <v>240</v>
      </c>
      <c r="Q21" s="384" t="str">
        <f t="shared" si="6"/>
        <v>E1.P_A.MR2-MP04-1</v>
      </c>
      <c r="R21" s="341" t="s">
        <v>337</v>
      </c>
      <c r="S21" s="342" t="s">
        <v>338</v>
      </c>
      <c r="T21" s="385">
        <v>0</v>
      </c>
      <c r="U21" s="386">
        <v>3</v>
      </c>
      <c r="V21" s="385" t="s">
        <v>191</v>
      </c>
      <c r="W21" s="387">
        <v>0.75</v>
      </c>
      <c r="X21" s="388">
        <v>0.75</v>
      </c>
      <c r="Y21" s="387">
        <v>0.75</v>
      </c>
      <c r="Z21" s="389">
        <v>0.75</v>
      </c>
      <c r="AA21" s="375"/>
      <c r="AB21" s="376"/>
      <c r="AC21" s="376"/>
      <c r="AD21" s="376"/>
      <c r="AE21" s="376"/>
      <c r="AF21" s="376"/>
      <c r="AG21" s="376"/>
      <c r="AH21" s="376"/>
      <c r="AI21" s="376"/>
      <c r="AJ21" s="376"/>
      <c r="AK21" s="376"/>
      <c r="AL21" s="376"/>
      <c r="AM21" s="376"/>
      <c r="AN21" s="376"/>
      <c r="AO21" s="376"/>
      <c r="AP21" s="376"/>
      <c r="AQ21" s="376"/>
      <c r="AR21" s="376"/>
      <c r="AS21" s="376"/>
      <c r="AT21" s="376"/>
      <c r="AU21" s="376"/>
      <c r="AV21" s="376"/>
      <c r="AW21" s="376"/>
      <c r="AX21" s="376"/>
      <c r="AY21" s="376"/>
      <c r="AZ21" s="376"/>
      <c r="BA21" s="376"/>
      <c r="BB21" s="376"/>
      <c r="BC21" s="377"/>
      <c r="BD21" s="294" t="s">
        <v>192</v>
      </c>
      <c r="BI21" s="295"/>
      <c r="BJ21" s="296"/>
      <c r="BK21" s="8" t="s">
        <v>339</v>
      </c>
      <c r="BL21" s="297" t="s">
        <v>340</v>
      </c>
      <c r="BN21" s="11" t="s">
        <v>255</v>
      </c>
      <c r="BO21" s="324" t="s">
        <v>256</v>
      </c>
      <c r="BP21" s="12" t="s">
        <v>341</v>
      </c>
      <c r="BQ21" s="325" t="s">
        <v>342</v>
      </c>
      <c r="BS21" s="89" t="s">
        <v>204</v>
      </c>
      <c r="BT21" s="89" t="s">
        <v>205</v>
      </c>
      <c r="BU21" s="88" t="s">
        <v>336</v>
      </c>
      <c r="BV21" s="87" t="s">
        <v>325</v>
      </c>
      <c r="BX21" s="2" t="s">
        <v>339</v>
      </c>
      <c r="BY21" s="2" t="s">
        <v>340</v>
      </c>
      <c r="BZ21" s="2">
        <v>60000000</v>
      </c>
      <c r="CA21" s="2">
        <v>0</v>
      </c>
      <c r="CB21" s="2">
        <v>0</v>
      </c>
      <c r="CC21" s="2">
        <v>0</v>
      </c>
      <c r="CD21" s="2">
        <v>0</v>
      </c>
      <c r="CE21" s="2">
        <v>0</v>
      </c>
      <c r="CF21" s="2">
        <v>60000000</v>
      </c>
      <c r="CG21" s="2">
        <v>62099999.999999993</v>
      </c>
      <c r="CH21" s="2">
        <v>0</v>
      </c>
      <c r="CI21" s="2">
        <v>0</v>
      </c>
      <c r="CJ21" s="2">
        <v>0</v>
      </c>
      <c r="CK21" s="2">
        <v>0</v>
      </c>
      <c r="CL21" s="2">
        <v>0</v>
      </c>
      <c r="CM21" s="2">
        <v>62099999.999999993</v>
      </c>
      <c r="CN21" s="2">
        <v>64273499.999999985</v>
      </c>
      <c r="CO21" s="2">
        <v>0</v>
      </c>
      <c r="CP21" s="2">
        <v>0</v>
      </c>
      <c r="CQ21" s="2">
        <v>0</v>
      </c>
      <c r="CR21" s="2">
        <v>0</v>
      </c>
      <c r="CS21" s="2">
        <v>0</v>
      </c>
      <c r="CT21" s="2">
        <v>64273499.999999985</v>
      </c>
      <c r="CU21" s="2">
        <v>66523072.499999978</v>
      </c>
      <c r="CV21" s="2">
        <v>0</v>
      </c>
      <c r="CW21" s="2">
        <v>0</v>
      </c>
      <c r="CX21" s="2">
        <v>0</v>
      </c>
      <c r="CY21" s="2">
        <v>0</v>
      </c>
      <c r="CZ21" s="2">
        <v>0</v>
      </c>
      <c r="DA21" s="2">
        <v>66523072.499999978</v>
      </c>
      <c r="DB21" s="2">
        <v>252896572.49999997</v>
      </c>
      <c r="DC21" s="2" t="s">
        <v>343</v>
      </c>
      <c r="DD21" s="2" t="s">
        <v>208</v>
      </c>
      <c r="DE21" s="2" t="s">
        <v>344</v>
      </c>
      <c r="DF21" s="2" t="s">
        <v>345</v>
      </c>
      <c r="DH21" s="2" t="s">
        <v>346</v>
      </c>
      <c r="DI21" s="2" t="s">
        <v>208</v>
      </c>
      <c r="DJ21" s="2" t="s">
        <v>209</v>
      </c>
      <c r="DK21" s="2" t="s">
        <v>183</v>
      </c>
      <c r="DL21" s="2" t="s">
        <v>235</v>
      </c>
      <c r="DN21" s="2" t="s">
        <v>329</v>
      </c>
      <c r="DO21" s="2" t="s">
        <v>330</v>
      </c>
      <c r="DQ21" s="2" t="s">
        <v>336</v>
      </c>
      <c r="DR21" s="2" t="s">
        <v>325</v>
      </c>
      <c r="DT21" s="2" t="str">
        <f t="shared" si="7"/>
        <v>E1.P_E.MR1</v>
      </c>
      <c r="DU21" s="2" t="s">
        <v>343</v>
      </c>
      <c r="DV21" s="2" t="s">
        <v>208</v>
      </c>
      <c r="DW21" s="2" t="s">
        <v>179</v>
      </c>
      <c r="DX21" s="2" t="s">
        <v>347</v>
      </c>
      <c r="DY21" s="2" t="s">
        <v>344</v>
      </c>
      <c r="DZ21" s="2" t="s">
        <v>345</v>
      </c>
      <c r="EB21" s="300" t="s">
        <v>316</v>
      </c>
      <c r="EC21" s="301" t="s">
        <v>317</v>
      </c>
      <c r="ED21" s="302" t="s">
        <v>323</v>
      </c>
      <c r="EE21" s="350">
        <v>288</v>
      </c>
      <c r="EF21" s="326">
        <v>400</v>
      </c>
      <c r="EG21" s="263"/>
      <c r="EH21" s="263"/>
      <c r="EI21" s="263"/>
      <c r="EJ21" s="263"/>
      <c r="EL21" s="811" t="s">
        <v>348</v>
      </c>
      <c r="EM21" s="311" t="s">
        <v>337</v>
      </c>
      <c r="EN21" s="267" t="s">
        <v>338</v>
      </c>
      <c r="EO21" s="378">
        <v>0</v>
      </c>
      <c r="EP21" s="378">
        <v>3</v>
      </c>
      <c r="EQ21" s="322">
        <v>0.75</v>
      </c>
      <c r="ER21" s="322">
        <v>0.75</v>
      </c>
      <c r="ES21" s="322">
        <v>0.75</v>
      </c>
      <c r="ET21" s="808">
        <v>0.75</v>
      </c>
    </row>
    <row r="22" spans="1:150" ht="133.5" customHeight="1" x14ac:dyDescent="0.2">
      <c r="A22" s="270" t="s">
        <v>177</v>
      </c>
      <c r="B22" s="271" t="s">
        <v>178</v>
      </c>
      <c r="C22" s="272" t="s">
        <v>179</v>
      </c>
      <c r="D22" s="273"/>
      <c r="E22" s="7" t="s">
        <v>181</v>
      </c>
      <c r="F22" s="274" t="str">
        <f t="shared" si="4"/>
        <v>E1.P_A</v>
      </c>
      <c r="G22" s="275" t="s">
        <v>182</v>
      </c>
      <c r="H22" s="275" t="s">
        <v>183</v>
      </c>
      <c r="I22" s="1033" t="s">
        <v>349</v>
      </c>
      <c r="J22" s="390" t="s">
        <v>350</v>
      </c>
      <c r="K22" s="391" t="str">
        <f t="shared" si="5"/>
        <v>E1.P_A.MR3</v>
      </c>
      <c r="L22" s="353" t="s">
        <v>220</v>
      </c>
      <c r="M22" s="354" t="s">
        <v>249</v>
      </c>
      <c r="N22" s="240" t="s">
        <v>250</v>
      </c>
      <c r="O22" s="240" t="s">
        <v>250</v>
      </c>
      <c r="P22" s="392" t="s">
        <v>188</v>
      </c>
      <c r="Q22" s="358" t="str">
        <f t="shared" si="6"/>
        <v>E1.P_A.MR3-MP01-1</v>
      </c>
      <c r="R22" s="359" t="s">
        <v>351</v>
      </c>
      <c r="S22" s="360" t="s">
        <v>352</v>
      </c>
      <c r="T22" s="361">
        <v>1</v>
      </c>
      <c r="U22" s="362">
        <v>2</v>
      </c>
      <c r="V22" s="361" t="s">
        <v>191</v>
      </c>
      <c r="W22" s="250">
        <v>0.5</v>
      </c>
      <c r="X22" s="249">
        <v>0.5</v>
      </c>
      <c r="Y22" s="250">
        <v>0.5</v>
      </c>
      <c r="Z22" s="251">
        <v>0.5</v>
      </c>
      <c r="AA22" s="291"/>
      <c r="AB22" s="292"/>
      <c r="AC22" s="292"/>
      <c r="AD22" s="292"/>
      <c r="AE22" s="292"/>
      <c r="AF22" s="292"/>
      <c r="AG22" s="292"/>
      <c r="AH22" s="292"/>
      <c r="AI22" s="292"/>
      <c r="AJ22" s="292"/>
      <c r="AK22" s="292"/>
      <c r="AL22" s="292"/>
      <c r="AM22" s="292"/>
      <c r="AN22" s="292"/>
      <c r="AO22" s="292"/>
      <c r="AP22" s="292"/>
      <c r="AQ22" s="292"/>
      <c r="AR22" s="292"/>
      <c r="AS22" s="292"/>
      <c r="AT22" s="292"/>
      <c r="AU22" s="292"/>
      <c r="AV22" s="292"/>
      <c r="AW22" s="292"/>
      <c r="AX22" s="292"/>
      <c r="AY22" s="292"/>
      <c r="AZ22" s="292"/>
      <c r="BA22" s="292"/>
      <c r="BB22" s="292"/>
      <c r="BC22" s="293"/>
      <c r="BD22" s="294" t="s">
        <v>192</v>
      </c>
      <c r="BI22" s="295"/>
      <c r="BJ22" s="296"/>
      <c r="BK22" s="8" t="s">
        <v>353</v>
      </c>
      <c r="BL22" s="297" t="s">
        <v>354</v>
      </c>
      <c r="BN22" s="5" t="s">
        <v>266</v>
      </c>
      <c r="BO22" s="261" t="s">
        <v>267</v>
      </c>
      <c r="BP22" s="6" t="s">
        <v>355</v>
      </c>
      <c r="BQ22" s="262" t="s">
        <v>356</v>
      </c>
      <c r="BS22" s="89" t="s">
        <v>204</v>
      </c>
      <c r="BT22" s="89" t="s">
        <v>205</v>
      </c>
      <c r="BU22" s="88" t="s">
        <v>348</v>
      </c>
      <c r="BV22" s="87" t="s">
        <v>337</v>
      </c>
      <c r="BX22" s="2" t="s">
        <v>353</v>
      </c>
      <c r="BY22" s="2" t="s">
        <v>354</v>
      </c>
      <c r="BZ22" s="2">
        <v>100000000</v>
      </c>
      <c r="CA22" s="2">
        <v>0</v>
      </c>
      <c r="CB22" s="2">
        <v>200000000</v>
      </c>
      <c r="CC22" s="2">
        <v>0</v>
      </c>
      <c r="CD22" s="2">
        <v>0</v>
      </c>
      <c r="CE22" s="2">
        <v>0</v>
      </c>
      <c r="CF22" s="2">
        <v>300000000</v>
      </c>
      <c r="CG22" s="2">
        <v>103499999.99999999</v>
      </c>
      <c r="CH22" s="2">
        <v>0</v>
      </c>
      <c r="CI22" s="2">
        <v>206999999.99999997</v>
      </c>
      <c r="CJ22" s="2">
        <v>0</v>
      </c>
      <c r="CK22" s="2">
        <v>0</v>
      </c>
      <c r="CL22" s="2">
        <v>0</v>
      </c>
      <c r="CM22" s="2">
        <v>310499999.99999994</v>
      </c>
      <c r="CN22" s="2">
        <v>107122499.99999997</v>
      </c>
      <c r="CO22" s="2">
        <v>0</v>
      </c>
      <c r="CP22" s="2">
        <v>214244999.99999994</v>
      </c>
      <c r="CQ22" s="2">
        <v>0</v>
      </c>
      <c r="CR22" s="2">
        <v>0</v>
      </c>
      <c r="CS22" s="2">
        <v>0</v>
      </c>
      <c r="CT22" s="2">
        <v>321367499.99999988</v>
      </c>
      <c r="CU22" s="2">
        <v>110871787.49999996</v>
      </c>
      <c r="CV22" s="2">
        <v>0</v>
      </c>
      <c r="CW22" s="2">
        <v>221743574.99999991</v>
      </c>
      <c r="CX22" s="2">
        <v>0</v>
      </c>
      <c r="CY22" s="2">
        <v>0</v>
      </c>
      <c r="CZ22" s="2">
        <v>0</v>
      </c>
      <c r="DA22" s="2">
        <v>332615362.49999988</v>
      </c>
      <c r="DB22" s="2">
        <v>1264482862.4999998</v>
      </c>
      <c r="DC22" s="2" t="s">
        <v>357</v>
      </c>
      <c r="DD22" s="2" t="s">
        <v>208</v>
      </c>
      <c r="DE22" s="2" t="s">
        <v>358</v>
      </c>
      <c r="DF22" s="2" t="s">
        <v>359</v>
      </c>
      <c r="DH22" s="2" t="s">
        <v>360</v>
      </c>
      <c r="DI22" s="2" t="s">
        <v>208</v>
      </c>
      <c r="DJ22" s="2" t="s">
        <v>209</v>
      </c>
      <c r="DK22" s="2" t="s">
        <v>183</v>
      </c>
      <c r="DL22" s="2" t="s">
        <v>235</v>
      </c>
      <c r="DN22" s="2" t="s">
        <v>341</v>
      </c>
      <c r="DO22" s="2" t="s">
        <v>342</v>
      </c>
      <c r="DQ22" s="2" t="s">
        <v>348</v>
      </c>
      <c r="DR22" s="2" t="s">
        <v>337</v>
      </c>
      <c r="DT22" s="2" t="str">
        <f t="shared" si="7"/>
        <v>E1.P_F.MR1</v>
      </c>
      <c r="DU22" s="2" t="s">
        <v>357</v>
      </c>
      <c r="DV22" s="2" t="s">
        <v>208</v>
      </c>
      <c r="DW22" s="2" t="s">
        <v>179</v>
      </c>
      <c r="DX22" s="2" t="s">
        <v>347</v>
      </c>
      <c r="DY22" s="2" t="s">
        <v>358</v>
      </c>
      <c r="DZ22" s="2" t="s">
        <v>359</v>
      </c>
      <c r="EB22" s="300" t="s">
        <v>329</v>
      </c>
      <c r="EC22" s="301" t="s">
        <v>330</v>
      </c>
      <c r="ED22" s="302" t="s">
        <v>361</v>
      </c>
      <c r="EE22" s="350">
        <v>1</v>
      </c>
      <c r="EF22" s="326">
        <v>4</v>
      </c>
      <c r="EG22" s="263"/>
      <c r="EH22" s="263"/>
      <c r="EI22" s="263"/>
      <c r="EJ22" s="263"/>
      <c r="EL22" s="811" t="s">
        <v>362</v>
      </c>
      <c r="EM22" s="311" t="s">
        <v>351</v>
      </c>
      <c r="EN22" s="267" t="s">
        <v>352</v>
      </c>
      <c r="EO22" s="267">
        <v>1</v>
      </c>
      <c r="EP22" s="267">
        <v>2</v>
      </c>
      <c r="EQ22" s="269">
        <v>0.5</v>
      </c>
      <c r="ER22" s="269">
        <v>0.5</v>
      </c>
      <c r="ES22" s="269">
        <v>0.5</v>
      </c>
      <c r="ET22" s="812">
        <v>0.5</v>
      </c>
    </row>
    <row r="23" spans="1:150" ht="39" customHeight="1" thickBot="1" x14ac:dyDescent="0.25">
      <c r="A23" s="270" t="s">
        <v>177</v>
      </c>
      <c r="B23" s="271" t="s">
        <v>178</v>
      </c>
      <c r="C23" s="272" t="s">
        <v>179</v>
      </c>
      <c r="D23" s="273"/>
      <c r="E23" s="7" t="s">
        <v>181</v>
      </c>
      <c r="F23" s="274" t="str">
        <f t="shared" si="4"/>
        <v>E1.P_A</v>
      </c>
      <c r="G23" s="275" t="s">
        <v>182</v>
      </c>
      <c r="H23" s="275" t="s">
        <v>183</v>
      </c>
      <c r="I23" s="1034"/>
      <c r="J23" s="278" t="s">
        <v>350</v>
      </c>
      <c r="K23" s="278" t="str">
        <f t="shared" si="5"/>
        <v>E1.P_A.MR3</v>
      </c>
      <c r="L23" s="279" t="s">
        <v>220</v>
      </c>
      <c r="M23" s="280" t="s">
        <v>249</v>
      </c>
      <c r="N23" s="280" t="s">
        <v>363</v>
      </c>
      <c r="O23" s="280" t="s">
        <v>363</v>
      </c>
      <c r="P23" s="392" t="s">
        <v>212</v>
      </c>
      <c r="Q23" s="370" t="str">
        <f t="shared" si="6"/>
        <v>E1.P_A.MR3-MP02-1</v>
      </c>
      <c r="R23" s="306" t="s">
        <v>364</v>
      </c>
      <c r="S23" s="307" t="s">
        <v>365</v>
      </c>
      <c r="T23" s="286">
        <v>0</v>
      </c>
      <c r="U23" s="287">
        <v>3</v>
      </c>
      <c r="V23" s="286" t="s">
        <v>191</v>
      </c>
      <c r="W23" s="288">
        <v>0</v>
      </c>
      <c r="X23" s="289">
        <v>1</v>
      </c>
      <c r="Y23" s="288">
        <v>1</v>
      </c>
      <c r="Z23" s="290">
        <v>1</v>
      </c>
      <c r="AA23" s="291"/>
      <c r="AB23" s="292"/>
      <c r="AC23" s="292"/>
      <c r="AD23" s="292"/>
      <c r="AE23" s="292"/>
      <c r="AF23" s="292"/>
      <c r="AG23" s="292"/>
      <c r="AH23" s="292"/>
      <c r="AI23" s="292"/>
      <c r="AJ23" s="292"/>
      <c r="AK23" s="292"/>
      <c r="AL23" s="292"/>
      <c r="AM23" s="292"/>
      <c r="AN23" s="292"/>
      <c r="AO23" s="292"/>
      <c r="AP23" s="292"/>
      <c r="AQ23" s="292"/>
      <c r="AR23" s="292"/>
      <c r="AS23" s="292"/>
      <c r="AT23" s="292"/>
      <c r="AU23" s="292"/>
      <c r="AV23" s="292"/>
      <c r="AW23" s="292"/>
      <c r="AX23" s="292"/>
      <c r="AY23" s="292"/>
      <c r="AZ23" s="292"/>
      <c r="BA23" s="292"/>
      <c r="BB23" s="292"/>
      <c r="BC23" s="293"/>
      <c r="BD23" s="294" t="s">
        <v>192</v>
      </c>
      <c r="BI23" s="295"/>
      <c r="BJ23" s="296"/>
      <c r="BK23" s="8" t="s">
        <v>366</v>
      </c>
      <c r="BL23" s="297" t="s">
        <v>367</v>
      </c>
      <c r="BN23" s="11" t="s">
        <v>266</v>
      </c>
      <c r="BO23" s="324" t="s">
        <v>267</v>
      </c>
      <c r="BP23" s="12" t="s">
        <v>368</v>
      </c>
      <c r="BQ23" s="325" t="s">
        <v>369</v>
      </c>
      <c r="BS23" s="87" t="s">
        <v>219</v>
      </c>
      <c r="BT23" s="87" t="s">
        <v>220</v>
      </c>
      <c r="BU23" s="88" t="s">
        <v>362</v>
      </c>
      <c r="BV23" s="87" t="s">
        <v>351</v>
      </c>
      <c r="BX23" s="2" t="s">
        <v>366</v>
      </c>
      <c r="BY23" s="2" t="s">
        <v>367</v>
      </c>
      <c r="BZ23" s="2">
        <v>368088852</v>
      </c>
      <c r="CA23" s="2">
        <v>0</v>
      </c>
      <c r="CB23" s="2">
        <v>50000000</v>
      </c>
      <c r="CC23" s="2">
        <v>0</v>
      </c>
      <c r="CD23" s="2">
        <v>0</v>
      </c>
      <c r="CE23" s="2">
        <v>31911148</v>
      </c>
      <c r="CF23" s="2">
        <v>450000000</v>
      </c>
      <c r="CG23" s="2">
        <v>380971961.81999999</v>
      </c>
      <c r="CH23" s="2">
        <v>0</v>
      </c>
      <c r="CI23" s="2">
        <v>51749999.999999993</v>
      </c>
      <c r="CJ23" s="2">
        <v>0</v>
      </c>
      <c r="CK23" s="2">
        <v>0</v>
      </c>
      <c r="CL23" s="2">
        <v>33028038.179999996</v>
      </c>
      <c r="CM23" s="2">
        <v>465750000</v>
      </c>
      <c r="CN23" s="2">
        <v>394305980.48369998</v>
      </c>
      <c r="CO23" s="2">
        <v>0</v>
      </c>
      <c r="CP23" s="2">
        <v>53561249.999999985</v>
      </c>
      <c r="CQ23" s="2">
        <v>0</v>
      </c>
      <c r="CR23" s="2">
        <v>0</v>
      </c>
      <c r="CS23" s="2">
        <v>34184019.516299993</v>
      </c>
      <c r="CT23" s="2">
        <v>482051250</v>
      </c>
      <c r="CU23" s="2">
        <v>408106689.80062944</v>
      </c>
      <c r="CV23" s="2">
        <v>0</v>
      </c>
      <c r="CW23" s="2">
        <v>55435893.749999978</v>
      </c>
      <c r="CX23" s="2">
        <v>0</v>
      </c>
      <c r="CY23" s="2">
        <v>0</v>
      </c>
      <c r="CZ23" s="2">
        <v>35380460.199370489</v>
      </c>
      <c r="DA23" s="2">
        <v>498923043.74999994</v>
      </c>
      <c r="DB23" s="2">
        <v>1896724293.75</v>
      </c>
      <c r="DC23" s="2" t="s">
        <v>370</v>
      </c>
      <c r="DD23" s="2" t="s">
        <v>208</v>
      </c>
      <c r="DE23" s="2" t="s">
        <v>358</v>
      </c>
      <c r="DF23" s="2" t="s">
        <v>359</v>
      </c>
      <c r="DH23" s="2" t="s">
        <v>371</v>
      </c>
      <c r="DI23" s="2" t="s">
        <v>208</v>
      </c>
      <c r="DJ23" s="2" t="s">
        <v>209</v>
      </c>
      <c r="DK23" s="2" t="s">
        <v>183</v>
      </c>
      <c r="DL23" s="2" t="s">
        <v>247</v>
      </c>
      <c r="DN23" s="2" t="s">
        <v>355</v>
      </c>
      <c r="DO23" s="2" t="s">
        <v>356</v>
      </c>
      <c r="DQ23" s="2" t="s">
        <v>362</v>
      </c>
      <c r="DR23" s="2" t="s">
        <v>351</v>
      </c>
      <c r="DT23" s="2" t="str">
        <f t="shared" si="7"/>
        <v>E1.P_F.MR2</v>
      </c>
      <c r="DU23" s="2" t="s">
        <v>370</v>
      </c>
      <c r="DV23" s="2" t="s">
        <v>208</v>
      </c>
      <c r="DW23" s="2" t="s">
        <v>179</v>
      </c>
      <c r="DX23" s="2" t="s">
        <v>347</v>
      </c>
      <c r="DY23" s="2" t="s">
        <v>358</v>
      </c>
      <c r="DZ23" s="2" t="s">
        <v>359</v>
      </c>
      <c r="EB23" s="300" t="s">
        <v>341</v>
      </c>
      <c r="EC23" s="301" t="s">
        <v>342</v>
      </c>
      <c r="ED23" s="302" t="s">
        <v>323</v>
      </c>
      <c r="EE23" s="350">
        <v>2598</v>
      </c>
      <c r="EF23" s="326">
        <v>3100</v>
      </c>
      <c r="EG23" s="263"/>
      <c r="EH23" s="263"/>
      <c r="EI23" s="263"/>
      <c r="EJ23" s="263"/>
      <c r="EL23" s="811" t="s">
        <v>372</v>
      </c>
      <c r="EM23" s="311" t="s">
        <v>364</v>
      </c>
      <c r="EN23" s="267" t="s">
        <v>365</v>
      </c>
      <c r="EO23" s="267">
        <v>0</v>
      </c>
      <c r="EP23" s="267">
        <v>3</v>
      </c>
      <c r="EQ23" s="268">
        <v>0</v>
      </c>
      <c r="ER23" s="798">
        <v>0</v>
      </c>
      <c r="ES23" s="268">
        <v>1</v>
      </c>
      <c r="ET23" s="813">
        <v>2</v>
      </c>
    </row>
    <row r="24" spans="1:150" ht="48.75" customHeight="1" thickBot="1" x14ac:dyDescent="0.25">
      <c r="A24" s="270" t="s">
        <v>177</v>
      </c>
      <c r="B24" s="271" t="s">
        <v>178</v>
      </c>
      <c r="C24" s="272" t="s">
        <v>179</v>
      </c>
      <c r="D24" s="273"/>
      <c r="E24" s="7" t="s">
        <v>181</v>
      </c>
      <c r="F24" s="274" t="str">
        <f t="shared" si="4"/>
        <v>E1.P_A</v>
      </c>
      <c r="G24" s="275" t="s">
        <v>182</v>
      </c>
      <c r="H24" s="275" t="s">
        <v>183</v>
      </c>
      <c r="I24" s="1034"/>
      <c r="J24" s="278" t="s">
        <v>350</v>
      </c>
      <c r="K24" s="278" t="str">
        <f t="shared" si="5"/>
        <v>E1.P_A.MR3</v>
      </c>
      <c r="L24" s="279" t="s">
        <v>220</v>
      </c>
      <c r="M24" s="280" t="s">
        <v>249</v>
      </c>
      <c r="N24" s="280" t="s">
        <v>363</v>
      </c>
      <c r="O24" s="280" t="s">
        <v>363</v>
      </c>
      <c r="P24" s="392" t="s">
        <v>225</v>
      </c>
      <c r="Q24" s="370" t="str">
        <f t="shared" si="6"/>
        <v>E1.P_A.MR3-MP03-1</v>
      </c>
      <c r="R24" s="306" t="s">
        <v>373</v>
      </c>
      <c r="S24" s="307" t="s">
        <v>374</v>
      </c>
      <c r="T24" s="312">
        <v>1</v>
      </c>
      <c r="U24" s="313">
        <v>1</v>
      </c>
      <c r="V24" s="312" t="s">
        <v>228</v>
      </c>
      <c r="W24" s="288">
        <v>1</v>
      </c>
      <c r="X24" s="289">
        <v>1</v>
      </c>
      <c r="Y24" s="288">
        <v>1</v>
      </c>
      <c r="Z24" s="290">
        <v>1</v>
      </c>
      <c r="AA24" s="317"/>
      <c r="AB24" s="318"/>
      <c r="AC24" s="318"/>
      <c r="AD24" s="318"/>
      <c r="AE24" s="318"/>
      <c r="AF24" s="318"/>
      <c r="AG24" s="318"/>
      <c r="AH24" s="318"/>
      <c r="AI24" s="318"/>
      <c r="AJ24" s="318"/>
      <c r="AK24" s="318"/>
      <c r="AL24" s="318"/>
      <c r="AM24" s="318"/>
      <c r="AN24" s="318"/>
      <c r="AO24" s="318"/>
      <c r="AP24" s="318"/>
      <c r="AQ24" s="318"/>
      <c r="AR24" s="318"/>
      <c r="AS24" s="318"/>
      <c r="AT24" s="318"/>
      <c r="AU24" s="318"/>
      <c r="AV24" s="318"/>
      <c r="AW24" s="318"/>
      <c r="AX24" s="318"/>
      <c r="AY24" s="318"/>
      <c r="AZ24" s="318"/>
      <c r="BA24" s="318"/>
      <c r="BB24" s="318"/>
      <c r="BC24" s="319"/>
      <c r="BD24" s="294" t="s">
        <v>192</v>
      </c>
      <c r="BI24" s="295"/>
      <c r="BJ24" s="296"/>
      <c r="BK24" s="15" t="s">
        <v>375</v>
      </c>
      <c r="BL24" s="365" t="s">
        <v>376</v>
      </c>
      <c r="BN24" s="13" t="s">
        <v>277</v>
      </c>
      <c r="BO24" s="348" t="s">
        <v>278</v>
      </c>
      <c r="BP24" s="14" t="s">
        <v>377</v>
      </c>
      <c r="BQ24" s="349" t="s">
        <v>378</v>
      </c>
      <c r="BS24" s="89" t="s">
        <v>219</v>
      </c>
      <c r="BT24" s="89" t="s">
        <v>220</v>
      </c>
      <c r="BU24" s="88" t="s">
        <v>372</v>
      </c>
      <c r="BV24" s="87" t="s">
        <v>364</v>
      </c>
      <c r="BX24" s="2" t="s">
        <v>375</v>
      </c>
      <c r="BY24" s="2" t="s">
        <v>376</v>
      </c>
      <c r="BZ24" s="2">
        <v>100000000</v>
      </c>
      <c r="CB24" s="2">
        <v>0</v>
      </c>
      <c r="CF24" s="2">
        <v>100000000</v>
      </c>
      <c r="CG24" s="2">
        <v>103499999.99999999</v>
      </c>
      <c r="CH24" s="2">
        <v>0</v>
      </c>
      <c r="CI24" s="2">
        <v>0</v>
      </c>
      <c r="CJ24" s="2">
        <v>0</v>
      </c>
      <c r="CK24" s="2">
        <v>0</v>
      </c>
      <c r="CL24" s="2">
        <v>0</v>
      </c>
      <c r="CM24" s="2">
        <v>103499999.99999999</v>
      </c>
      <c r="CN24" s="2">
        <v>107122499.99999997</v>
      </c>
      <c r="CO24" s="2">
        <v>0</v>
      </c>
      <c r="CP24" s="2">
        <v>0</v>
      </c>
      <c r="CQ24" s="2">
        <v>0</v>
      </c>
      <c r="CR24" s="2">
        <v>0</v>
      </c>
      <c r="CS24" s="2">
        <v>0</v>
      </c>
      <c r="CT24" s="2">
        <v>107122499.99999997</v>
      </c>
      <c r="CU24" s="2">
        <v>110871787.49999996</v>
      </c>
      <c r="CV24" s="2">
        <v>0</v>
      </c>
      <c r="CW24" s="2">
        <v>0</v>
      </c>
      <c r="CX24" s="2">
        <v>0</v>
      </c>
      <c r="CY24" s="2">
        <v>0</v>
      </c>
      <c r="CZ24" s="2">
        <v>0</v>
      </c>
      <c r="DA24" s="2">
        <v>110871787.49999996</v>
      </c>
      <c r="DB24" s="2">
        <v>421494287.49999994</v>
      </c>
      <c r="DC24" s="2" t="s">
        <v>379</v>
      </c>
      <c r="DD24" s="2" t="s">
        <v>208</v>
      </c>
      <c r="DE24" s="2" t="s">
        <v>380</v>
      </c>
      <c r="DF24" s="2" t="s">
        <v>381</v>
      </c>
      <c r="DH24" s="2" t="s">
        <v>382</v>
      </c>
      <c r="DI24" s="2" t="s">
        <v>208</v>
      </c>
      <c r="DJ24" s="2" t="s">
        <v>209</v>
      </c>
      <c r="DK24" s="2" t="s">
        <v>183</v>
      </c>
      <c r="DL24" s="2" t="s">
        <v>247</v>
      </c>
      <c r="DN24" s="2" t="s">
        <v>368</v>
      </c>
      <c r="DO24" s="2" t="s">
        <v>369</v>
      </c>
      <c r="DQ24" s="2" t="s">
        <v>372</v>
      </c>
      <c r="DR24" s="2" t="s">
        <v>364</v>
      </c>
      <c r="DT24" s="2" t="str">
        <f t="shared" si="7"/>
        <v>E1.P_G.MR1</v>
      </c>
      <c r="DU24" s="2" t="s">
        <v>379</v>
      </c>
      <c r="DV24" s="2" t="s">
        <v>208</v>
      </c>
      <c r="DW24" s="2" t="s">
        <v>179</v>
      </c>
      <c r="DX24" s="2" t="s">
        <v>347</v>
      </c>
      <c r="DY24" s="2" t="s">
        <v>380</v>
      </c>
      <c r="DZ24" s="2" t="s">
        <v>381</v>
      </c>
      <c r="EB24" s="300" t="s">
        <v>355</v>
      </c>
      <c r="EC24" s="301" t="s">
        <v>356</v>
      </c>
      <c r="ED24" s="302" t="s">
        <v>383</v>
      </c>
      <c r="EE24" s="350">
        <v>1</v>
      </c>
      <c r="EF24" s="326">
        <v>3</v>
      </c>
      <c r="EG24" s="263"/>
      <c r="EH24" s="263"/>
      <c r="EI24" s="263"/>
      <c r="EJ24" s="263"/>
      <c r="EL24" s="811" t="s">
        <v>384</v>
      </c>
      <c r="EM24" s="311" t="s">
        <v>373</v>
      </c>
      <c r="EN24" s="267" t="s">
        <v>374</v>
      </c>
      <c r="EO24" s="268">
        <v>100</v>
      </c>
      <c r="EP24" s="268">
        <v>100</v>
      </c>
      <c r="EQ24" s="268">
        <v>100</v>
      </c>
      <c r="ER24" s="268">
        <v>100</v>
      </c>
      <c r="ES24" s="268">
        <v>100</v>
      </c>
      <c r="ET24" s="809">
        <v>100</v>
      </c>
    </row>
    <row r="25" spans="1:150" ht="54" customHeight="1" thickBot="1" x14ac:dyDescent="0.25">
      <c r="A25" s="270" t="s">
        <v>177</v>
      </c>
      <c r="B25" s="271" t="s">
        <v>178</v>
      </c>
      <c r="C25" s="272" t="s">
        <v>179</v>
      </c>
      <c r="D25" s="273"/>
      <c r="E25" s="7" t="s">
        <v>181</v>
      </c>
      <c r="F25" s="274" t="str">
        <f t="shared" si="4"/>
        <v>E1.P_A</v>
      </c>
      <c r="G25" s="275" t="s">
        <v>182</v>
      </c>
      <c r="H25" s="275" t="s">
        <v>183</v>
      </c>
      <c r="I25" s="1034"/>
      <c r="J25" s="278" t="s">
        <v>350</v>
      </c>
      <c r="K25" s="278" t="str">
        <f t="shared" si="5"/>
        <v>E1.P_A.MR3</v>
      </c>
      <c r="L25" s="279" t="s">
        <v>220</v>
      </c>
      <c r="M25" s="280" t="s">
        <v>249</v>
      </c>
      <c r="N25" s="280" t="s">
        <v>363</v>
      </c>
      <c r="O25" s="280" t="s">
        <v>363</v>
      </c>
      <c r="P25" s="392" t="s">
        <v>240</v>
      </c>
      <c r="Q25" s="370" t="str">
        <f t="shared" si="6"/>
        <v>E1.P_A.MR3-MP04-1</v>
      </c>
      <c r="R25" s="306" t="s">
        <v>385</v>
      </c>
      <c r="S25" s="307" t="s">
        <v>386</v>
      </c>
      <c r="T25" s="286">
        <v>3</v>
      </c>
      <c r="U25" s="287">
        <v>3</v>
      </c>
      <c r="V25" s="286" t="s">
        <v>228</v>
      </c>
      <c r="W25" s="288">
        <v>3</v>
      </c>
      <c r="X25" s="289">
        <v>3</v>
      </c>
      <c r="Y25" s="288">
        <v>3</v>
      </c>
      <c r="Z25" s="290">
        <v>3</v>
      </c>
      <c r="AA25" s="291"/>
      <c r="AB25" s="292"/>
      <c r="AC25" s="292"/>
      <c r="AD25" s="292"/>
      <c r="AE25" s="292"/>
      <c r="AF25" s="292"/>
      <c r="AG25" s="292"/>
      <c r="AH25" s="292"/>
      <c r="AI25" s="292"/>
      <c r="AJ25" s="292"/>
      <c r="AK25" s="292"/>
      <c r="AL25" s="292"/>
      <c r="AM25" s="292"/>
      <c r="AN25" s="292"/>
      <c r="AO25" s="292"/>
      <c r="AP25" s="292"/>
      <c r="AQ25" s="292"/>
      <c r="AR25" s="292"/>
      <c r="AS25" s="292"/>
      <c r="AT25" s="292"/>
      <c r="AU25" s="292"/>
      <c r="AV25" s="292"/>
      <c r="AW25" s="292"/>
      <c r="AX25" s="292"/>
      <c r="AY25" s="292"/>
      <c r="AZ25" s="292"/>
      <c r="BA25" s="292"/>
      <c r="BB25" s="292"/>
      <c r="BC25" s="293"/>
      <c r="BD25" s="294" t="s">
        <v>192</v>
      </c>
      <c r="BI25" s="371" t="s">
        <v>215</v>
      </c>
      <c r="BJ25" s="372" t="s">
        <v>216</v>
      </c>
      <c r="BK25" s="4" t="s">
        <v>387</v>
      </c>
      <c r="BL25" s="260" t="s">
        <v>388</v>
      </c>
      <c r="BN25" s="13" t="s">
        <v>292</v>
      </c>
      <c r="BO25" s="348" t="s">
        <v>293</v>
      </c>
      <c r="BP25" s="14" t="s">
        <v>389</v>
      </c>
      <c r="BQ25" s="349" t="s">
        <v>390</v>
      </c>
      <c r="BS25" s="89" t="s">
        <v>219</v>
      </c>
      <c r="BT25" s="89" t="s">
        <v>220</v>
      </c>
      <c r="BU25" s="88" t="s">
        <v>384</v>
      </c>
      <c r="BV25" s="87" t="s">
        <v>373</v>
      </c>
      <c r="BX25" s="2" t="s">
        <v>387</v>
      </c>
      <c r="BY25" s="2" t="s">
        <v>388</v>
      </c>
      <c r="BZ25" s="2">
        <v>12875178237</v>
      </c>
      <c r="CA25" s="2">
        <v>0</v>
      </c>
      <c r="CB25" s="2">
        <v>838296900</v>
      </c>
      <c r="CC25" s="2">
        <v>0</v>
      </c>
      <c r="CD25" s="2">
        <v>0</v>
      </c>
      <c r="CE25" s="2">
        <v>2218193937</v>
      </c>
      <c r="CF25" s="2">
        <v>15931669074</v>
      </c>
      <c r="CG25" s="2">
        <v>13152718506.294998</v>
      </c>
      <c r="CH25" s="2">
        <v>215131029</v>
      </c>
      <c r="CI25" s="2">
        <v>2106846389</v>
      </c>
      <c r="CK25" s="2">
        <v>0</v>
      </c>
      <c r="CL25" s="2">
        <v>1845181172.7949996</v>
      </c>
      <c r="CM25" s="2">
        <v>17319877097.089996</v>
      </c>
      <c r="CN25" s="2">
        <v>16025492686.015322</v>
      </c>
      <c r="CO25" s="2">
        <v>615.01499998569489</v>
      </c>
      <c r="CP25" s="2">
        <v>33296026</v>
      </c>
      <c r="CQ25" s="2">
        <v>0</v>
      </c>
      <c r="CR25" s="2">
        <v>0</v>
      </c>
      <c r="CS25" s="2">
        <v>1741088102.8428245</v>
      </c>
      <c r="CT25" s="2">
        <v>17799877429.873146</v>
      </c>
      <c r="CU25" s="2">
        <v>15865373961.025856</v>
      </c>
      <c r="CV25" s="2">
        <v>635.54052498519411</v>
      </c>
      <c r="CW25" s="2">
        <v>7429111238</v>
      </c>
      <c r="CX25" s="2">
        <v>0</v>
      </c>
      <c r="CY25" s="2">
        <v>0</v>
      </c>
      <c r="CZ25" s="2">
        <v>2504028880.4423232</v>
      </c>
      <c r="DA25" s="2">
        <v>25798514715.008705</v>
      </c>
      <c r="DB25" s="2">
        <v>76849938315.971848</v>
      </c>
      <c r="DC25" s="2" t="s">
        <v>391</v>
      </c>
      <c r="DD25" s="2" t="s">
        <v>208</v>
      </c>
      <c r="DE25" s="2" t="s">
        <v>380</v>
      </c>
      <c r="DF25" s="2" t="s">
        <v>381</v>
      </c>
      <c r="DH25" s="2" t="s">
        <v>392</v>
      </c>
      <c r="DI25" s="2" t="s">
        <v>208</v>
      </c>
      <c r="DJ25" s="2" t="s">
        <v>209</v>
      </c>
      <c r="DK25" s="2" t="s">
        <v>183</v>
      </c>
      <c r="DL25" s="2" t="s">
        <v>247</v>
      </c>
      <c r="DN25" s="2" t="s">
        <v>377</v>
      </c>
      <c r="DO25" s="2" t="s">
        <v>378</v>
      </c>
      <c r="DQ25" s="2" t="s">
        <v>384</v>
      </c>
      <c r="DR25" s="2" t="s">
        <v>373</v>
      </c>
      <c r="DT25" s="2" t="str">
        <f t="shared" si="7"/>
        <v>E1.P_G.MR2</v>
      </c>
      <c r="DU25" s="2" t="s">
        <v>391</v>
      </c>
      <c r="DV25" s="2" t="s">
        <v>208</v>
      </c>
      <c r="DW25" s="2" t="s">
        <v>179</v>
      </c>
      <c r="DX25" s="2" t="s">
        <v>347</v>
      </c>
      <c r="DY25" s="2" t="s">
        <v>380</v>
      </c>
      <c r="DZ25" s="2" t="s">
        <v>381</v>
      </c>
      <c r="EB25" s="300" t="s">
        <v>368</v>
      </c>
      <c r="EC25" s="301" t="s">
        <v>369</v>
      </c>
      <c r="ED25" s="302" t="s">
        <v>383</v>
      </c>
      <c r="EE25" s="350">
        <v>1</v>
      </c>
      <c r="EF25" s="326">
        <v>1</v>
      </c>
      <c r="EG25" s="263"/>
      <c r="EH25" s="263"/>
      <c r="EI25" s="263"/>
      <c r="EJ25" s="263"/>
      <c r="EL25" s="811" t="s">
        <v>393</v>
      </c>
      <c r="EM25" s="311" t="s">
        <v>385</v>
      </c>
      <c r="EN25" s="267" t="s">
        <v>386</v>
      </c>
      <c r="EO25" s="267">
        <v>3</v>
      </c>
      <c r="EP25" s="267">
        <v>3</v>
      </c>
      <c r="EQ25" s="268">
        <v>3</v>
      </c>
      <c r="ER25" s="268">
        <v>3</v>
      </c>
      <c r="ES25" s="268">
        <v>3</v>
      </c>
      <c r="ET25" s="809">
        <v>3</v>
      </c>
    </row>
    <row r="26" spans="1:150" ht="37.5" customHeight="1" thickBot="1" x14ac:dyDescent="0.25">
      <c r="A26" s="270" t="s">
        <v>177</v>
      </c>
      <c r="B26" s="271" t="s">
        <v>178</v>
      </c>
      <c r="C26" s="272" t="s">
        <v>179</v>
      </c>
      <c r="D26" s="273"/>
      <c r="E26" s="7" t="s">
        <v>181</v>
      </c>
      <c r="F26" s="274" t="str">
        <f t="shared" si="4"/>
        <v>E1.P_A</v>
      </c>
      <c r="G26" s="275" t="s">
        <v>182</v>
      </c>
      <c r="H26" s="275" t="s">
        <v>183</v>
      </c>
      <c r="I26" s="1035"/>
      <c r="J26" s="393" t="s">
        <v>350</v>
      </c>
      <c r="K26" s="393" t="str">
        <f t="shared" si="5"/>
        <v>E1.P_A.MR3</v>
      </c>
      <c r="L26" s="379" t="s">
        <v>220</v>
      </c>
      <c r="M26" s="280" t="s">
        <v>249</v>
      </c>
      <c r="N26" s="380" t="s">
        <v>363</v>
      </c>
      <c r="O26" s="380" t="s">
        <v>363</v>
      </c>
      <c r="P26" s="392" t="s">
        <v>252</v>
      </c>
      <c r="Q26" s="394" t="str">
        <f t="shared" si="6"/>
        <v>E1.P_A.MR3-MP05-1</v>
      </c>
      <c r="R26" s="328" t="s">
        <v>394</v>
      </c>
      <c r="S26" s="329" t="s">
        <v>395</v>
      </c>
      <c r="T26" s="330">
        <v>0</v>
      </c>
      <c r="U26" s="331">
        <v>1</v>
      </c>
      <c r="V26" s="343" t="s">
        <v>191</v>
      </c>
      <c r="W26" s="345">
        <v>0</v>
      </c>
      <c r="X26" s="346">
        <v>0</v>
      </c>
      <c r="Y26" s="395">
        <v>0.5</v>
      </c>
      <c r="Z26" s="396">
        <v>0.5</v>
      </c>
      <c r="AA26" s="291"/>
      <c r="AB26" s="292"/>
      <c r="AC26" s="292"/>
      <c r="AD26" s="292"/>
      <c r="AE26" s="292"/>
      <c r="AF26" s="292"/>
      <c r="AG26" s="292"/>
      <c r="AH26" s="292"/>
      <c r="AI26" s="292"/>
      <c r="AJ26" s="292"/>
      <c r="AK26" s="292"/>
      <c r="AL26" s="292"/>
      <c r="AM26" s="292"/>
      <c r="AN26" s="292"/>
      <c r="AO26" s="292"/>
      <c r="AP26" s="292"/>
      <c r="AQ26" s="292"/>
      <c r="AR26" s="292"/>
      <c r="AS26" s="292"/>
      <c r="AT26" s="292"/>
      <c r="AU26" s="292"/>
      <c r="AV26" s="292"/>
      <c r="AW26" s="292"/>
      <c r="AX26" s="292"/>
      <c r="AY26" s="292"/>
      <c r="AZ26" s="292"/>
      <c r="BA26" s="292"/>
      <c r="BB26" s="292"/>
      <c r="BC26" s="293"/>
      <c r="BD26" s="294" t="s">
        <v>192</v>
      </c>
      <c r="BI26" s="295"/>
      <c r="BJ26" s="296"/>
      <c r="BK26" s="8" t="s">
        <v>396</v>
      </c>
      <c r="BL26" s="297" t="s">
        <v>397</v>
      </c>
      <c r="BN26" s="13" t="s">
        <v>304</v>
      </c>
      <c r="BO26" s="348" t="s">
        <v>305</v>
      </c>
      <c r="BP26" s="14" t="s">
        <v>398</v>
      </c>
      <c r="BQ26" s="349" t="s">
        <v>399</v>
      </c>
      <c r="BS26" s="89" t="s">
        <v>219</v>
      </c>
      <c r="BT26" s="89" t="s">
        <v>220</v>
      </c>
      <c r="BU26" s="88" t="s">
        <v>393</v>
      </c>
      <c r="BV26" s="87" t="s">
        <v>385</v>
      </c>
      <c r="BX26" s="2" t="s">
        <v>396</v>
      </c>
      <c r="BY26" s="2" t="s">
        <v>397</v>
      </c>
      <c r="BZ26" s="2">
        <v>16420460768</v>
      </c>
      <c r="CA26" s="2">
        <v>0</v>
      </c>
      <c r="CB26" s="2">
        <v>7683070518</v>
      </c>
      <c r="CC26" s="2">
        <v>0</v>
      </c>
      <c r="CD26" s="2">
        <v>0</v>
      </c>
      <c r="CE26" s="2">
        <v>2790824326</v>
      </c>
      <c r="CF26" s="2">
        <v>26894355612</v>
      </c>
      <c r="CG26" s="2">
        <v>16995176894.879999</v>
      </c>
      <c r="CH26" s="2">
        <v>0</v>
      </c>
      <c r="CI26" s="2">
        <v>7951977986.1299992</v>
      </c>
      <c r="CJ26" s="2">
        <v>0</v>
      </c>
      <c r="CK26" s="2">
        <v>0</v>
      </c>
      <c r="CL26" s="2">
        <v>2888503177.4099998</v>
      </c>
      <c r="CM26" s="2">
        <v>27835658058.419998</v>
      </c>
      <c r="CN26" s="2">
        <v>17590008086.200798</v>
      </c>
      <c r="CO26" s="2">
        <v>0</v>
      </c>
      <c r="CP26" s="2">
        <v>8230297215.6445484</v>
      </c>
      <c r="CQ26" s="2">
        <v>0</v>
      </c>
      <c r="CR26" s="2">
        <v>0</v>
      </c>
      <c r="CS26" s="2">
        <v>2989600788.6193495</v>
      </c>
      <c r="CT26" s="2">
        <v>28809906090.464695</v>
      </c>
      <c r="CU26" s="2">
        <v>18205658369.217823</v>
      </c>
      <c r="CV26" s="2">
        <v>0</v>
      </c>
      <c r="CW26" s="2">
        <v>8518357618.1921072</v>
      </c>
      <c r="CX26" s="2">
        <v>0</v>
      </c>
      <c r="CY26" s="2">
        <v>0</v>
      </c>
      <c r="CZ26" s="2">
        <v>3094236816.2210264</v>
      </c>
      <c r="DA26" s="2">
        <v>29818252803.630959</v>
      </c>
      <c r="DB26" s="2">
        <v>113358172564.51566</v>
      </c>
      <c r="DC26" s="2" t="s">
        <v>400</v>
      </c>
      <c r="DD26" s="2" t="s">
        <v>208</v>
      </c>
      <c r="DE26" s="2" t="s">
        <v>401</v>
      </c>
      <c r="DF26" s="2" t="s">
        <v>402</v>
      </c>
      <c r="DH26" s="2" t="s">
        <v>403</v>
      </c>
      <c r="DI26" s="2" t="s">
        <v>208</v>
      </c>
      <c r="DJ26" s="2" t="s">
        <v>209</v>
      </c>
      <c r="DK26" s="2" t="s">
        <v>183</v>
      </c>
      <c r="DL26" s="2" t="s">
        <v>247</v>
      </c>
      <c r="DN26" s="2" t="s">
        <v>389</v>
      </c>
      <c r="DO26" s="2" t="s">
        <v>390</v>
      </c>
      <c r="DQ26" s="2" t="s">
        <v>393</v>
      </c>
      <c r="DR26" s="2" t="s">
        <v>385</v>
      </c>
      <c r="DT26" s="2" t="str">
        <f t="shared" si="7"/>
        <v>E1.P_H.MR1</v>
      </c>
      <c r="DU26" s="2" t="s">
        <v>400</v>
      </c>
      <c r="DV26" s="2" t="s">
        <v>208</v>
      </c>
      <c r="DW26" s="2" t="s">
        <v>179</v>
      </c>
      <c r="DX26" s="2" t="s">
        <v>347</v>
      </c>
      <c r="DY26" s="2" t="s">
        <v>401</v>
      </c>
      <c r="DZ26" s="2" t="s">
        <v>402</v>
      </c>
      <c r="EB26" s="300" t="s">
        <v>377</v>
      </c>
      <c r="EC26" s="301" t="s">
        <v>378</v>
      </c>
      <c r="ED26" s="302" t="s">
        <v>404</v>
      </c>
      <c r="EE26" s="350">
        <v>952</v>
      </c>
      <c r="EF26" s="326">
        <v>952</v>
      </c>
      <c r="EG26" s="263"/>
      <c r="EH26" s="263"/>
      <c r="EI26" s="263"/>
      <c r="EJ26" s="263"/>
      <c r="EL26" s="811" t="s">
        <v>405</v>
      </c>
      <c r="EM26" s="311" t="s">
        <v>394</v>
      </c>
      <c r="EN26" s="267" t="s">
        <v>395</v>
      </c>
      <c r="EO26" s="267">
        <v>0</v>
      </c>
      <c r="EP26" s="267">
        <v>1</v>
      </c>
      <c r="EQ26" s="268">
        <v>0</v>
      </c>
      <c r="ER26" s="268">
        <v>0</v>
      </c>
      <c r="ES26" s="269">
        <v>0.5</v>
      </c>
      <c r="ET26" s="812">
        <v>0.5</v>
      </c>
    </row>
    <row r="27" spans="1:150" ht="81" customHeight="1" thickBot="1" x14ac:dyDescent="0.25">
      <c r="A27" s="270" t="s">
        <v>177</v>
      </c>
      <c r="B27" s="271" t="s">
        <v>178</v>
      </c>
      <c r="C27" s="272" t="s">
        <v>179</v>
      </c>
      <c r="D27" s="273"/>
      <c r="E27" s="7" t="s">
        <v>181</v>
      </c>
      <c r="F27" s="274" t="str">
        <f t="shared" si="4"/>
        <v>E1.P_A</v>
      </c>
      <c r="G27" s="275" t="s">
        <v>182</v>
      </c>
      <c r="H27" s="275" t="s">
        <v>183</v>
      </c>
      <c r="I27" s="397" t="s">
        <v>406</v>
      </c>
      <c r="J27" s="390" t="s">
        <v>407</v>
      </c>
      <c r="K27" s="391" t="str">
        <f t="shared" si="5"/>
        <v>E1.P_A.MR4</v>
      </c>
      <c r="L27" s="353" t="s">
        <v>234</v>
      </c>
      <c r="M27" s="354" t="s">
        <v>261</v>
      </c>
      <c r="N27" s="398">
        <v>0</v>
      </c>
      <c r="O27" s="399">
        <v>0.04</v>
      </c>
      <c r="P27" s="400" t="s">
        <v>188</v>
      </c>
      <c r="Q27" s="242" t="str">
        <f t="shared" si="6"/>
        <v>E1.P_A.MR4-MP01-1</v>
      </c>
      <c r="R27" s="359" t="s">
        <v>408</v>
      </c>
      <c r="S27" s="360" t="s">
        <v>409</v>
      </c>
      <c r="T27" s="361">
        <v>2</v>
      </c>
      <c r="U27" s="362">
        <v>2</v>
      </c>
      <c r="V27" s="361" t="s">
        <v>228</v>
      </c>
      <c r="W27" s="250">
        <v>0.5</v>
      </c>
      <c r="X27" s="249">
        <v>0.05</v>
      </c>
      <c r="Y27" s="250">
        <v>0.5</v>
      </c>
      <c r="Z27" s="251">
        <v>0.5</v>
      </c>
      <c r="AA27" s="291"/>
      <c r="AB27" s="292"/>
      <c r="AC27" s="292"/>
      <c r="AD27" s="292"/>
      <c r="AE27" s="292"/>
      <c r="AF27" s="292"/>
      <c r="AG27" s="292"/>
      <c r="AH27" s="292"/>
      <c r="AI27" s="292"/>
      <c r="AJ27" s="292"/>
      <c r="AK27" s="292"/>
      <c r="AL27" s="292"/>
      <c r="AM27" s="292"/>
      <c r="AN27" s="292"/>
      <c r="AO27" s="292"/>
      <c r="AP27" s="292"/>
      <c r="AQ27" s="292"/>
      <c r="AR27" s="292"/>
      <c r="AS27" s="292"/>
      <c r="AT27" s="292"/>
      <c r="AU27" s="292"/>
      <c r="AV27" s="292"/>
      <c r="AW27" s="292"/>
      <c r="AX27" s="292"/>
      <c r="AY27" s="292"/>
      <c r="AZ27" s="292"/>
      <c r="BA27" s="292"/>
      <c r="BB27" s="292"/>
      <c r="BC27" s="293"/>
      <c r="BD27" s="294" t="s">
        <v>192</v>
      </c>
      <c r="BI27" s="295"/>
      <c r="BJ27" s="296"/>
      <c r="BK27" s="8" t="s">
        <v>410</v>
      </c>
      <c r="BL27" s="297" t="s">
        <v>411</v>
      </c>
      <c r="BN27" s="13" t="s">
        <v>314</v>
      </c>
      <c r="BO27" s="348" t="s">
        <v>315</v>
      </c>
      <c r="BP27" s="14" t="s">
        <v>53</v>
      </c>
      <c r="BQ27" s="349" t="s">
        <v>412</v>
      </c>
      <c r="BS27" s="89" t="s">
        <v>219</v>
      </c>
      <c r="BT27" s="89" t="s">
        <v>220</v>
      </c>
      <c r="BU27" s="88" t="s">
        <v>405</v>
      </c>
      <c r="BV27" s="87" t="s">
        <v>394</v>
      </c>
      <c r="BX27" s="2" t="s">
        <v>410</v>
      </c>
      <c r="BY27" s="2" t="s">
        <v>411</v>
      </c>
      <c r="BZ27" s="2">
        <v>176384000</v>
      </c>
      <c r="CA27" s="2">
        <v>0</v>
      </c>
      <c r="CB27" s="2">
        <v>1000000000</v>
      </c>
      <c r="CC27" s="2">
        <v>0</v>
      </c>
      <c r="CD27" s="2">
        <v>0</v>
      </c>
      <c r="CE27" s="2">
        <v>23616000</v>
      </c>
      <c r="CF27" s="2">
        <v>1200000000</v>
      </c>
      <c r="CG27" s="2">
        <v>182557440</v>
      </c>
      <c r="CH27" s="2">
        <v>0</v>
      </c>
      <c r="CI27" s="2">
        <v>1034999999.9999999</v>
      </c>
      <c r="CJ27" s="2">
        <v>0</v>
      </c>
      <c r="CK27" s="2">
        <v>0</v>
      </c>
      <c r="CL27" s="2">
        <v>24442559.999999996</v>
      </c>
      <c r="CM27" s="2">
        <v>1242000000</v>
      </c>
      <c r="CN27" s="2">
        <v>188946950.39999998</v>
      </c>
      <c r="CO27" s="2">
        <v>0</v>
      </c>
      <c r="CP27" s="2">
        <v>1071224999.9999998</v>
      </c>
      <c r="CQ27" s="2">
        <v>0</v>
      </c>
      <c r="CR27" s="2">
        <v>0</v>
      </c>
      <c r="CS27" s="2">
        <v>25298049.599999994</v>
      </c>
      <c r="CT27" s="2">
        <v>1285469999.9999995</v>
      </c>
      <c r="CU27" s="2">
        <v>195560093.66399997</v>
      </c>
      <c r="CV27" s="2">
        <v>0</v>
      </c>
      <c r="CW27" s="2">
        <v>1108717874.9999998</v>
      </c>
      <c r="CX27" s="2">
        <v>0</v>
      </c>
      <c r="CY27" s="2">
        <v>0</v>
      </c>
      <c r="CZ27" s="2">
        <v>26183481.335999992</v>
      </c>
      <c r="DA27" s="2">
        <v>1330461449.9999998</v>
      </c>
      <c r="DB27" s="2">
        <v>5057931449.999999</v>
      </c>
      <c r="DC27" s="2" t="s">
        <v>413</v>
      </c>
      <c r="DD27" s="2" t="s">
        <v>208</v>
      </c>
      <c r="DE27" s="2" t="s">
        <v>414</v>
      </c>
      <c r="DF27" s="2" t="s">
        <v>415</v>
      </c>
      <c r="DH27" s="2" t="s">
        <v>416</v>
      </c>
      <c r="DI27" s="2" t="s">
        <v>208</v>
      </c>
      <c r="DJ27" s="2" t="s">
        <v>209</v>
      </c>
      <c r="DK27" s="2" t="s">
        <v>183</v>
      </c>
      <c r="DL27" s="2" t="s">
        <v>247</v>
      </c>
      <c r="DN27" s="2" t="s">
        <v>398</v>
      </c>
      <c r="DO27" s="2" t="s">
        <v>399</v>
      </c>
      <c r="DQ27" s="2" t="s">
        <v>405</v>
      </c>
      <c r="DR27" s="2" t="s">
        <v>394</v>
      </c>
      <c r="DT27" s="2" t="str">
        <f t="shared" si="7"/>
        <v>E1.P_I.MR1</v>
      </c>
      <c r="DU27" s="2" t="s">
        <v>413</v>
      </c>
      <c r="DV27" s="2" t="s">
        <v>208</v>
      </c>
      <c r="DW27" s="2" t="s">
        <v>179</v>
      </c>
      <c r="DX27" s="2" t="s">
        <v>347</v>
      </c>
      <c r="DY27" s="2" t="s">
        <v>414</v>
      </c>
      <c r="DZ27" s="2" t="s">
        <v>415</v>
      </c>
      <c r="EB27" s="300" t="s">
        <v>389</v>
      </c>
      <c r="EC27" s="301" t="s">
        <v>390</v>
      </c>
      <c r="ED27" s="302" t="s">
        <v>417</v>
      </c>
      <c r="EE27" s="350">
        <v>164</v>
      </c>
      <c r="EF27" s="326">
        <v>131</v>
      </c>
      <c r="EG27" s="263"/>
      <c r="EH27" s="263"/>
      <c r="EI27" s="263"/>
      <c r="EJ27" s="263"/>
      <c r="EL27" s="805" t="s">
        <v>418</v>
      </c>
      <c r="EM27" s="311" t="s">
        <v>408</v>
      </c>
      <c r="EN27" s="267" t="s">
        <v>409</v>
      </c>
      <c r="EO27" s="267">
        <v>2</v>
      </c>
      <c r="EP27" s="267">
        <v>2</v>
      </c>
      <c r="EQ27" s="269">
        <v>0.5</v>
      </c>
      <c r="ER27" s="269">
        <v>0.5</v>
      </c>
      <c r="ES27" s="269">
        <v>0.5</v>
      </c>
      <c r="ET27" s="812">
        <v>0.5</v>
      </c>
    </row>
    <row r="28" spans="1:150" ht="66" customHeight="1" thickBot="1" x14ac:dyDescent="0.25">
      <c r="A28" s="270" t="s">
        <v>177</v>
      </c>
      <c r="B28" s="271" t="s">
        <v>178</v>
      </c>
      <c r="C28" s="272" t="s">
        <v>179</v>
      </c>
      <c r="D28" s="273"/>
      <c r="E28" s="7" t="s">
        <v>181</v>
      </c>
      <c r="F28" s="274" t="str">
        <f t="shared" si="4"/>
        <v>E1.P_A</v>
      </c>
      <c r="G28" s="275" t="s">
        <v>182</v>
      </c>
      <c r="H28" s="275" t="s">
        <v>183</v>
      </c>
      <c r="I28" s="401"/>
      <c r="J28" s="278" t="s">
        <v>407</v>
      </c>
      <c r="K28" s="278" t="str">
        <f t="shared" si="5"/>
        <v>E1.P_A.MR4</v>
      </c>
      <c r="L28" s="402" t="s">
        <v>234</v>
      </c>
      <c r="M28" s="403" t="s">
        <v>261</v>
      </c>
      <c r="N28" s="404">
        <v>0</v>
      </c>
      <c r="O28" s="405">
        <v>0.04</v>
      </c>
      <c r="P28" s="400" t="s">
        <v>212</v>
      </c>
      <c r="Q28" s="283" t="str">
        <f t="shared" si="6"/>
        <v>E1.P_A.MR4-MP02-1</v>
      </c>
      <c r="R28" s="306" t="s">
        <v>419</v>
      </c>
      <c r="S28" s="307" t="s">
        <v>420</v>
      </c>
      <c r="T28" s="286">
        <v>1</v>
      </c>
      <c r="U28" s="287">
        <v>3</v>
      </c>
      <c r="V28" s="286" t="s">
        <v>191</v>
      </c>
      <c r="W28" s="314">
        <v>0.75</v>
      </c>
      <c r="X28" s="315">
        <v>0.75</v>
      </c>
      <c r="Y28" s="314">
        <v>0.75</v>
      </c>
      <c r="Z28" s="316">
        <v>0.75</v>
      </c>
      <c r="AA28" s="291"/>
      <c r="AB28" s="292"/>
      <c r="AC28" s="292"/>
      <c r="AD28" s="292"/>
      <c r="AE28" s="292"/>
      <c r="AF28" s="292"/>
      <c r="AG28" s="292"/>
      <c r="AH28" s="292"/>
      <c r="AI28" s="292"/>
      <c r="AJ28" s="292"/>
      <c r="AK28" s="292"/>
      <c r="AL28" s="292"/>
      <c r="AM28" s="292"/>
      <c r="AN28" s="292"/>
      <c r="AO28" s="292"/>
      <c r="AP28" s="292"/>
      <c r="AQ28" s="292"/>
      <c r="AR28" s="292"/>
      <c r="AS28" s="292"/>
      <c r="AT28" s="292"/>
      <c r="AU28" s="292"/>
      <c r="AV28" s="292"/>
      <c r="AW28" s="292"/>
      <c r="AX28" s="292"/>
      <c r="AY28" s="292"/>
      <c r="AZ28" s="292"/>
      <c r="BA28" s="292"/>
      <c r="BB28" s="292"/>
      <c r="BC28" s="293"/>
      <c r="BD28" s="294" t="s">
        <v>192</v>
      </c>
      <c r="BI28" s="295"/>
      <c r="BJ28" s="296"/>
      <c r="BK28" s="8" t="s">
        <v>421</v>
      </c>
      <c r="BL28" s="297" t="s">
        <v>422</v>
      </c>
      <c r="BN28" s="13" t="s">
        <v>327</v>
      </c>
      <c r="BO28" s="348" t="s">
        <v>328</v>
      </c>
      <c r="BP28" s="14" t="s">
        <v>423</v>
      </c>
      <c r="BQ28" s="349" t="s">
        <v>424</v>
      </c>
      <c r="BS28" s="87" t="s">
        <v>233</v>
      </c>
      <c r="BT28" s="87" t="s">
        <v>234</v>
      </c>
      <c r="BU28" s="88" t="s">
        <v>418</v>
      </c>
      <c r="BV28" s="87" t="s">
        <v>408</v>
      </c>
      <c r="BX28" s="2" t="s">
        <v>421</v>
      </c>
      <c r="BY28" s="2" t="s">
        <v>422</v>
      </c>
      <c r="BZ28" s="2">
        <v>145849388</v>
      </c>
      <c r="CA28" s="2">
        <v>0</v>
      </c>
      <c r="CB28" s="2">
        <v>0</v>
      </c>
      <c r="CC28" s="2">
        <v>54150612</v>
      </c>
      <c r="CD28" s="2">
        <v>0</v>
      </c>
      <c r="CF28" s="2">
        <v>200000000</v>
      </c>
      <c r="CG28" s="2">
        <v>150954116.57999998</v>
      </c>
      <c r="CH28" s="2">
        <v>0</v>
      </c>
      <c r="CI28" s="2">
        <v>293000000</v>
      </c>
      <c r="CJ28" s="2">
        <v>56045883.419999994</v>
      </c>
      <c r="CK28" s="2">
        <v>0</v>
      </c>
      <c r="CL28" s="2">
        <v>0</v>
      </c>
      <c r="CM28" s="2">
        <v>500000000</v>
      </c>
      <c r="CN28" s="2">
        <v>150954116.57999998</v>
      </c>
      <c r="CO28" s="2">
        <v>0</v>
      </c>
      <c r="CP28" s="2">
        <v>293000000</v>
      </c>
      <c r="CQ28" s="2">
        <v>56045883.419999994</v>
      </c>
      <c r="CR28" s="2">
        <v>0</v>
      </c>
      <c r="CS28" s="2">
        <v>0</v>
      </c>
      <c r="CT28" s="2">
        <v>500000000</v>
      </c>
      <c r="CU28" s="2">
        <v>145849388</v>
      </c>
      <c r="CV28" s="2">
        <v>0</v>
      </c>
      <c r="CW28" s="2">
        <v>0</v>
      </c>
      <c r="CX28" s="2">
        <v>54150612</v>
      </c>
      <c r="CY28" s="2">
        <v>0</v>
      </c>
      <c r="CZ28" s="2">
        <v>0</v>
      </c>
      <c r="DA28" s="2">
        <v>200000000</v>
      </c>
      <c r="DB28" s="2">
        <v>1400000000</v>
      </c>
      <c r="DC28" s="2" t="s">
        <v>425</v>
      </c>
      <c r="DD28" s="2" t="s">
        <v>208</v>
      </c>
      <c r="DE28" s="2" t="s">
        <v>426</v>
      </c>
      <c r="DF28" s="2" t="s">
        <v>427</v>
      </c>
      <c r="DH28" s="2" t="s">
        <v>428</v>
      </c>
      <c r="DI28" s="2" t="s">
        <v>208</v>
      </c>
      <c r="DJ28" s="2" t="s">
        <v>209</v>
      </c>
      <c r="DK28" s="2" t="s">
        <v>183</v>
      </c>
      <c r="DL28" s="2" t="s">
        <v>259</v>
      </c>
      <c r="DN28" s="2" t="s">
        <v>53</v>
      </c>
      <c r="DO28" s="2" t="s">
        <v>412</v>
      </c>
      <c r="DQ28" s="2" t="s">
        <v>418</v>
      </c>
      <c r="DR28" s="2" t="s">
        <v>408</v>
      </c>
      <c r="DT28" s="2" t="str">
        <f t="shared" si="7"/>
        <v>E1.P_J.MR1</v>
      </c>
      <c r="DU28" s="2" t="s">
        <v>425</v>
      </c>
      <c r="DV28" s="2" t="s">
        <v>208</v>
      </c>
      <c r="DW28" s="2" t="s">
        <v>179</v>
      </c>
      <c r="DX28" s="2" t="s">
        <v>347</v>
      </c>
      <c r="DY28" s="2" t="s">
        <v>426</v>
      </c>
      <c r="DZ28" s="2" t="s">
        <v>427</v>
      </c>
      <c r="EB28" s="300" t="s">
        <v>398</v>
      </c>
      <c r="EC28" s="301" t="s">
        <v>399</v>
      </c>
      <c r="ED28" s="302" t="s">
        <v>323</v>
      </c>
      <c r="EE28" s="350">
        <v>260</v>
      </c>
      <c r="EF28" s="326">
        <v>318</v>
      </c>
      <c r="EG28" s="263"/>
      <c r="EH28" s="263"/>
      <c r="EI28" s="263"/>
      <c r="EJ28" s="263"/>
      <c r="EL28" s="805" t="s">
        <v>429</v>
      </c>
      <c r="EM28" s="311" t="s">
        <v>419</v>
      </c>
      <c r="EN28" s="267" t="s">
        <v>420</v>
      </c>
      <c r="EO28" s="267">
        <v>1</v>
      </c>
      <c r="EP28" s="267">
        <v>3</v>
      </c>
      <c r="EQ28" s="322">
        <v>0.75</v>
      </c>
      <c r="ER28" s="322">
        <v>0.75</v>
      </c>
      <c r="ES28" s="322">
        <v>0.75</v>
      </c>
      <c r="ET28" s="808">
        <v>0.75</v>
      </c>
    </row>
    <row r="29" spans="1:150" ht="64.5" customHeight="1" thickBot="1" x14ac:dyDescent="0.25">
      <c r="A29" s="270" t="s">
        <v>177</v>
      </c>
      <c r="B29" s="271" t="s">
        <v>178</v>
      </c>
      <c r="C29" s="272" t="s">
        <v>179</v>
      </c>
      <c r="D29" s="273"/>
      <c r="E29" s="7" t="s">
        <v>181</v>
      </c>
      <c r="F29" s="274" t="str">
        <f t="shared" si="4"/>
        <v>E1.P_A</v>
      </c>
      <c r="G29" s="275" t="s">
        <v>182</v>
      </c>
      <c r="H29" s="275" t="s">
        <v>183</v>
      </c>
      <c r="I29" s="401"/>
      <c r="J29" s="278" t="s">
        <v>407</v>
      </c>
      <c r="K29" s="278" t="str">
        <f t="shared" si="5"/>
        <v>E1.P_A.MR4</v>
      </c>
      <c r="L29" s="402" t="s">
        <v>234</v>
      </c>
      <c r="M29" s="403" t="s">
        <v>261</v>
      </c>
      <c r="N29" s="404">
        <v>0</v>
      </c>
      <c r="O29" s="405">
        <v>0.04</v>
      </c>
      <c r="P29" s="400" t="s">
        <v>225</v>
      </c>
      <c r="Q29" s="283" t="str">
        <f t="shared" si="6"/>
        <v>E1.P_A.MR4-MP03-1</v>
      </c>
      <c r="R29" s="306" t="s">
        <v>430</v>
      </c>
      <c r="S29" s="307" t="s">
        <v>431</v>
      </c>
      <c r="T29" s="286">
        <v>1</v>
      </c>
      <c r="U29" s="287">
        <v>3</v>
      </c>
      <c r="V29" s="286" t="s">
        <v>191</v>
      </c>
      <c r="W29" s="314">
        <v>0.75</v>
      </c>
      <c r="X29" s="315">
        <v>0.75</v>
      </c>
      <c r="Y29" s="314">
        <v>0.75</v>
      </c>
      <c r="Z29" s="316">
        <v>0.75</v>
      </c>
      <c r="AA29" s="291"/>
      <c r="AB29" s="292"/>
      <c r="AC29" s="292"/>
      <c r="AD29" s="292"/>
      <c r="AE29" s="292"/>
      <c r="AF29" s="292"/>
      <c r="AG29" s="292"/>
      <c r="AH29" s="292"/>
      <c r="AI29" s="292"/>
      <c r="AJ29" s="292"/>
      <c r="AK29" s="292"/>
      <c r="AL29" s="292"/>
      <c r="AM29" s="292"/>
      <c r="AN29" s="292"/>
      <c r="AO29" s="292"/>
      <c r="AP29" s="292"/>
      <c r="AQ29" s="292"/>
      <c r="AR29" s="292"/>
      <c r="AS29" s="292"/>
      <c r="AT29" s="292"/>
      <c r="AU29" s="292"/>
      <c r="AV29" s="292"/>
      <c r="AW29" s="292"/>
      <c r="AX29" s="292"/>
      <c r="AY29" s="292"/>
      <c r="AZ29" s="292"/>
      <c r="BA29" s="292"/>
      <c r="BB29" s="292"/>
      <c r="BC29" s="293"/>
      <c r="BD29" s="294" t="s">
        <v>192</v>
      </c>
      <c r="BI29" s="295"/>
      <c r="BJ29" s="296"/>
      <c r="BK29" s="8" t="s">
        <v>432</v>
      </c>
      <c r="BL29" s="297" t="s">
        <v>433</v>
      </c>
      <c r="BN29" s="13" t="s">
        <v>339</v>
      </c>
      <c r="BO29" s="348" t="s">
        <v>340</v>
      </c>
      <c r="BP29" s="14" t="s">
        <v>434</v>
      </c>
      <c r="BQ29" s="349" t="s">
        <v>435</v>
      </c>
      <c r="BS29" s="89" t="s">
        <v>233</v>
      </c>
      <c r="BT29" s="89" t="s">
        <v>234</v>
      </c>
      <c r="BU29" s="88" t="s">
        <v>429</v>
      </c>
      <c r="BV29" s="87" t="s">
        <v>419</v>
      </c>
      <c r="BX29" s="2" t="s">
        <v>432</v>
      </c>
      <c r="BY29" s="2" t="s">
        <v>433</v>
      </c>
      <c r="BZ29" s="2">
        <v>3999944973</v>
      </c>
      <c r="CA29" s="2">
        <v>0</v>
      </c>
      <c r="CB29" s="2">
        <v>0</v>
      </c>
      <c r="CC29" s="2">
        <v>0</v>
      </c>
      <c r="CD29" s="2">
        <v>0</v>
      </c>
      <c r="CE29" s="2">
        <v>55027</v>
      </c>
      <c r="CF29" s="2">
        <v>4000000000</v>
      </c>
      <c r="CG29" s="2">
        <v>4139943047.0549998</v>
      </c>
      <c r="CH29" s="2">
        <v>0</v>
      </c>
      <c r="CI29" s="2">
        <v>0</v>
      </c>
      <c r="CJ29" s="2">
        <v>0</v>
      </c>
      <c r="CK29" s="2">
        <v>0</v>
      </c>
      <c r="CL29" s="2">
        <v>56952.944999999992</v>
      </c>
      <c r="CM29" s="2">
        <v>4140000000</v>
      </c>
      <c r="CN29" s="2">
        <v>4284841053.7019243</v>
      </c>
      <c r="CO29" s="2">
        <v>0</v>
      </c>
      <c r="CP29" s="2">
        <v>0</v>
      </c>
      <c r="CQ29" s="2">
        <v>0</v>
      </c>
      <c r="CR29" s="2">
        <v>0</v>
      </c>
      <c r="CS29" s="2">
        <v>58946.298074999984</v>
      </c>
      <c r="CT29" s="2">
        <v>4284899999.9999995</v>
      </c>
      <c r="CU29" s="2">
        <v>4434810490.5814915</v>
      </c>
      <c r="CV29" s="2">
        <v>0</v>
      </c>
      <c r="CW29" s="2">
        <v>0</v>
      </c>
      <c r="CX29" s="2">
        <v>0</v>
      </c>
      <c r="CY29" s="2">
        <v>0</v>
      </c>
      <c r="CZ29" s="2">
        <v>61009.418507624978</v>
      </c>
      <c r="DA29" s="2">
        <v>4434871499.999999</v>
      </c>
      <c r="DB29" s="2">
        <v>16859771499.999998</v>
      </c>
      <c r="DC29" s="2" t="s">
        <v>436</v>
      </c>
      <c r="DD29" s="2" t="s">
        <v>437</v>
      </c>
      <c r="DE29" s="2" t="s">
        <v>438</v>
      </c>
      <c r="DF29" s="2" t="s">
        <v>439</v>
      </c>
      <c r="DH29" s="2" t="s">
        <v>440</v>
      </c>
      <c r="DI29" s="2" t="s">
        <v>208</v>
      </c>
      <c r="DJ29" s="2" t="s">
        <v>209</v>
      </c>
      <c r="DK29" s="2" t="s">
        <v>183</v>
      </c>
      <c r="DL29" s="2" t="s">
        <v>259</v>
      </c>
      <c r="DN29" s="2" t="s">
        <v>423</v>
      </c>
      <c r="DO29" s="2" t="s">
        <v>424</v>
      </c>
      <c r="DQ29" s="2" t="s">
        <v>429</v>
      </c>
      <c r="DR29" s="2" t="s">
        <v>419</v>
      </c>
      <c r="DT29" s="2" t="str">
        <f t="shared" si="7"/>
        <v>E2.P_A.MR1</v>
      </c>
      <c r="DU29" s="2" t="s">
        <v>436</v>
      </c>
      <c r="DV29" s="2" t="s">
        <v>437</v>
      </c>
      <c r="DW29" s="2" t="s">
        <v>441</v>
      </c>
      <c r="DX29" s="2" t="s">
        <v>442</v>
      </c>
      <c r="DY29" s="2" t="s">
        <v>438</v>
      </c>
      <c r="DZ29" s="2" t="s">
        <v>439</v>
      </c>
      <c r="EB29" s="300" t="s">
        <v>53</v>
      </c>
      <c r="EC29" s="301" t="s">
        <v>412</v>
      </c>
      <c r="ED29" s="302" t="s">
        <v>443</v>
      </c>
      <c r="EE29" s="303">
        <v>4.75</v>
      </c>
      <c r="EF29" s="326">
        <v>4.5</v>
      </c>
      <c r="EG29" s="263"/>
      <c r="EH29" s="263"/>
      <c r="EI29" s="263"/>
      <c r="EJ29" s="263"/>
      <c r="EL29" s="805" t="s">
        <v>444</v>
      </c>
      <c r="EM29" s="311" t="s">
        <v>430</v>
      </c>
      <c r="EN29" s="267" t="s">
        <v>431</v>
      </c>
      <c r="EO29" s="267">
        <v>1</v>
      </c>
      <c r="EP29" s="267">
        <v>3</v>
      </c>
      <c r="EQ29" s="322">
        <v>0.75</v>
      </c>
      <c r="ER29" s="322">
        <v>0.75</v>
      </c>
      <c r="ES29" s="322">
        <v>0.75</v>
      </c>
      <c r="ET29" s="808">
        <v>0.75</v>
      </c>
    </row>
    <row r="30" spans="1:150" ht="52.5" customHeight="1" thickBot="1" x14ac:dyDescent="0.25">
      <c r="A30" s="270" t="s">
        <v>177</v>
      </c>
      <c r="B30" s="271" t="s">
        <v>178</v>
      </c>
      <c r="C30" s="272" t="s">
        <v>179</v>
      </c>
      <c r="D30" s="273"/>
      <c r="E30" s="7" t="s">
        <v>181</v>
      </c>
      <c r="F30" s="274" t="str">
        <f t="shared" si="4"/>
        <v>E1.P_A</v>
      </c>
      <c r="G30" s="275" t="s">
        <v>182</v>
      </c>
      <c r="H30" s="275" t="s">
        <v>183</v>
      </c>
      <c r="I30" s="401"/>
      <c r="J30" s="278" t="s">
        <v>407</v>
      </c>
      <c r="K30" s="278" t="str">
        <f t="shared" si="5"/>
        <v>E1.P_A.MR4</v>
      </c>
      <c r="L30" s="402" t="s">
        <v>234</v>
      </c>
      <c r="M30" s="403" t="s">
        <v>261</v>
      </c>
      <c r="N30" s="404">
        <v>0</v>
      </c>
      <c r="O30" s="405">
        <v>0.04</v>
      </c>
      <c r="P30" s="400" t="s">
        <v>240</v>
      </c>
      <c r="Q30" s="283" t="str">
        <f t="shared" si="6"/>
        <v>E1.P_A.MR4-MP04-1</v>
      </c>
      <c r="R30" s="306" t="s">
        <v>445</v>
      </c>
      <c r="S30" s="307" t="s">
        <v>446</v>
      </c>
      <c r="T30" s="286">
        <v>0</v>
      </c>
      <c r="U30" s="287">
        <v>1</v>
      </c>
      <c r="V30" s="286" t="s">
        <v>191</v>
      </c>
      <c r="W30" s="314">
        <v>0.25</v>
      </c>
      <c r="X30" s="315">
        <v>0.25</v>
      </c>
      <c r="Y30" s="314">
        <v>0.25</v>
      </c>
      <c r="Z30" s="316">
        <v>0.25</v>
      </c>
      <c r="AA30" s="291"/>
      <c r="AB30" s="292"/>
      <c r="AC30" s="292"/>
      <c r="AD30" s="292"/>
      <c r="AE30" s="292"/>
      <c r="AF30" s="292"/>
      <c r="AG30" s="292"/>
      <c r="AH30" s="292"/>
      <c r="AI30" s="292"/>
      <c r="AJ30" s="292"/>
      <c r="AK30" s="292"/>
      <c r="AL30" s="292"/>
      <c r="AM30" s="292"/>
      <c r="AN30" s="292"/>
      <c r="AO30" s="292"/>
      <c r="AP30" s="292"/>
      <c r="AQ30" s="292"/>
      <c r="AR30" s="292"/>
      <c r="AS30" s="292"/>
      <c r="AT30" s="292"/>
      <c r="AU30" s="292"/>
      <c r="AV30" s="292"/>
      <c r="AW30" s="292"/>
      <c r="AX30" s="292"/>
      <c r="AY30" s="292"/>
      <c r="AZ30" s="292"/>
      <c r="BA30" s="292"/>
      <c r="BB30" s="292"/>
      <c r="BC30" s="293"/>
      <c r="BD30" s="294" t="s">
        <v>192</v>
      </c>
      <c r="BI30" s="295"/>
      <c r="BJ30" s="296"/>
      <c r="BK30" s="8" t="s">
        <v>447</v>
      </c>
      <c r="BL30" s="297" t="s">
        <v>448</v>
      </c>
      <c r="BN30" s="13" t="s">
        <v>353</v>
      </c>
      <c r="BO30" s="348" t="s">
        <v>354</v>
      </c>
      <c r="BP30" s="14" t="s">
        <v>449</v>
      </c>
      <c r="BQ30" s="349" t="s">
        <v>450</v>
      </c>
      <c r="BS30" s="89" t="s">
        <v>233</v>
      </c>
      <c r="BT30" s="89" t="s">
        <v>234</v>
      </c>
      <c r="BU30" s="88" t="s">
        <v>444</v>
      </c>
      <c r="BV30" s="87" t="s">
        <v>430</v>
      </c>
      <c r="BX30" s="2" t="s">
        <v>447</v>
      </c>
      <c r="BY30" s="2" t="s">
        <v>448</v>
      </c>
      <c r="BZ30" s="2">
        <v>0</v>
      </c>
      <c r="CA30" s="2">
        <v>0</v>
      </c>
      <c r="CB30" s="2">
        <v>0</v>
      </c>
      <c r="CC30" s="2">
        <v>0</v>
      </c>
      <c r="CD30" s="2">
        <v>0</v>
      </c>
      <c r="CE30" s="2">
        <v>50000000</v>
      </c>
      <c r="CF30" s="2">
        <v>50000000</v>
      </c>
      <c r="CH30" s="2">
        <v>0</v>
      </c>
      <c r="CJ30" s="2">
        <v>0</v>
      </c>
      <c r="CK30" s="2">
        <v>0</v>
      </c>
      <c r="CL30" s="2">
        <v>120000000</v>
      </c>
      <c r="CM30" s="2">
        <v>120000000</v>
      </c>
      <c r="CO30" s="2">
        <v>0</v>
      </c>
      <c r="CQ30" s="2">
        <v>0</v>
      </c>
      <c r="CR30" s="2">
        <v>0</v>
      </c>
      <c r="CS30" s="2">
        <v>171367000</v>
      </c>
      <c r="CT30" s="2">
        <v>171367000</v>
      </c>
      <c r="CV30" s="2">
        <v>0</v>
      </c>
      <c r="CX30" s="2">
        <v>0</v>
      </c>
      <c r="CY30" s="2">
        <v>0</v>
      </c>
      <c r="CZ30" s="2">
        <v>148000000</v>
      </c>
      <c r="DA30" s="2">
        <v>148000000</v>
      </c>
      <c r="DB30" s="2">
        <v>489367000</v>
      </c>
      <c r="DC30" s="2" t="s">
        <v>451</v>
      </c>
      <c r="DD30" s="2" t="s">
        <v>437</v>
      </c>
      <c r="DE30" s="2" t="s">
        <v>452</v>
      </c>
      <c r="DF30" s="2" t="s">
        <v>453</v>
      </c>
      <c r="DH30" s="2" t="s">
        <v>454</v>
      </c>
      <c r="DI30" s="2" t="s">
        <v>208</v>
      </c>
      <c r="DJ30" s="2" t="s">
        <v>209</v>
      </c>
      <c r="DK30" s="2" t="s">
        <v>183</v>
      </c>
      <c r="DL30" s="2" t="s">
        <v>259</v>
      </c>
      <c r="DN30" s="2" t="s">
        <v>434</v>
      </c>
      <c r="DO30" s="2" t="s">
        <v>435</v>
      </c>
      <c r="DQ30" s="2" t="s">
        <v>444</v>
      </c>
      <c r="DR30" s="2" t="s">
        <v>430</v>
      </c>
      <c r="DT30" s="2" t="str">
        <f t="shared" si="7"/>
        <v>E2.P_B.MR1</v>
      </c>
      <c r="DU30" s="2" t="s">
        <v>451</v>
      </c>
      <c r="DV30" s="2" t="s">
        <v>437</v>
      </c>
      <c r="DW30" s="2" t="s">
        <v>441</v>
      </c>
      <c r="DX30" s="2" t="s">
        <v>442</v>
      </c>
      <c r="DY30" s="2" t="s">
        <v>452</v>
      </c>
      <c r="DZ30" s="2" t="s">
        <v>453</v>
      </c>
      <c r="EB30" s="300" t="s">
        <v>423</v>
      </c>
      <c r="EC30" s="301" t="s">
        <v>424</v>
      </c>
      <c r="ED30" s="302" t="s">
        <v>455</v>
      </c>
      <c r="EE30" s="350">
        <v>184</v>
      </c>
      <c r="EF30" s="350">
        <v>230</v>
      </c>
      <c r="EG30" s="263"/>
      <c r="EH30" s="263"/>
      <c r="EI30" s="263"/>
      <c r="EJ30" s="263"/>
      <c r="EL30" s="805" t="s">
        <v>456</v>
      </c>
      <c r="EM30" s="311" t="s">
        <v>445</v>
      </c>
      <c r="EN30" s="267" t="s">
        <v>446</v>
      </c>
      <c r="EO30" s="267">
        <v>0</v>
      </c>
      <c r="EP30" s="267">
        <v>1</v>
      </c>
      <c r="EQ30" s="322">
        <v>0.25</v>
      </c>
      <c r="ER30" s="322">
        <v>0.25</v>
      </c>
      <c r="ES30" s="322">
        <v>0.25</v>
      </c>
      <c r="ET30" s="808">
        <v>0.25</v>
      </c>
    </row>
    <row r="31" spans="1:150" ht="75" customHeight="1" thickBot="1" x14ac:dyDescent="0.25">
      <c r="A31" s="270" t="s">
        <v>177</v>
      </c>
      <c r="B31" s="271" t="s">
        <v>178</v>
      </c>
      <c r="C31" s="272" t="s">
        <v>179</v>
      </c>
      <c r="D31" s="273"/>
      <c r="E31" s="7" t="s">
        <v>181</v>
      </c>
      <c r="F31" s="274" t="str">
        <f t="shared" si="4"/>
        <v>E1.P_A</v>
      </c>
      <c r="G31" s="275" t="s">
        <v>182</v>
      </c>
      <c r="H31" s="275" t="s">
        <v>183</v>
      </c>
      <c r="I31" s="406"/>
      <c r="J31" s="278" t="s">
        <v>407</v>
      </c>
      <c r="K31" s="278" t="str">
        <f t="shared" si="5"/>
        <v>E1.P_A.MR4</v>
      </c>
      <c r="L31" s="402" t="s">
        <v>234</v>
      </c>
      <c r="M31" s="403" t="s">
        <v>261</v>
      </c>
      <c r="N31" s="407">
        <v>0</v>
      </c>
      <c r="O31" s="408">
        <v>0.04</v>
      </c>
      <c r="P31" s="400" t="s">
        <v>252</v>
      </c>
      <c r="Q31" s="340" t="str">
        <f t="shared" si="6"/>
        <v>E1.P_A.MR4-MP05-1</v>
      </c>
      <c r="R31" s="328" t="s">
        <v>457</v>
      </c>
      <c r="S31" s="329" t="s">
        <v>458</v>
      </c>
      <c r="T31" s="330">
        <v>120</v>
      </c>
      <c r="U31" s="331">
        <v>1500</v>
      </c>
      <c r="V31" s="343" t="s">
        <v>191</v>
      </c>
      <c r="W31" s="345">
        <v>375</v>
      </c>
      <c r="X31" s="346">
        <v>375</v>
      </c>
      <c r="Y31" s="345">
        <v>375</v>
      </c>
      <c r="Z31" s="347">
        <v>375</v>
      </c>
      <c r="AA31" s="291"/>
      <c r="AB31" s="292"/>
      <c r="AC31" s="292"/>
      <c r="AD31" s="292"/>
      <c r="AE31" s="292"/>
      <c r="AF31" s="292"/>
      <c r="AG31" s="292"/>
      <c r="AH31" s="292"/>
      <c r="AI31" s="292"/>
      <c r="AJ31" s="292"/>
      <c r="AK31" s="292"/>
      <c r="AL31" s="292"/>
      <c r="AM31" s="292"/>
      <c r="AN31" s="292"/>
      <c r="AO31" s="292"/>
      <c r="AP31" s="292"/>
      <c r="AQ31" s="292"/>
      <c r="AR31" s="292"/>
      <c r="AS31" s="292"/>
      <c r="AT31" s="292"/>
      <c r="AU31" s="292"/>
      <c r="AV31" s="292"/>
      <c r="AW31" s="292"/>
      <c r="AX31" s="292"/>
      <c r="AY31" s="292"/>
      <c r="AZ31" s="292"/>
      <c r="BA31" s="292"/>
      <c r="BB31" s="292"/>
      <c r="BC31" s="293"/>
      <c r="BD31" s="294" t="s">
        <v>192</v>
      </c>
      <c r="BI31" s="295"/>
      <c r="BJ31" s="296"/>
      <c r="BK31" s="8" t="s">
        <v>459</v>
      </c>
      <c r="BL31" s="297" t="s">
        <v>460</v>
      </c>
      <c r="BN31" s="13" t="s">
        <v>366</v>
      </c>
      <c r="BO31" s="348" t="s">
        <v>367</v>
      </c>
      <c r="BP31" s="14" t="s">
        <v>461</v>
      </c>
      <c r="BQ31" s="262" t="s">
        <v>462</v>
      </c>
      <c r="BS31" s="89" t="s">
        <v>233</v>
      </c>
      <c r="BT31" s="89" t="s">
        <v>234</v>
      </c>
      <c r="BU31" s="88" t="s">
        <v>456</v>
      </c>
      <c r="BV31" s="87" t="s">
        <v>445</v>
      </c>
      <c r="BX31" s="2" t="s">
        <v>459</v>
      </c>
      <c r="BY31" s="2" t="s">
        <v>460</v>
      </c>
      <c r="BZ31" s="2">
        <v>0</v>
      </c>
      <c r="CA31" s="2">
        <v>0</v>
      </c>
      <c r="CB31" s="2">
        <v>0</v>
      </c>
      <c r="CC31" s="2">
        <v>0</v>
      </c>
      <c r="CD31" s="2">
        <v>0</v>
      </c>
      <c r="CE31" s="2">
        <v>674581000</v>
      </c>
      <c r="CF31" s="2">
        <v>674581000</v>
      </c>
      <c r="CH31" s="2">
        <v>0</v>
      </c>
      <c r="CJ31" s="2">
        <v>0</v>
      </c>
      <c r="CK31" s="2">
        <v>0</v>
      </c>
      <c r="CL31" s="2">
        <v>713610000</v>
      </c>
      <c r="CM31" s="2">
        <v>713610000</v>
      </c>
      <c r="CO31" s="2">
        <v>0</v>
      </c>
      <c r="CQ31" s="2">
        <v>0</v>
      </c>
      <c r="CR31" s="2">
        <v>0</v>
      </c>
      <c r="CS31" s="2">
        <v>749291000</v>
      </c>
      <c r="CT31" s="2">
        <v>749291000</v>
      </c>
      <c r="CV31" s="2">
        <v>0</v>
      </c>
      <c r="CX31" s="2">
        <v>0</v>
      </c>
      <c r="CY31" s="2">
        <v>0</v>
      </c>
      <c r="CZ31" s="2">
        <v>754803000</v>
      </c>
      <c r="DA31" s="2">
        <v>754803000</v>
      </c>
      <c r="DB31" s="2">
        <v>2892285000</v>
      </c>
      <c r="DC31" s="2" t="s">
        <v>463</v>
      </c>
      <c r="DD31" s="2" t="s">
        <v>437</v>
      </c>
      <c r="DE31" s="2" t="s">
        <v>464</v>
      </c>
      <c r="DF31" s="2" t="s">
        <v>465</v>
      </c>
      <c r="DH31" s="2" t="s">
        <v>466</v>
      </c>
      <c r="DI31" s="2" t="s">
        <v>208</v>
      </c>
      <c r="DJ31" s="2" t="s">
        <v>209</v>
      </c>
      <c r="DK31" s="2" t="s">
        <v>183</v>
      </c>
      <c r="DL31" s="2" t="s">
        <v>259</v>
      </c>
      <c r="DN31" s="2" t="s">
        <v>449</v>
      </c>
      <c r="DO31" s="2" t="s">
        <v>450</v>
      </c>
      <c r="DQ31" s="2" t="s">
        <v>456</v>
      </c>
      <c r="DR31" s="2" t="s">
        <v>445</v>
      </c>
      <c r="DT31" s="2" t="str">
        <f t="shared" si="7"/>
        <v>E2.P_C.MR1</v>
      </c>
      <c r="DU31" s="2" t="s">
        <v>463</v>
      </c>
      <c r="DV31" s="2" t="s">
        <v>437</v>
      </c>
      <c r="DW31" s="2" t="s">
        <v>441</v>
      </c>
      <c r="DX31" s="2" t="s">
        <v>442</v>
      </c>
      <c r="DY31" s="2" t="s">
        <v>464</v>
      </c>
      <c r="DZ31" s="2" t="s">
        <v>465</v>
      </c>
      <c r="EB31" s="300" t="s">
        <v>434</v>
      </c>
      <c r="EC31" s="301" t="s">
        <v>435</v>
      </c>
      <c r="ED31" s="302" t="s">
        <v>467</v>
      </c>
      <c r="EE31" s="350">
        <v>0</v>
      </c>
      <c r="EF31" s="350">
        <v>80</v>
      </c>
      <c r="EG31" s="263"/>
      <c r="EH31" s="263"/>
      <c r="EI31" s="263"/>
      <c r="EJ31" s="263"/>
      <c r="EL31" s="805" t="s">
        <v>468</v>
      </c>
      <c r="EM31" s="311" t="s">
        <v>457</v>
      </c>
      <c r="EN31" s="267" t="s">
        <v>458</v>
      </c>
      <c r="EO31" s="267">
        <v>120</v>
      </c>
      <c r="EP31" s="267">
        <v>1500</v>
      </c>
      <c r="EQ31" s="268">
        <v>375</v>
      </c>
      <c r="ER31" s="268">
        <v>375</v>
      </c>
      <c r="ES31" s="268">
        <v>375</v>
      </c>
      <c r="ET31" s="809">
        <v>375</v>
      </c>
    </row>
    <row r="32" spans="1:150" ht="135" customHeight="1" x14ac:dyDescent="0.2">
      <c r="A32" s="270" t="s">
        <v>177</v>
      </c>
      <c r="B32" s="271" t="s">
        <v>178</v>
      </c>
      <c r="C32" s="272" t="s">
        <v>179</v>
      </c>
      <c r="D32" s="273"/>
      <c r="E32" s="7" t="s">
        <v>181</v>
      </c>
      <c r="F32" s="274" t="str">
        <f t="shared" si="4"/>
        <v>E1.P_A</v>
      </c>
      <c r="G32" s="275" t="s">
        <v>182</v>
      </c>
      <c r="H32" s="275" t="s">
        <v>183</v>
      </c>
      <c r="I32" s="397" t="s">
        <v>469</v>
      </c>
      <c r="J32" s="390" t="s">
        <v>470</v>
      </c>
      <c r="K32" s="409" t="str">
        <f t="shared" si="5"/>
        <v>E1.P_A.MR5</v>
      </c>
      <c r="L32" s="353" t="s">
        <v>246</v>
      </c>
      <c r="M32" s="354" t="s">
        <v>272</v>
      </c>
      <c r="N32" s="355">
        <v>0</v>
      </c>
      <c r="O32" s="240">
        <v>1</v>
      </c>
      <c r="P32" s="369" t="s">
        <v>188</v>
      </c>
      <c r="Q32" s="358" t="str">
        <f t="shared" si="6"/>
        <v>E1.P_A.MR5-MP01-1</v>
      </c>
      <c r="R32" s="410" t="s">
        <v>471</v>
      </c>
      <c r="S32" s="360" t="s">
        <v>472</v>
      </c>
      <c r="T32" s="361">
        <v>1</v>
      </c>
      <c r="U32" s="362">
        <v>1</v>
      </c>
      <c r="V32" s="361" t="s">
        <v>228</v>
      </c>
      <c r="W32" s="248">
        <v>1</v>
      </c>
      <c r="X32" s="363">
        <v>0</v>
      </c>
      <c r="Y32" s="248">
        <v>0</v>
      </c>
      <c r="Z32" s="364">
        <v>0</v>
      </c>
      <c r="AA32" s="291"/>
      <c r="AB32" s="292"/>
      <c r="AC32" s="292"/>
      <c r="AD32" s="292"/>
      <c r="AE32" s="292"/>
      <c r="AF32" s="292"/>
      <c r="AG32" s="292"/>
      <c r="AH32" s="292"/>
      <c r="AI32" s="292"/>
      <c r="AJ32" s="292"/>
      <c r="AK32" s="292"/>
      <c r="AL32" s="292"/>
      <c r="AM32" s="292"/>
      <c r="AN32" s="292"/>
      <c r="AO32" s="292"/>
      <c r="AP32" s="292"/>
      <c r="AQ32" s="292"/>
      <c r="AR32" s="292"/>
      <c r="AS32" s="292"/>
      <c r="AT32" s="292"/>
      <c r="AU32" s="292"/>
      <c r="AV32" s="292"/>
      <c r="AW32" s="292"/>
      <c r="AX32" s="292"/>
      <c r="AY32" s="292"/>
      <c r="AZ32" s="292"/>
      <c r="BA32" s="292"/>
      <c r="BB32" s="292"/>
      <c r="BC32" s="293"/>
      <c r="BD32" s="294" t="s">
        <v>192</v>
      </c>
      <c r="BI32" s="295"/>
      <c r="BJ32" s="296"/>
      <c r="BK32" s="8" t="s">
        <v>473</v>
      </c>
      <c r="BL32" s="297" t="s">
        <v>474</v>
      </c>
      <c r="BN32" s="5" t="s">
        <v>375</v>
      </c>
      <c r="BO32" s="261" t="s">
        <v>376</v>
      </c>
      <c r="BP32" s="16" t="s">
        <v>475</v>
      </c>
      <c r="BQ32" s="411" t="s">
        <v>476</v>
      </c>
      <c r="BS32" s="89" t="s">
        <v>233</v>
      </c>
      <c r="BT32" s="89" t="s">
        <v>234</v>
      </c>
      <c r="BU32" s="88" t="s">
        <v>468</v>
      </c>
      <c r="BV32" s="87" t="s">
        <v>457</v>
      </c>
      <c r="BX32" s="2" t="s">
        <v>473</v>
      </c>
      <c r="BY32" s="2" t="s">
        <v>474</v>
      </c>
      <c r="BZ32" s="2">
        <v>50000000</v>
      </c>
      <c r="CA32" s="2">
        <v>0</v>
      </c>
      <c r="CB32" s="2">
        <v>1450000000</v>
      </c>
      <c r="CC32" s="2">
        <v>0</v>
      </c>
      <c r="CD32" s="2">
        <v>0</v>
      </c>
      <c r="CE32" s="2">
        <v>0</v>
      </c>
      <c r="CF32" s="2">
        <v>1500000000</v>
      </c>
      <c r="CG32" s="2">
        <v>145000000</v>
      </c>
      <c r="CH32" s="2">
        <v>0</v>
      </c>
      <c r="CI32" s="2">
        <v>950500000</v>
      </c>
      <c r="CJ32" s="2">
        <v>0</v>
      </c>
      <c r="CK32" s="2">
        <v>0</v>
      </c>
      <c r="CL32" s="2">
        <v>0</v>
      </c>
      <c r="CM32" s="2">
        <v>1095500000</v>
      </c>
      <c r="CN32" s="2">
        <v>115500000</v>
      </c>
      <c r="CO32" s="2">
        <v>0</v>
      </c>
      <c r="CP32" s="2">
        <v>1474500000</v>
      </c>
      <c r="CQ32" s="2">
        <v>0</v>
      </c>
      <c r="CR32" s="2">
        <v>0</v>
      </c>
      <c r="CS32" s="2">
        <v>0</v>
      </c>
      <c r="CT32" s="2">
        <v>1590000000</v>
      </c>
      <c r="CU32" s="2">
        <v>170000000</v>
      </c>
      <c r="CV32" s="2">
        <v>0</v>
      </c>
      <c r="CW32" s="2">
        <v>450000000</v>
      </c>
      <c r="CX32" s="2">
        <v>0</v>
      </c>
      <c r="CY32" s="2">
        <v>0</v>
      </c>
      <c r="CZ32" s="2">
        <v>0</v>
      </c>
      <c r="DA32" s="2">
        <v>620000000</v>
      </c>
      <c r="DB32" s="2">
        <v>4805500000</v>
      </c>
      <c r="DC32" s="2" t="s">
        <v>477</v>
      </c>
      <c r="DD32" s="2" t="s">
        <v>437</v>
      </c>
      <c r="DE32" s="2" t="s">
        <v>478</v>
      </c>
      <c r="DF32" s="2" t="s">
        <v>479</v>
      </c>
      <c r="DH32" s="2" t="s">
        <v>480</v>
      </c>
      <c r="DI32" s="2" t="s">
        <v>208</v>
      </c>
      <c r="DJ32" s="2" t="s">
        <v>209</v>
      </c>
      <c r="DK32" s="2" t="s">
        <v>183</v>
      </c>
      <c r="DL32" s="2" t="s">
        <v>259</v>
      </c>
      <c r="DN32" s="2" t="s">
        <v>461</v>
      </c>
      <c r="DO32" s="2" t="s">
        <v>462</v>
      </c>
      <c r="DQ32" s="2" t="s">
        <v>468</v>
      </c>
      <c r="DR32" s="2" t="s">
        <v>457</v>
      </c>
      <c r="DT32" s="2" t="str">
        <f t="shared" si="7"/>
        <v>E2.P_D.MR1</v>
      </c>
      <c r="DU32" s="2" t="s">
        <v>477</v>
      </c>
      <c r="DV32" s="2" t="s">
        <v>437</v>
      </c>
      <c r="DW32" s="2" t="s">
        <v>441</v>
      </c>
      <c r="DX32" s="2" t="s">
        <v>442</v>
      </c>
      <c r="DY32" s="2" t="s">
        <v>478</v>
      </c>
      <c r="DZ32" s="2" t="s">
        <v>479</v>
      </c>
      <c r="EB32" s="300" t="s">
        <v>449</v>
      </c>
      <c r="EC32" s="412" t="s">
        <v>450</v>
      </c>
      <c r="ED32" s="302" t="s">
        <v>481</v>
      </c>
      <c r="EE32" s="350">
        <v>0</v>
      </c>
      <c r="EF32" s="350">
        <v>2</v>
      </c>
      <c r="EG32" s="263"/>
      <c r="EH32" s="263"/>
      <c r="EI32" s="263"/>
      <c r="EJ32" s="263"/>
      <c r="EL32" s="811" t="s">
        <v>482</v>
      </c>
      <c r="EM32" s="311" t="s">
        <v>471</v>
      </c>
      <c r="EN32" s="267" t="s">
        <v>472</v>
      </c>
      <c r="EO32" s="267">
        <v>1</v>
      </c>
      <c r="EP32" s="267">
        <v>1</v>
      </c>
      <c r="EQ32" s="322">
        <v>0.25</v>
      </c>
      <c r="ER32" s="322">
        <v>0.25</v>
      </c>
      <c r="ES32" s="322">
        <v>0.25</v>
      </c>
      <c r="ET32" s="808">
        <v>0.25</v>
      </c>
    </row>
    <row r="33" spans="1:150" ht="95.25" customHeight="1" thickBot="1" x14ac:dyDescent="0.25">
      <c r="A33" s="270" t="s">
        <v>177</v>
      </c>
      <c r="B33" s="271" t="s">
        <v>178</v>
      </c>
      <c r="C33" s="272" t="s">
        <v>179</v>
      </c>
      <c r="D33" s="273"/>
      <c r="E33" s="7" t="s">
        <v>181</v>
      </c>
      <c r="F33" s="274" t="str">
        <f t="shared" si="4"/>
        <v>E1.P_A</v>
      </c>
      <c r="G33" s="275" t="s">
        <v>182</v>
      </c>
      <c r="H33" s="275" t="s">
        <v>183</v>
      </c>
      <c r="I33" s="413"/>
      <c r="J33" s="278" t="s">
        <v>470</v>
      </c>
      <c r="K33" s="278" t="str">
        <f t="shared" si="5"/>
        <v>E1.P_A.MR5</v>
      </c>
      <c r="L33" s="402" t="s">
        <v>246</v>
      </c>
      <c r="M33" s="403" t="s">
        <v>272</v>
      </c>
      <c r="N33" s="367">
        <v>0</v>
      </c>
      <c r="O33" s="281">
        <v>1</v>
      </c>
      <c r="P33" s="369" t="s">
        <v>212</v>
      </c>
      <c r="Q33" s="370" t="str">
        <f t="shared" si="6"/>
        <v>E1.P_A.MR5-MP02-1</v>
      </c>
      <c r="R33" s="414" t="s">
        <v>483</v>
      </c>
      <c r="S33" s="307" t="s">
        <v>484</v>
      </c>
      <c r="T33" s="286">
        <v>1</v>
      </c>
      <c r="U33" s="287">
        <v>2</v>
      </c>
      <c r="V33" s="286" t="s">
        <v>191</v>
      </c>
      <c r="W33" s="308">
        <v>0.5</v>
      </c>
      <c r="X33" s="323">
        <v>0.5</v>
      </c>
      <c r="Y33" s="308">
        <v>0.5</v>
      </c>
      <c r="Z33" s="309">
        <v>0.5</v>
      </c>
      <c r="AA33" s="291"/>
      <c r="AB33" s="292"/>
      <c r="AC33" s="292"/>
      <c r="AD33" s="292"/>
      <c r="AE33" s="292"/>
      <c r="AF33" s="292"/>
      <c r="AG33" s="292"/>
      <c r="AH33" s="292"/>
      <c r="AI33" s="292"/>
      <c r="AJ33" s="292"/>
      <c r="AK33" s="292"/>
      <c r="AL33" s="292"/>
      <c r="AM33" s="292"/>
      <c r="AN33" s="292"/>
      <c r="AO33" s="292"/>
      <c r="AP33" s="292"/>
      <c r="AQ33" s="292"/>
      <c r="AR33" s="292"/>
      <c r="AS33" s="292"/>
      <c r="AT33" s="292"/>
      <c r="AU33" s="292"/>
      <c r="AV33" s="292"/>
      <c r="AW33" s="292"/>
      <c r="AX33" s="292"/>
      <c r="AY33" s="292"/>
      <c r="AZ33" s="292"/>
      <c r="BA33" s="292"/>
      <c r="BB33" s="292"/>
      <c r="BC33" s="293"/>
      <c r="BD33" s="294" t="s">
        <v>192</v>
      </c>
      <c r="BI33" s="295"/>
      <c r="BJ33" s="296"/>
      <c r="BK33" s="8" t="s">
        <v>485</v>
      </c>
      <c r="BL33" s="297" t="s">
        <v>486</v>
      </c>
      <c r="BN33" s="11" t="s">
        <v>375</v>
      </c>
      <c r="BO33" s="324" t="s">
        <v>376</v>
      </c>
      <c r="BP33" s="17" t="s">
        <v>487</v>
      </c>
      <c r="BQ33" s="415" t="s">
        <v>488</v>
      </c>
      <c r="BS33" s="87" t="s">
        <v>245</v>
      </c>
      <c r="BT33" s="87" t="s">
        <v>246</v>
      </c>
      <c r="BU33" s="87" t="s">
        <v>482</v>
      </c>
      <c r="BV33" s="87" t="s">
        <v>471</v>
      </c>
      <c r="BX33" s="2" t="s">
        <v>485</v>
      </c>
      <c r="BY33" s="2" t="s">
        <v>486</v>
      </c>
      <c r="BZ33" s="2">
        <v>22000000</v>
      </c>
      <c r="CA33" s="2">
        <v>0</v>
      </c>
      <c r="CB33" s="2">
        <v>0</v>
      </c>
      <c r="CC33" s="2">
        <v>0</v>
      </c>
      <c r="CD33" s="2">
        <v>0</v>
      </c>
      <c r="CE33" s="2">
        <v>0</v>
      </c>
      <c r="CF33" s="2">
        <v>22000000</v>
      </c>
      <c r="CG33" s="2">
        <v>23000000</v>
      </c>
      <c r="CH33" s="2">
        <v>0</v>
      </c>
      <c r="CI33" s="2">
        <v>0</v>
      </c>
      <c r="CJ33" s="2">
        <v>0</v>
      </c>
      <c r="CK33" s="2">
        <v>0</v>
      </c>
      <c r="CL33" s="2">
        <v>0</v>
      </c>
      <c r="CM33" s="2">
        <v>23000000</v>
      </c>
      <c r="CN33" s="2">
        <v>44000000</v>
      </c>
      <c r="CO33" s="2">
        <v>0</v>
      </c>
      <c r="CP33" s="2">
        <v>0</v>
      </c>
      <c r="CQ33" s="2">
        <v>0</v>
      </c>
      <c r="CR33" s="2">
        <v>0</v>
      </c>
      <c r="CS33" s="2">
        <v>0</v>
      </c>
      <c r="CT33" s="2">
        <v>44000000</v>
      </c>
      <c r="CU33" s="2">
        <v>46000000</v>
      </c>
      <c r="CV33" s="2">
        <v>0</v>
      </c>
      <c r="CW33" s="2">
        <v>0</v>
      </c>
      <c r="CX33" s="2">
        <v>0</v>
      </c>
      <c r="CY33" s="2">
        <v>0</v>
      </c>
      <c r="CZ33" s="2">
        <v>0</v>
      </c>
      <c r="DA33" s="2">
        <v>46000000</v>
      </c>
      <c r="DB33" s="2">
        <v>135000000</v>
      </c>
      <c r="DC33" s="2" t="s">
        <v>489</v>
      </c>
      <c r="DD33" s="2" t="s">
        <v>437</v>
      </c>
      <c r="DE33" s="2" t="s">
        <v>490</v>
      </c>
      <c r="DF33" s="2" t="s">
        <v>491</v>
      </c>
      <c r="DH33" s="2" t="s">
        <v>492</v>
      </c>
      <c r="DI33" s="2" t="s">
        <v>208</v>
      </c>
      <c r="DJ33" s="2" t="s">
        <v>209</v>
      </c>
      <c r="DK33" s="2" t="s">
        <v>183</v>
      </c>
      <c r="DL33" s="2" t="s">
        <v>270</v>
      </c>
      <c r="DN33" s="2" t="s">
        <v>475</v>
      </c>
      <c r="DO33" s="2" t="s">
        <v>476</v>
      </c>
      <c r="DQ33" s="2" t="s">
        <v>482</v>
      </c>
      <c r="DR33" s="2" t="s">
        <v>471</v>
      </c>
      <c r="DT33" s="2" t="str">
        <f t="shared" si="7"/>
        <v>E2.P_E.MR1</v>
      </c>
      <c r="DU33" s="2" t="s">
        <v>489</v>
      </c>
      <c r="DV33" s="2" t="s">
        <v>437</v>
      </c>
      <c r="DW33" s="2" t="s">
        <v>441</v>
      </c>
      <c r="DX33" s="2" t="s">
        <v>493</v>
      </c>
      <c r="DY33" s="2" t="s">
        <v>490</v>
      </c>
      <c r="DZ33" s="2" t="s">
        <v>491</v>
      </c>
      <c r="EB33" s="300" t="s">
        <v>461</v>
      </c>
      <c r="EC33" s="301" t="s">
        <v>462</v>
      </c>
      <c r="ED33" s="302" t="s">
        <v>494</v>
      </c>
      <c r="EE33" s="350">
        <v>665</v>
      </c>
      <c r="EF33" s="350">
        <v>1100</v>
      </c>
      <c r="EG33" s="263"/>
      <c r="EH33" s="263"/>
      <c r="EI33" s="263"/>
      <c r="EJ33" s="263"/>
      <c r="EL33" s="811" t="s">
        <v>495</v>
      </c>
      <c r="EM33" s="311" t="s">
        <v>483</v>
      </c>
      <c r="EN33" s="267" t="s">
        <v>484</v>
      </c>
      <c r="EO33" s="267">
        <v>1</v>
      </c>
      <c r="EP33" s="267">
        <v>2</v>
      </c>
      <c r="EQ33" s="269">
        <v>0.5</v>
      </c>
      <c r="ER33" s="269">
        <v>0.5</v>
      </c>
      <c r="ES33" s="269">
        <v>0.5</v>
      </c>
      <c r="ET33" s="812">
        <v>0.5</v>
      </c>
    </row>
    <row r="34" spans="1:150" ht="105" customHeight="1" thickBot="1" x14ac:dyDescent="0.25">
      <c r="A34" s="270" t="s">
        <v>177</v>
      </c>
      <c r="B34" s="271" t="s">
        <v>178</v>
      </c>
      <c r="C34" s="272" t="s">
        <v>179</v>
      </c>
      <c r="D34" s="273"/>
      <c r="E34" s="7" t="s">
        <v>181</v>
      </c>
      <c r="F34" s="274" t="str">
        <f t="shared" si="4"/>
        <v>E1.P_A</v>
      </c>
      <c r="G34" s="275" t="s">
        <v>182</v>
      </c>
      <c r="H34" s="275" t="s">
        <v>183</v>
      </c>
      <c r="I34" s="413"/>
      <c r="J34" s="278" t="s">
        <v>470</v>
      </c>
      <c r="K34" s="278" t="str">
        <f t="shared" si="5"/>
        <v>E1.P_A.MR5</v>
      </c>
      <c r="L34" s="402" t="s">
        <v>246</v>
      </c>
      <c r="M34" s="403" t="s">
        <v>272</v>
      </c>
      <c r="N34" s="367">
        <v>0</v>
      </c>
      <c r="O34" s="281">
        <v>1</v>
      </c>
      <c r="P34" s="369" t="s">
        <v>225</v>
      </c>
      <c r="Q34" s="370" t="str">
        <f t="shared" si="6"/>
        <v>E1.P_A.MR5-MP03-1</v>
      </c>
      <c r="R34" s="414" t="s">
        <v>496</v>
      </c>
      <c r="S34" s="307" t="s">
        <v>497</v>
      </c>
      <c r="T34" s="286">
        <v>5</v>
      </c>
      <c r="U34" s="374">
        <v>6</v>
      </c>
      <c r="V34" s="373" t="s">
        <v>191</v>
      </c>
      <c r="W34" s="288">
        <v>2</v>
      </c>
      <c r="X34" s="289">
        <v>2</v>
      </c>
      <c r="Y34" s="288">
        <v>1</v>
      </c>
      <c r="Z34" s="290">
        <v>1</v>
      </c>
      <c r="AA34" s="375"/>
      <c r="AB34" s="376"/>
      <c r="AC34" s="376"/>
      <c r="AD34" s="376"/>
      <c r="AE34" s="376"/>
      <c r="AF34" s="376"/>
      <c r="AG34" s="376"/>
      <c r="AH34" s="376"/>
      <c r="AI34" s="376"/>
      <c r="AJ34" s="376"/>
      <c r="AK34" s="376"/>
      <c r="AL34" s="376"/>
      <c r="AM34" s="376"/>
      <c r="AN34" s="376"/>
      <c r="AO34" s="376"/>
      <c r="AP34" s="376"/>
      <c r="AQ34" s="376"/>
      <c r="AR34" s="376"/>
      <c r="AS34" s="376"/>
      <c r="AT34" s="376"/>
      <c r="AU34" s="376"/>
      <c r="AV34" s="376"/>
      <c r="AW34" s="376"/>
      <c r="AX34" s="376"/>
      <c r="AY34" s="376"/>
      <c r="AZ34" s="376"/>
      <c r="BA34" s="376"/>
      <c r="BB34" s="376"/>
      <c r="BC34" s="377"/>
      <c r="BD34" s="294" t="s">
        <v>192</v>
      </c>
      <c r="BI34" s="295"/>
      <c r="BJ34" s="296"/>
      <c r="BK34" s="8" t="s">
        <v>498</v>
      </c>
      <c r="BL34" s="297" t="s">
        <v>499</v>
      </c>
      <c r="BN34" s="13" t="s">
        <v>387</v>
      </c>
      <c r="BO34" s="348" t="s">
        <v>388</v>
      </c>
      <c r="BP34" s="14" t="s">
        <v>500</v>
      </c>
      <c r="BQ34" s="325" t="s">
        <v>501</v>
      </c>
      <c r="BS34" s="89" t="s">
        <v>245</v>
      </c>
      <c r="BT34" s="89" t="s">
        <v>246</v>
      </c>
      <c r="BU34" s="87" t="s">
        <v>495</v>
      </c>
      <c r="BV34" s="87" t="s">
        <v>483</v>
      </c>
      <c r="BX34" s="2" t="s">
        <v>498</v>
      </c>
      <c r="BY34" s="2" t="s">
        <v>499</v>
      </c>
      <c r="BZ34" s="2">
        <v>103000000</v>
      </c>
      <c r="CA34" s="2">
        <v>0</v>
      </c>
      <c r="CB34" s="2">
        <v>0</v>
      </c>
      <c r="CC34" s="2">
        <v>0</v>
      </c>
      <c r="CD34" s="2">
        <v>0</v>
      </c>
      <c r="CE34" s="2">
        <v>0</v>
      </c>
      <c r="CF34" s="2">
        <v>103000000</v>
      </c>
      <c r="CG34" s="2">
        <v>79000000</v>
      </c>
      <c r="CH34" s="2">
        <v>0</v>
      </c>
      <c r="CI34" s="2">
        <v>0</v>
      </c>
      <c r="CJ34" s="2">
        <v>0</v>
      </c>
      <c r="CK34" s="2">
        <v>0</v>
      </c>
      <c r="CL34" s="2">
        <v>0</v>
      </c>
      <c r="CM34" s="2">
        <v>79000000</v>
      </c>
      <c r="CN34" s="2">
        <v>76500000</v>
      </c>
      <c r="CO34" s="2">
        <v>0</v>
      </c>
      <c r="CP34" s="2">
        <v>0</v>
      </c>
      <c r="CQ34" s="2">
        <v>0</v>
      </c>
      <c r="CR34" s="2">
        <v>0</v>
      </c>
      <c r="CS34" s="2">
        <v>0</v>
      </c>
      <c r="CT34" s="2">
        <v>76500000</v>
      </c>
      <c r="CU34" s="2">
        <v>105000000</v>
      </c>
      <c r="CV34" s="2">
        <v>0</v>
      </c>
      <c r="CW34" s="2">
        <v>0</v>
      </c>
      <c r="CX34" s="2">
        <v>0</v>
      </c>
      <c r="CY34" s="2">
        <v>0</v>
      </c>
      <c r="CZ34" s="2">
        <v>0</v>
      </c>
      <c r="DA34" s="2">
        <v>105000000</v>
      </c>
      <c r="DB34" s="2">
        <v>363500000</v>
      </c>
      <c r="DC34" s="2" t="s">
        <v>502</v>
      </c>
      <c r="DD34" s="2" t="s">
        <v>437</v>
      </c>
      <c r="DE34" s="2" t="s">
        <v>503</v>
      </c>
      <c r="DF34" s="2" t="s">
        <v>504</v>
      </c>
      <c r="DH34" s="2" t="s">
        <v>505</v>
      </c>
      <c r="DI34" s="2" t="s">
        <v>208</v>
      </c>
      <c r="DJ34" s="2" t="s">
        <v>209</v>
      </c>
      <c r="DK34" s="2" t="s">
        <v>183</v>
      </c>
      <c r="DL34" s="2" t="s">
        <v>270</v>
      </c>
      <c r="DN34" s="2" t="s">
        <v>487</v>
      </c>
      <c r="DO34" s="2" t="s">
        <v>488</v>
      </c>
      <c r="DQ34" s="2" t="s">
        <v>495</v>
      </c>
      <c r="DR34" s="2" t="s">
        <v>483</v>
      </c>
      <c r="DT34" s="2" t="str">
        <f t="shared" si="7"/>
        <v>E2.P_F.MR1</v>
      </c>
      <c r="DU34" s="2" t="s">
        <v>502</v>
      </c>
      <c r="DV34" s="2" t="s">
        <v>437</v>
      </c>
      <c r="DW34" s="2" t="s">
        <v>441</v>
      </c>
      <c r="DX34" s="2" t="s">
        <v>442</v>
      </c>
      <c r="DY34" s="2" t="s">
        <v>503</v>
      </c>
      <c r="DZ34" s="2" t="s">
        <v>504</v>
      </c>
      <c r="EB34" s="300" t="s">
        <v>475</v>
      </c>
      <c r="EC34" s="301" t="s">
        <v>476</v>
      </c>
      <c r="ED34" s="302" t="s">
        <v>506</v>
      </c>
      <c r="EE34" s="350">
        <v>25</v>
      </c>
      <c r="EF34" s="350">
        <v>90</v>
      </c>
      <c r="EG34" s="263"/>
      <c r="EH34" s="263"/>
      <c r="EI34" s="263"/>
      <c r="EJ34" s="263"/>
      <c r="EL34" s="811" t="s">
        <v>507</v>
      </c>
      <c r="EM34" s="311" t="s">
        <v>496</v>
      </c>
      <c r="EN34" s="267" t="s">
        <v>497</v>
      </c>
      <c r="EO34" s="267">
        <v>5</v>
      </c>
      <c r="EP34" s="378">
        <v>6</v>
      </c>
      <c r="EQ34" s="268">
        <v>2</v>
      </c>
      <c r="ER34" s="268">
        <v>2</v>
      </c>
      <c r="ES34" s="268">
        <v>1</v>
      </c>
      <c r="ET34" s="809">
        <v>1</v>
      </c>
    </row>
    <row r="35" spans="1:150" ht="85.5" customHeight="1" thickBot="1" x14ac:dyDescent="0.25">
      <c r="A35" s="270" t="s">
        <v>177</v>
      </c>
      <c r="B35" s="271" t="s">
        <v>178</v>
      </c>
      <c r="C35" s="272" t="s">
        <v>179</v>
      </c>
      <c r="D35" s="273"/>
      <c r="E35" s="7" t="s">
        <v>181</v>
      </c>
      <c r="F35" s="274" t="str">
        <f t="shared" si="4"/>
        <v>E1.P_A</v>
      </c>
      <c r="G35" s="416" t="s">
        <v>182</v>
      </c>
      <c r="H35" s="416" t="s">
        <v>183</v>
      </c>
      <c r="I35" s="417"/>
      <c r="J35" s="393" t="s">
        <v>470</v>
      </c>
      <c r="K35" s="393" t="str">
        <f t="shared" si="5"/>
        <v>E1.P_A.MR5</v>
      </c>
      <c r="L35" s="418" t="s">
        <v>246</v>
      </c>
      <c r="M35" s="419" t="s">
        <v>272</v>
      </c>
      <c r="N35" s="381">
        <v>0</v>
      </c>
      <c r="O35" s="420">
        <v>1</v>
      </c>
      <c r="P35" s="369" t="s">
        <v>240</v>
      </c>
      <c r="Q35" s="384" t="str">
        <f t="shared" si="6"/>
        <v>E1.P_A.MR5-MP04-1</v>
      </c>
      <c r="R35" s="421" t="s">
        <v>508</v>
      </c>
      <c r="S35" s="342" t="s">
        <v>509</v>
      </c>
      <c r="T35" s="343">
        <v>0</v>
      </c>
      <c r="U35" s="344">
        <v>1</v>
      </c>
      <c r="V35" s="343" t="s">
        <v>191</v>
      </c>
      <c r="W35" s="387">
        <v>0.25</v>
      </c>
      <c r="X35" s="388">
        <v>0.25</v>
      </c>
      <c r="Y35" s="387">
        <v>0.25</v>
      </c>
      <c r="Z35" s="389">
        <v>0.25</v>
      </c>
      <c r="AA35" s="291"/>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3"/>
      <c r="BD35" s="294" t="s">
        <v>192</v>
      </c>
      <c r="BI35" s="295"/>
      <c r="BJ35" s="296"/>
      <c r="BK35" s="8" t="s">
        <v>510</v>
      </c>
      <c r="BL35" s="297" t="s">
        <v>511</v>
      </c>
      <c r="BN35" s="13" t="s">
        <v>396</v>
      </c>
      <c r="BO35" s="348" t="s">
        <v>397</v>
      </c>
      <c r="BP35" s="6" t="s">
        <v>512</v>
      </c>
      <c r="BQ35" s="262" t="s">
        <v>513</v>
      </c>
      <c r="BS35" s="89" t="s">
        <v>245</v>
      </c>
      <c r="BT35" s="89" t="s">
        <v>246</v>
      </c>
      <c r="BU35" s="87" t="s">
        <v>507</v>
      </c>
      <c r="BV35" s="87" t="s">
        <v>496</v>
      </c>
      <c r="BX35" s="2" t="s">
        <v>510</v>
      </c>
      <c r="BY35" s="2" t="s">
        <v>511</v>
      </c>
      <c r="BZ35" s="2">
        <v>706463231</v>
      </c>
      <c r="CA35" s="2">
        <v>0</v>
      </c>
      <c r="CB35" s="2">
        <v>0</v>
      </c>
      <c r="CC35" s="2">
        <v>0</v>
      </c>
      <c r="CD35" s="2">
        <v>0</v>
      </c>
      <c r="CE35" s="2">
        <v>493536769</v>
      </c>
      <c r="CF35" s="2">
        <v>1200000000</v>
      </c>
      <c r="CG35" s="2">
        <v>731189444.08499992</v>
      </c>
      <c r="CH35" s="2">
        <v>0</v>
      </c>
      <c r="CI35" s="2">
        <v>0</v>
      </c>
      <c r="CJ35" s="2">
        <v>0</v>
      </c>
      <c r="CK35" s="2">
        <v>0</v>
      </c>
      <c r="CL35" s="2">
        <v>510810555.91499996</v>
      </c>
      <c r="CM35" s="2">
        <v>1242000000</v>
      </c>
      <c r="CN35" s="2">
        <v>756781074.62797487</v>
      </c>
      <c r="CO35" s="2">
        <v>0</v>
      </c>
      <c r="CP35" s="2">
        <v>0</v>
      </c>
      <c r="CQ35" s="2">
        <v>0</v>
      </c>
      <c r="CR35" s="2">
        <v>0</v>
      </c>
      <c r="CS35" s="2">
        <v>528688925.37202489</v>
      </c>
      <c r="CT35" s="2">
        <v>1285469999.9999998</v>
      </c>
      <c r="CU35" s="2">
        <v>783268412.23995388</v>
      </c>
      <c r="CV35" s="2">
        <v>0</v>
      </c>
      <c r="CW35" s="2">
        <v>0</v>
      </c>
      <c r="CX35" s="2">
        <v>0</v>
      </c>
      <c r="CY35" s="2">
        <v>0</v>
      </c>
      <c r="CZ35" s="2">
        <v>547193037.76004577</v>
      </c>
      <c r="DA35" s="2">
        <v>1330461449.9999995</v>
      </c>
      <c r="DB35" s="2">
        <v>5057931449.999999</v>
      </c>
      <c r="DC35" s="2" t="s">
        <v>514</v>
      </c>
      <c r="DD35" s="2" t="s">
        <v>437</v>
      </c>
      <c r="DE35" s="2" t="s">
        <v>503</v>
      </c>
      <c r="DF35" s="2" t="s">
        <v>504</v>
      </c>
      <c r="DH35" s="2" t="s">
        <v>515</v>
      </c>
      <c r="DI35" s="2" t="s">
        <v>208</v>
      </c>
      <c r="DJ35" s="2" t="s">
        <v>209</v>
      </c>
      <c r="DK35" s="2" t="s">
        <v>183</v>
      </c>
      <c r="DL35" s="2" t="s">
        <v>270</v>
      </c>
      <c r="DN35" s="2" t="s">
        <v>500</v>
      </c>
      <c r="DO35" s="2" t="s">
        <v>501</v>
      </c>
      <c r="DQ35" s="2" t="s">
        <v>507</v>
      </c>
      <c r="DR35" s="2" t="s">
        <v>496</v>
      </c>
      <c r="DT35" s="2" t="str">
        <f t="shared" si="7"/>
        <v>E2.P_F.MR2</v>
      </c>
      <c r="DU35" s="2" t="s">
        <v>514</v>
      </c>
      <c r="DV35" s="2" t="s">
        <v>437</v>
      </c>
      <c r="DW35" s="2" t="s">
        <v>441</v>
      </c>
      <c r="DX35" s="2" t="s">
        <v>442</v>
      </c>
      <c r="DY35" s="2" t="s">
        <v>503</v>
      </c>
      <c r="DZ35" s="2" t="s">
        <v>504</v>
      </c>
      <c r="EB35" s="300" t="s">
        <v>487</v>
      </c>
      <c r="EC35" s="301" t="s">
        <v>488</v>
      </c>
      <c r="ED35" s="302" t="s">
        <v>516</v>
      </c>
      <c r="EE35" s="350">
        <v>18152</v>
      </c>
      <c r="EF35" s="350">
        <v>40000</v>
      </c>
      <c r="EG35" s="263"/>
      <c r="EH35" s="263"/>
      <c r="EI35" s="263"/>
      <c r="EJ35" s="263"/>
      <c r="EL35" s="811" t="s">
        <v>517</v>
      </c>
      <c r="EM35" s="311" t="s">
        <v>508</v>
      </c>
      <c r="EN35" s="267" t="s">
        <v>509</v>
      </c>
      <c r="EO35" s="267">
        <v>0</v>
      </c>
      <c r="EP35" s="267">
        <v>1</v>
      </c>
      <c r="EQ35" s="322">
        <v>0.25</v>
      </c>
      <c r="ER35" s="322">
        <v>0.25</v>
      </c>
      <c r="ES35" s="322">
        <v>0.25</v>
      </c>
      <c r="ET35" s="808">
        <v>0.25</v>
      </c>
    </row>
    <row r="36" spans="1:150" ht="78.75" customHeight="1" thickBot="1" x14ac:dyDescent="0.25">
      <c r="A36" s="270" t="s">
        <v>177</v>
      </c>
      <c r="B36" s="422" t="s">
        <v>178</v>
      </c>
      <c r="C36" s="423" t="s">
        <v>179</v>
      </c>
      <c r="D36" s="424" t="s">
        <v>285</v>
      </c>
      <c r="E36" s="3" t="s">
        <v>518</v>
      </c>
      <c r="F36" s="425" t="str">
        <f t="shared" si="4"/>
        <v>E1.P_B</v>
      </c>
      <c r="G36" s="426" t="s">
        <v>203</v>
      </c>
      <c r="H36" s="427" t="s">
        <v>283</v>
      </c>
      <c r="I36" s="397" t="s">
        <v>519</v>
      </c>
      <c r="J36" s="428" t="s">
        <v>185</v>
      </c>
      <c r="K36" s="409" t="str">
        <f t="shared" si="5"/>
        <v>E1.P_B.MR1</v>
      </c>
      <c r="L36" s="353" t="s">
        <v>258</v>
      </c>
      <c r="M36" s="354" t="s">
        <v>286</v>
      </c>
      <c r="N36" s="399">
        <v>0.2</v>
      </c>
      <c r="O36" s="399">
        <v>1</v>
      </c>
      <c r="P36" s="400" t="s">
        <v>188</v>
      </c>
      <c r="Q36" s="242" t="str">
        <f t="shared" si="6"/>
        <v>E1.P_B.MR1-MP01-1</v>
      </c>
      <c r="R36" s="328" t="s">
        <v>520</v>
      </c>
      <c r="S36" s="329" t="s">
        <v>521</v>
      </c>
      <c r="T36" s="398">
        <v>0.6</v>
      </c>
      <c r="U36" s="429">
        <v>1</v>
      </c>
      <c r="V36" s="247" t="s">
        <v>191</v>
      </c>
      <c r="W36" s="248">
        <v>0</v>
      </c>
      <c r="X36" s="249">
        <v>0.5</v>
      </c>
      <c r="Y36" s="250">
        <v>0.5</v>
      </c>
      <c r="Z36" s="364">
        <v>0</v>
      </c>
      <c r="AA36" s="430">
        <f>45000000+5000000+42000000+149295165+52000000+40000000+81871606+88245720+1159140+75000000+32000000+27000000+100000000+35877140+233000000+25185824+704835+1684614000+815386000-2500000000+2500000000</f>
        <v>3533339430</v>
      </c>
      <c r="AB36" s="431">
        <f>893704160+48000000+51000000+43000000+96928+5128394+13003958</f>
        <v>1053933440</v>
      </c>
      <c r="AC36" s="431">
        <v>500000000</v>
      </c>
      <c r="AD36" s="431"/>
      <c r="AE36" s="431"/>
      <c r="AF36" s="431">
        <f>469367247+541637228+1499262124+16008270+122259387+28727650+1995078</f>
        <v>2679256984</v>
      </c>
      <c r="AG36" s="431">
        <f>SUM(AA36:AF36)</f>
        <v>7766529854</v>
      </c>
      <c r="AH36" s="431">
        <f>AA36*1.035</f>
        <v>3657006310.0499997</v>
      </c>
      <c r="AI36" s="431">
        <f>AB36*1.035</f>
        <v>1090821110.3999999</v>
      </c>
      <c r="AJ36" s="431">
        <f>AC36*1.035-87500000</f>
        <v>429999999.99999994</v>
      </c>
      <c r="AK36" s="431">
        <f>AD36*1.035</f>
        <v>0</v>
      </c>
      <c r="AL36" s="431">
        <f>AE36*1.035</f>
        <v>0</v>
      </c>
      <c r="AM36" s="431">
        <f>AF36*1.035</f>
        <v>2773030978.4399996</v>
      </c>
      <c r="AN36" s="431">
        <f t="shared" ref="AN36" si="8">SUM(AH36:AM36)</f>
        <v>7950858398.8899994</v>
      </c>
      <c r="AO36" s="431">
        <f>AH36*1.035-2500000000</f>
        <v>1285001530.9017496</v>
      </c>
      <c r="AP36" s="431">
        <f t="shared" ref="AP36:AT36" si="9">AI36*1.035</f>
        <v>1128999849.2639997</v>
      </c>
      <c r="AQ36" s="431">
        <f>AJ36*1.035-87500000</f>
        <v>357549999.99999988</v>
      </c>
      <c r="AR36" s="431">
        <f t="shared" si="9"/>
        <v>0</v>
      </c>
      <c r="AS36" s="431">
        <f t="shared" si="9"/>
        <v>0</v>
      </c>
      <c r="AT36" s="431">
        <f t="shared" si="9"/>
        <v>2870087062.6853995</v>
      </c>
      <c r="AU36" s="431">
        <f t="shared" ref="AU36" si="10">SUM(AO36:AT36)</f>
        <v>5641638442.8511486</v>
      </c>
      <c r="AV36" s="431">
        <f>AO36*1.035</f>
        <v>1329976584.4833107</v>
      </c>
      <c r="AW36" s="431">
        <f t="shared" ref="AW36:BA36" si="11">AP36*1.035</f>
        <v>1168514843.9882395</v>
      </c>
      <c r="AX36" s="431">
        <f t="shared" si="11"/>
        <v>370064249.99999982</v>
      </c>
      <c r="AY36" s="431">
        <f t="shared" si="11"/>
        <v>0</v>
      </c>
      <c r="AZ36" s="431">
        <f t="shared" si="11"/>
        <v>0</v>
      </c>
      <c r="BA36" s="431">
        <f t="shared" si="11"/>
        <v>2970540109.8793883</v>
      </c>
      <c r="BB36" s="431">
        <f t="shared" ref="BB36" si="12">SUM(AV36:BA36)</f>
        <v>5839095788.3509388</v>
      </c>
      <c r="BC36" s="432">
        <f t="shared" ref="BC36" si="13">+BB36+AU36+AN36+AG36</f>
        <v>27198122484.092087</v>
      </c>
      <c r="BD36" s="294" t="s">
        <v>522</v>
      </c>
      <c r="BI36" s="295"/>
      <c r="BJ36" s="296"/>
      <c r="BK36" s="15" t="s">
        <v>523</v>
      </c>
      <c r="BL36" s="365" t="s">
        <v>524</v>
      </c>
      <c r="BN36" s="5" t="s">
        <v>410</v>
      </c>
      <c r="BO36" s="261" t="s">
        <v>411</v>
      </c>
      <c r="BP36" s="16" t="s">
        <v>525</v>
      </c>
      <c r="BQ36" s="411" t="s">
        <v>526</v>
      </c>
      <c r="BS36" s="89" t="s">
        <v>245</v>
      </c>
      <c r="BT36" s="89" t="s">
        <v>246</v>
      </c>
      <c r="BU36" s="87" t="s">
        <v>517</v>
      </c>
      <c r="BV36" s="87" t="s">
        <v>508</v>
      </c>
      <c r="BX36" s="2" t="s">
        <v>523</v>
      </c>
      <c r="BY36" s="2" t="s">
        <v>524</v>
      </c>
      <c r="BZ36" s="2">
        <v>0</v>
      </c>
      <c r="CA36" s="2">
        <v>980802926</v>
      </c>
      <c r="CB36" s="2">
        <v>510000000</v>
      </c>
      <c r="CC36" s="2">
        <v>0</v>
      </c>
      <c r="CD36" s="2">
        <v>0</v>
      </c>
      <c r="CE36" s="2">
        <v>4347947000</v>
      </c>
      <c r="CF36" s="2">
        <v>5838749926</v>
      </c>
      <c r="CG36" s="2">
        <v>0</v>
      </c>
      <c r="CH36" s="2">
        <v>800000000</v>
      </c>
      <c r="CI36" s="2">
        <v>395529000</v>
      </c>
      <c r="CJ36" s="2">
        <v>0</v>
      </c>
      <c r="CK36" s="2">
        <v>0</v>
      </c>
      <c r="CL36" s="2">
        <v>4855322000</v>
      </c>
      <c r="CM36" s="2">
        <v>6050851000</v>
      </c>
      <c r="CN36" s="2">
        <v>0</v>
      </c>
      <c r="CO36" s="2">
        <v>1050660000</v>
      </c>
      <c r="CP36" s="2">
        <v>199710000</v>
      </c>
      <c r="CQ36" s="2">
        <v>0</v>
      </c>
      <c r="CR36" s="2">
        <v>0</v>
      </c>
      <c r="CS36" s="2">
        <v>5124277000</v>
      </c>
      <c r="CT36" s="2">
        <v>6374647000</v>
      </c>
      <c r="CU36" s="2">
        <v>624555000</v>
      </c>
      <c r="CV36" s="2">
        <v>1087433100</v>
      </c>
      <c r="CW36" s="2">
        <v>0</v>
      </c>
      <c r="CX36" s="2">
        <v>0</v>
      </c>
      <c r="CY36" s="2">
        <v>0</v>
      </c>
      <c r="CZ36" s="2">
        <v>4639918000</v>
      </c>
      <c r="DA36" s="2">
        <v>6351906100</v>
      </c>
      <c r="DB36" s="2">
        <v>24616154026</v>
      </c>
      <c r="DC36" s="2" t="s">
        <v>527</v>
      </c>
      <c r="DD36" s="2" t="s">
        <v>528</v>
      </c>
      <c r="DE36" s="2" t="s">
        <v>529</v>
      </c>
      <c r="DF36" s="2" t="s">
        <v>530</v>
      </c>
      <c r="DH36" s="2" t="s">
        <v>531</v>
      </c>
      <c r="DI36" s="2" t="s">
        <v>208</v>
      </c>
      <c r="DJ36" s="2" t="s">
        <v>209</v>
      </c>
      <c r="DK36" s="2" t="s">
        <v>183</v>
      </c>
      <c r="DL36" s="2" t="s">
        <v>270</v>
      </c>
      <c r="DN36" s="2" t="s">
        <v>512</v>
      </c>
      <c r="DO36" s="2" t="s">
        <v>513</v>
      </c>
      <c r="DQ36" s="2" t="s">
        <v>517</v>
      </c>
      <c r="DR36" s="2" t="s">
        <v>508</v>
      </c>
      <c r="DT36" s="2" t="str">
        <f t="shared" si="7"/>
        <v>E3.P_A.MR1</v>
      </c>
      <c r="DU36" s="2" t="s">
        <v>527</v>
      </c>
      <c r="DV36" s="2" t="s">
        <v>528</v>
      </c>
      <c r="DW36" s="2" t="s">
        <v>532</v>
      </c>
      <c r="DX36" s="2" t="s">
        <v>533</v>
      </c>
      <c r="DY36" s="2" t="s">
        <v>529</v>
      </c>
      <c r="DZ36" s="2" t="s">
        <v>530</v>
      </c>
      <c r="EB36" s="300" t="s">
        <v>500</v>
      </c>
      <c r="EC36" s="301" t="s">
        <v>501</v>
      </c>
      <c r="ED36" s="302" t="s">
        <v>534</v>
      </c>
      <c r="EE36" s="433">
        <v>87</v>
      </c>
      <c r="EF36" s="433">
        <v>114</v>
      </c>
      <c r="EG36" s="263"/>
      <c r="EH36" s="263"/>
      <c r="EI36" s="263"/>
      <c r="EJ36" s="263"/>
      <c r="EL36" s="805" t="s">
        <v>535</v>
      </c>
      <c r="EM36" s="311" t="s">
        <v>520</v>
      </c>
      <c r="EN36" s="267" t="s">
        <v>536</v>
      </c>
      <c r="EO36" s="268">
        <v>60</v>
      </c>
      <c r="EP36" s="268">
        <v>100</v>
      </c>
      <c r="EQ36" s="268">
        <v>0</v>
      </c>
      <c r="ER36" s="799">
        <v>0</v>
      </c>
      <c r="ES36" s="269">
        <v>50</v>
      </c>
      <c r="ET36" s="813">
        <v>50</v>
      </c>
    </row>
    <row r="37" spans="1:150" ht="51" customHeight="1" thickBot="1" x14ac:dyDescent="0.25">
      <c r="A37" s="270" t="s">
        <v>177</v>
      </c>
      <c r="B37" s="271" t="s">
        <v>178</v>
      </c>
      <c r="C37" s="272" t="s">
        <v>179</v>
      </c>
      <c r="D37" s="273"/>
      <c r="E37" s="7" t="s">
        <v>518</v>
      </c>
      <c r="F37" s="274" t="str">
        <f t="shared" si="4"/>
        <v>E1.P_B</v>
      </c>
      <c r="G37" s="434" t="s">
        <v>203</v>
      </c>
      <c r="H37" s="435" t="s">
        <v>283</v>
      </c>
      <c r="I37" s="436"/>
      <c r="J37" s="277" t="s">
        <v>185</v>
      </c>
      <c r="K37" s="278" t="str">
        <f t="shared" si="5"/>
        <v>E1.P_B.MR1</v>
      </c>
      <c r="L37" s="437" t="s">
        <v>258</v>
      </c>
      <c r="M37" s="438" t="s">
        <v>286</v>
      </c>
      <c r="N37" s="405">
        <v>0.2</v>
      </c>
      <c r="O37" s="405">
        <v>1</v>
      </c>
      <c r="P37" s="400" t="s">
        <v>212</v>
      </c>
      <c r="Q37" s="283" t="str">
        <f t="shared" si="6"/>
        <v>E1.P_B.MR1-MP02-1</v>
      </c>
      <c r="R37" s="359" t="s">
        <v>537</v>
      </c>
      <c r="S37" s="360" t="s">
        <v>538</v>
      </c>
      <c r="T37" s="361">
        <v>0</v>
      </c>
      <c r="U37" s="362">
        <v>1</v>
      </c>
      <c r="V37" s="286" t="s">
        <v>191</v>
      </c>
      <c r="W37" s="288">
        <v>0</v>
      </c>
      <c r="X37" s="289">
        <v>0</v>
      </c>
      <c r="Y37" s="308">
        <v>0.5</v>
      </c>
      <c r="Z37" s="309">
        <v>0.5</v>
      </c>
      <c r="AA37" s="291"/>
      <c r="AB37" s="292"/>
      <c r="AC37" s="292"/>
      <c r="AD37" s="292"/>
      <c r="AE37" s="292"/>
      <c r="AF37" s="292"/>
      <c r="AG37" s="292"/>
      <c r="AH37" s="292"/>
      <c r="AI37" s="292"/>
      <c r="AJ37" s="292"/>
      <c r="AK37" s="292"/>
      <c r="AL37" s="292"/>
      <c r="AM37" s="292"/>
      <c r="AN37" s="292"/>
      <c r="AO37" s="292"/>
      <c r="AP37" s="292"/>
      <c r="AQ37" s="292"/>
      <c r="AR37" s="292"/>
      <c r="AS37" s="292"/>
      <c r="AT37" s="292"/>
      <c r="AU37" s="292"/>
      <c r="AV37" s="292"/>
      <c r="AW37" s="292"/>
      <c r="AX37" s="292"/>
      <c r="AY37" s="292"/>
      <c r="AZ37" s="292"/>
      <c r="BA37" s="292"/>
      <c r="BB37" s="292"/>
      <c r="BC37" s="293"/>
      <c r="BD37" s="294" t="s">
        <v>522</v>
      </c>
      <c r="BI37" s="371" t="s">
        <v>229</v>
      </c>
      <c r="BJ37" s="372" t="s">
        <v>230</v>
      </c>
      <c r="BK37" s="4" t="s">
        <v>539</v>
      </c>
      <c r="BL37" s="260" t="s">
        <v>540</v>
      </c>
      <c r="BN37" s="11" t="s">
        <v>410</v>
      </c>
      <c r="BO37" s="324" t="s">
        <v>411</v>
      </c>
      <c r="BP37" s="18" t="s">
        <v>541</v>
      </c>
      <c r="BQ37" s="439" t="s">
        <v>542</v>
      </c>
      <c r="BS37" s="87" t="s">
        <v>257</v>
      </c>
      <c r="BT37" s="87" t="s">
        <v>258</v>
      </c>
      <c r="BU37" s="90" t="s">
        <v>535</v>
      </c>
      <c r="BV37" s="87" t="s">
        <v>520</v>
      </c>
      <c r="BX37" s="2" t="s">
        <v>539</v>
      </c>
      <c r="BY37" s="2" t="s">
        <v>540</v>
      </c>
      <c r="BZ37" s="2">
        <v>592661060</v>
      </c>
      <c r="CA37" s="2">
        <v>0</v>
      </c>
      <c r="CB37" s="2">
        <v>200000000</v>
      </c>
      <c r="CC37" s="2">
        <v>0</v>
      </c>
      <c r="CD37" s="2">
        <v>0</v>
      </c>
      <c r="CE37" s="2">
        <v>3607338940</v>
      </c>
      <c r="CF37" s="2">
        <v>4400000000</v>
      </c>
      <c r="CG37" s="2">
        <v>613404197.0999999</v>
      </c>
      <c r="CH37" s="2">
        <v>0</v>
      </c>
      <c r="CI37" s="2">
        <v>206999999.99999997</v>
      </c>
      <c r="CJ37" s="2">
        <v>0</v>
      </c>
      <c r="CK37" s="2">
        <v>0</v>
      </c>
      <c r="CL37" s="2">
        <v>3733595802.8999996</v>
      </c>
      <c r="CM37" s="2">
        <v>4554000000</v>
      </c>
      <c r="CN37" s="2">
        <v>634873343.99849987</v>
      </c>
      <c r="CO37" s="2">
        <v>0</v>
      </c>
      <c r="CP37" s="2">
        <v>214244999.99999994</v>
      </c>
      <c r="CQ37" s="2">
        <v>0</v>
      </c>
      <c r="CR37" s="2">
        <v>0</v>
      </c>
      <c r="CS37" s="2">
        <v>3864271656.0014992</v>
      </c>
      <c r="CT37" s="2">
        <v>4713390000</v>
      </c>
      <c r="CU37" s="2">
        <v>657093911.03844726</v>
      </c>
      <c r="CV37" s="2">
        <v>0</v>
      </c>
      <c r="CW37" s="2">
        <v>221743574.99999991</v>
      </c>
      <c r="CX37" s="2">
        <v>0</v>
      </c>
      <c r="CY37" s="2">
        <v>0</v>
      </c>
      <c r="CZ37" s="2">
        <v>3999521163.9615512</v>
      </c>
      <c r="DA37" s="2">
        <v>4878358649.9999981</v>
      </c>
      <c r="DB37" s="2">
        <v>18545748650</v>
      </c>
      <c r="DC37" s="2" t="s">
        <v>543</v>
      </c>
      <c r="DD37" s="2" t="s">
        <v>528</v>
      </c>
      <c r="DE37" s="2" t="s">
        <v>544</v>
      </c>
      <c r="DF37" s="2" t="s">
        <v>545</v>
      </c>
      <c r="DH37" s="2" t="s">
        <v>546</v>
      </c>
      <c r="DI37" s="2" t="s">
        <v>208</v>
      </c>
      <c r="DJ37" s="2" t="s">
        <v>282</v>
      </c>
      <c r="DK37" s="2" t="s">
        <v>283</v>
      </c>
      <c r="DL37" s="2" t="s">
        <v>281</v>
      </c>
      <c r="DN37" s="2" t="s">
        <v>525</v>
      </c>
      <c r="DO37" s="2" t="s">
        <v>526</v>
      </c>
      <c r="DQ37" s="2" t="s">
        <v>535</v>
      </c>
      <c r="DR37" s="2" t="s">
        <v>520</v>
      </c>
      <c r="DT37" s="2" t="str">
        <f t="shared" si="7"/>
        <v>E3.P_B.MR1</v>
      </c>
      <c r="DU37" s="2" t="s">
        <v>543</v>
      </c>
      <c r="DV37" s="2" t="s">
        <v>528</v>
      </c>
      <c r="DW37" s="2" t="s">
        <v>532</v>
      </c>
      <c r="DX37" s="2" t="s">
        <v>547</v>
      </c>
      <c r="DY37" s="2" t="s">
        <v>544</v>
      </c>
      <c r="DZ37" s="2" t="s">
        <v>545</v>
      </c>
      <c r="EB37" s="300" t="s">
        <v>512</v>
      </c>
      <c r="EC37" s="301" t="s">
        <v>513</v>
      </c>
      <c r="ED37" s="302" t="s">
        <v>548</v>
      </c>
      <c r="EE37" s="310" t="s">
        <v>549</v>
      </c>
      <c r="EF37" s="310" t="s">
        <v>550</v>
      </c>
      <c r="EG37" s="263"/>
      <c r="EH37" s="263"/>
      <c r="EI37" s="263"/>
      <c r="EJ37" s="263"/>
      <c r="EL37" s="805" t="s">
        <v>551</v>
      </c>
      <c r="EM37" s="311" t="s">
        <v>537</v>
      </c>
      <c r="EN37" s="267" t="s">
        <v>538</v>
      </c>
      <c r="EO37" s="267">
        <v>0</v>
      </c>
      <c r="EP37" s="267">
        <v>1</v>
      </c>
      <c r="EQ37" s="268">
        <v>0</v>
      </c>
      <c r="ER37" s="268">
        <v>0</v>
      </c>
      <c r="ES37" s="269">
        <v>0.5</v>
      </c>
      <c r="ET37" s="812">
        <v>0.5</v>
      </c>
    </row>
    <row r="38" spans="1:150" ht="81" customHeight="1" x14ac:dyDescent="0.2">
      <c r="A38" s="270" t="s">
        <v>177</v>
      </c>
      <c r="B38" s="271" t="s">
        <v>178</v>
      </c>
      <c r="C38" s="272" t="s">
        <v>179</v>
      </c>
      <c r="D38" s="273"/>
      <c r="E38" s="7" t="s">
        <v>518</v>
      </c>
      <c r="F38" s="274" t="str">
        <f t="shared" si="4"/>
        <v>E1.P_B</v>
      </c>
      <c r="G38" s="434" t="s">
        <v>203</v>
      </c>
      <c r="H38" s="435" t="s">
        <v>283</v>
      </c>
      <c r="I38" s="436"/>
      <c r="J38" s="277" t="s">
        <v>185</v>
      </c>
      <c r="K38" s="278" t="str">
        <f t="shared" si="5"/>
        <v>E1.P_B.MR1</v>
      </c>
      <c r="L38" s="437" t="s">
        <v>258</v>
      </c>
      <c r="M38" s="438" t="s">
        <v>286</v>
      </c>
      <c r="N38" s="405">
        <v>0.2</v>
      </c>
      <c r="O38" s="405">
        <v>1</v>
      </c>
      <c r="P38" s="400" t="s">
        <v>225</v>
      </c>
      <c r="Q38" s="283" t="str">
        <f t="shared" si="6"/>
        <v>E1.P_B.MR1-MP03-1</v>
      </c>
      <c r="R38" s="306" t="s">
        <v>552</v>
      </c>
      <c r="S38" s="307" t="s">
        <v>553</v>
      </c>
      <c r="T38" s="286">
        <v>0</v>
      </c>
      <c r="U38" s="287">
        <v>1</v>
      </c>
      <c r="V38" s="286" t="s">
        <v>191</v>
      </c>
      <c r="W38" s="314">
        <v>0.25</v>
      </c>
      <c r="X38" s="315">
        <v>0.25</v>
      </c>
      <c r="Y38" s="314">
        <v>0.25</v>
      </c>
      <c r="Z38" s="316">
        <v>0.25</v>
      </c>
      <c r="AA38" s="291"/>
      <c r="AB38" s="292"/>
      <c r="AC38" s="292"/>
      <c r="AD38" s="292"/>
      <c r="AE38" s="292"/>
      <c r="AF38" s="292"/>
      <c r="AG38" s="292"/>
      <c r="AH38" s="292"/>
      <c r="AI38" s="292"/>
      <c r="AJ38" s="292"/>
      <c r="AK38" s="292"/>
      <c r="AL38" s="292"/>
      <c r="AM38" s="292"/>
      <c r="AN38" s="292"/>
      <c r="AO38" s="292"/>
      <c r="AP38" s="292"/>
      <c r="AQ38" s="292"/>
      <c r="AR38" s="292"/>
      <c r="AS38" s="292"/>
      <c r="AT38" s="292"/>
      <c r="AU38" s="292"/>
      <c r="AV38" s="292"/>
      <c r="AW38" s="292"/>
      <c r="AX38" s="292"/>
      <c r="AY38" s="292"/>
      <c r="AZ38" s="292"/>
      <c r="BA38" s="292"/>
      <c r="BB38" s="292"/>
      <c r="BC38" s="293"/>
      <c r="BD38" s="294" t="s">
        <v>522</v>
      </c>
      <c r="BI38" s="295"/>
      <c r="BJ38" s="296"/>
      <c r="BK38" s="8" t="s">
        <v>554</v>
      </c>
      <c r="BL38" s="297" t="s">
        <v>555</v>
      </c>
      <c r="BN38" s="5" t="s">
        <v>421</v>
      </c>
      <c r="BO38" s="261" t="s">
        <v>422</v>
      </c>
      <c r="BP38" s="16" t="s">
        <v>556</v>
      </c>
      <c r="BQ38" s="411" t="s">
        <v>557</v>
      </c>
      <c r="BS38" s="89" t="s">
        <v>257</v>
      </c>
      <c r="BT38" s="89" t="s">
        <v>258</v>
      </c>
      <c r="BU38" s="90" t="s">
        <v>551</v>
      </c>
      <c r="BV38" s="87" t="s">
        <v>537</v>
      </c>
      <c r="BX38" s="2" t="s">
        <v>554</v>
      </c>
      <c r="BY38" s="2" t="s">
        <v>555</v>
      </c>
      <c r="BZ38" s="2">
        <v>0</v>
      </c>
      <c r="CA38" s="2">
        <v>0</v>
      </c>
      <c r="CB38" s="2">
        <v>0</v>
      </c>
      <c r="CC38" s="2">
        <v>0</v>
      </c>
      <c r="CD38" s="2">
        <v>0</v>
      </c>
      <c r="CE38" s="2">
        <v>300000000</v>
      </c>
      <c r="CF38" s="2">
        <v>300000000</v>
      </c>
      <c r="CG38" s="2">
        <v>0</v>
      </c>
      <c r="CH38" s="2">
        <v>0</v>
      </c>
      <c r="CI38" s="2">
        <v>0</v>
      </c>
      <c r="CJ38" s="2">
        <v>0</v>
      </c>
      <c r="CK38" s="2">
        <v>0</v>
      </c>
      <c r="CL38" s="2">
        <v>310500000</v>
      </c>
      <c r="CM38" s="2">
        <v>310500000</v>
      </c>
      <c r="CN38" s="2">
        <v>0</v>
      </c>
      <c r="CO38" s="2">
        <v>0</v>
      </c>
      <c r="CP38" s="2">
        <v>0</v>
      </c>
      <c r="CQ38" s="2">
        <v>0</v>
      </c>
      <c r="CR38" s="2">
        <v>0</v>
      </c>
      <c r="CS38" s="2">
        <v>321367500</v>
      </c>
      <c r="CT38" s="2">
        <v>321367500</v>
      </c>
      <c r="CU38" s="2">
        <v>0</v>
      </c>
      <c r="CV38" s="2">
        <v>0</v>
      </c>
      <c r="CW38" s="2">
        <v>0</v>
      </c>
      <c r="CX38" s="2">
        <v>0</v>
      </c>
      <c r="CY38" s="2">
        <v>0</v>
      </c>
      <c r="CZ38" s="2">
        <v>332615362.5</v>
      </c>
      <c r="DA38" s="2">
        <v>332615362.5</v>
      </c>
      <c r="DB38" s="2">
        <v>1264482862.5</v>
      </c>
      <c r="DC38" s="2" t="s">
        <v>558</v>
      </c>
      <c r="DD38" s="2" t="s">
        <v>528</v>
      </c>
      <c r="DE38" s="2" t="s">
        <v>559</v>
      </c>
      <c r="DF38" s="2" t="s">
        <v>560</v>
      </c>
      <c r="DH38" s="2" t="s">
        <v>561</v>
      </c>
      <c r="DI38" s="2" t="s">
        <v>208</v>
      </c>
      <c r="DJ38" s="2" t="s">
        <v>282</v>
      </c>
      <c r="DK38" s="2" t="s">
        <v>283</v>
      </c>
      <c r="DL38" s="2" t="s">
        <v>281</v>
      </c>
      <c r="DN38" s="2" t="s">
        <v>541</v>
      </c>
      <c r="DO38" s="2" t="s">
        <v>542</v>
      </c>
      <c r="DQ38" s="2" t="s">
        <v>551</v>
      </c>
      <c r="DR38" s="2" t="s">
        <v>537</v>
      </c>
      <c r="DT38" s="2" t="str">
        <f t="shared" si="7"/>
        <v>E3.P_C.MR1</v>
      </c>
      <c r="DU38" s="2" t="s">
        <v>558</v>
      </c>
      <c r="DV38" s="2" t="s">
        <v>528</v>
      </c>
      <c r="DW38" s="2" t="s">
        <v>532</v>
      </c>
      <c r="DX38" s="2" t="s">
        <v>562</v>
      </c>
      <c r="DY38" s="2" t="s">
        <v>559</v>
      </c>
      <c r="DZ38" s="2" t="s">
        <v>560</v>
      </c>
      <c r="EB38" s="300" t="s">
        <v>525</v>
      </c>
      <c r="EC38" s="301" t="s">
        <v>526</v>
      </c>
      <c r="ED38" s="302" t="s">
        <v>563</v>
      </c>
      <c r="EE38" s="350">
        <v>99</v>
      </c>
      <c r="EF38" s="350">
        <v>99</v>
      </c>
      <c r="EG38" s="263"/>
      <c r="EH38" s="263"/>
      <c r="EI38" s="263"/>
      <c r="EJ38" s="263"/>
      <c r="EL38" s="805" t="s">
        <v>564</v>
      </c>
      <c r="EM38" s="311" t="s">
        <v>552</v>
      </c>
      <c r="EN38" s="267" t="s">
        <v>553</v>
      </c>
      <c r="EO38" s="267">
        <v>0</v>
      </c>
      <c r="EP38" s="267">
        <v>1</v>
      </c>
      <c r="EQ38" s="322">
        <v>0.25</v>
      </c>
      <c r="ER38" s="322">
        <v>0.25</v>
      </c>
      <c r="ES38" s="322">
        <v>0.25</v>
      </c>
      <c r="ET38" s="808">
        <v>0.25</v>
      </c>
    </row>
    <row r="39" spans="1:150" ht="57" customHeight="1" thickBot="1" x14ac:dyDescent="0.25">
      <c r="A39" s="270" t="s">
        <v>177</v>
      </c>
      <c r="B39" s="271" t="s">
        <v>178</v>
      </c>
      <c r="C39" s="272" t="s">
        <v>179</v>
      </c>
      <c r="D39" s="273"/>
      <c r="E39" s="7" t="s">
        <v>518</v>
      </c>
      <c r="F39" s="274" t="str">
        <f t="shared" si="4"/>
        <v>E1.P_B</v>
      </c>
      <c r="G39" s="434" t="s">
        <v>203</v>
      </c>
      <c r="H39" s="435" t="s">
        <v>283</v>
      </c>
      <c r="I39" s="440"/>
      <c r="J39" s="333" t="s">
        <v>185</v>
      </c>
      <c r="K39" s="393" t="str">
        <f t="shared" si="5"/>
        <v>E1.P_B.MR1</v>
      </c>
      <c r="L39" s="441" t="s">
        <v>258</v>
      </c>
      <c r="M39" s="442" t="s">
        <v>286</v>
      </c>
      <c r="N39" s="408">
        <v>0.2</v>
      </c>
      <c r="O39" s="408">
        <v>1</v>
      </c>
      <c r="P39" s="400" t="s">
        <v>240</v>
      </c>
      <c r="Q39" s="443" t="str">
        <f t="shared" si="6"/>
        <v>E1.P_B.MR1-MP04-1</v>
      </c>
      <c r="R39" s="341" t="s">
        <v>565</v>
      </c>
      <c r="S39" s="342" t="s">
        <v>566</v>
      </c>
      <c r="T39" s="343">
        <v>0</v>
      </c>
      <c r="U39" s="344">
        <v>1</v>
      </c>
      <c r="V39" s="343" t="s">
        <v>191</v>
      </c>
      <c r="W39" s="345">
        <v>0</v>
      </c>
      <c r="X39" s="346">
        <v>0</v>
      </c>
      <c r="Y39" s="395">
        <v>0.5</v>
      </c>
      <c r="Z39" s="396">
        <v>0.5</v>
      </c>
      <c r="AA39" s="291"/>
      <c r="AB39" s="292"/>
      <c r="AC39" s="292"/>
      <c r="AD39" s="292"/>
      <c r="AE39" s="292"/>
      <c r="AF39" s="292"/>
      <c r="AG39" s="292"/>
      <c r="AH39" s="292"/>
      <c r="AI39" s="292"/>
      <c r="AJ39" s="292"/>
      <c r="AK39" s="292"/>
      <c r="AL39" s="292"/>
      <c r="AM39" s="292"/>
      <c r="AN39" s="292"/>
      <c r="AO39" s="292"/>
      <c r="AP39" s="292"/>
      <c r="AQ39" s="292"/>
      <c r="AR39" s="292"/>
      <c r="AS39" s="292"/>
      <c r="AT39" s="292"/>
      <c r="AU39" s="292"/>
      <c r="AV39" s="292"/>
      <c r="AW39" s="292"/>
      <c r="AX39" s="292"/>
      <c r="AY39" s="292"/>
      <c r="AZ39" s="292"/>
      <c r="BA39" s="292"/>
      <c r="BB39" s="292"/>
      <c r="BC39" s="293"/>
      <c r="BD39" s="294" t="s">
        <v>522</v>
      </c>
      <c r="BI39" s="295"/>
      <c r="BJ39" s="296"/>
      <c r="BK39" s="8" t="s">
        <v>567</v>
      </c>
      <c r="BL39" s="297" t="s">
        <v>568</v>
      </c>
      <c r="BN39" s="11" t="s">
        <v>421</v>
      </c>
      <c r="BO39" s="324" t="s">
        <v>422</v>
      </c>
      <c r="BP39" s="17" t="s">
        <v>569</v>
      </c>
      <c r="BQ39" s="415" t="s">
        <v>570</v>
      </c>
      <c r="BS39" s="89" t="s">
        <v>257</v>
      </c>
      <c r="BT39" s="89" t="s">
        <v>258</v>
      </c>
      <c r="BU39" s="90" t="s">
        <v>564</v>
      </c>
      <c r="BV39" s="87" t="s">
        <v>552</v>
      </c>
      <c r="BX39" s="2" t="s">
        <v>567</v>
      </c>
      <c r="BY39" s="2" t="s">
        <v>568</v>
      </c>
      <c r="BZ39" s="2">
        <v>26000000</v>
      </c>
      <c r="CA39" s="2">
        <v>0</v>
      </c>
      <c r="CB39" s="2">
        <v>100000000</v>
      </c>
      <c r="CC39" s="2">
        <v>0</v>
      </c>
      <c r="CD39" s="2">
        <v>0</v>
      </c>
      <c r="CE39" s="2">
        <v>0</v>
      </c>
      <c r="CF39" s="2">
        <v>126000000</v>
      </c>
      <c r="CG39" s="2">
        <v>26909999.999999996</v>
      </c>
      <c r="CH39" s="2">
        <v>0</v>
      </c>
      <c r="CI39" s="2">
        <v>103499999.99999999</v>
      </c>
      <c r="CJ39" s="2">
        <v>0</v>
      </c>
      <c r="CK39" s="2">
        <v>0</v>
      </c>
      <c r="CL39" s="2">
        <v>0</v>
      </c>
      <c r="CM39" s="2">
        <v>130409999.99999999</v>
      </c>
      <c r="CN39" s="2">
        <v>27851849.999999993</v>
      </c>
      <c r="CO39" s="2">
        <v>0</v>
      </c>
      <c r="CP39" s="2">
        <v>107122499.99999997</v>
      </c>
      <c r="CQ39" s="2">
        <v>0</v>
      </c>
      <c r="CR39" s="2">
        <v>0</v>
      </c>
      <c r="CS39" s="2">
        <v>0</v>
      </c>
      <c r="CT39" s="2">
        <v>134974349.99999997</v>
      </c>
      <c r="CU39" s="2">
        <v>28826664.749999989</v>
      </c>
      <c r="CV39" s="2">
        <v>0</v>
      </c>
      <c r="CW39" s="2">
        <v>110871787.49999996</v>
      </c>
      <c r="CX39" s="2">
        <v>0</v>
      </c>
      <c r="CY39" s="2">
        <v>0</v>
      </c>
      <c r="CZ39" s="2">
        <v>0</v>
      </c>
      <c r="DA39" s="2">
        <v>139698452.24999994</v>
      </c>
      <c r="DB39" s="2">
        <v>531082802.24999988</v>
      </c>
      <c r="DC39" s="2" t="s">
        <v>571</v>
      </c>
      <c r="DD39" s="2" t="s">
        <v>528</v>
      </c>
      <c r="DE39" s="2" t="s">
        <v>559</v>
      </c>
      <c r="DF39" s="2" t="s">
        <v>560</v>
      </c>
      <c r="DH39" s="2" t="s">
        <v>572</v>
      </c>
      <c r="DI39" s="2" t="s">
        <v>208</v>
      </c>
      <c r="DJ39" s="2" t="s">
        <v>282</v>
      </c>
      <c r="DK39" s="2" t="s">
        <v>283</v>
      </c>
      <c r="DL39" s="2" t="s">
        <v>281</v>
      </c>
      <c r="DN39" s="2" t="s">
        <v>556</v>
      </c>
      <c r="DO39" s="2" t="s">
        <v>557</v>
      </c>
      <c r="DQ39" s="2" t="s">
        <v>564</v>
      </c>
      <c r="DR39" s="2" t="s">
        <v>552</v>
      </c>
      <c r="DT39" s="2" t="str">
        <f t="shared" si="7"/>
        <v>E3.P_C.MR2</v>
      </c>
      <c r="DU39" s="2" t="s">
        <v>571</v>
      </c>
      <c r="DV39" s="2" t="s">
        <v>528</v>
      </c>
      <c r="DW39" s="2" t="s">
        <v>532</v>
      </c>
      <c r="DX39" s="2" t="s">
        <v>562</v>
      </c>
      <c r="DY39" s="2" t="s">
        <v>559</v>
      </c>
      <c r="DZ39" s="2" t="s">
        <v>560</v>
      </c>
      <c r="EB39" s="300" t="s">
        <v>541</v>
      </c>
      <c r="EC39" s="301" t="s">
        <v>542</v>
      </c>
      <c r="ED39" s="302" t="s">
        <v>573</v>
      </c>
      <c r="EE39" s="350">
        <v>2</v>
      </c>
      <c r="EF39" s="350">
        <v>5</v>
      </c>
      <c r="EG39" s="263"/>
      <c r="EH39" s="263"/>
      <c r="EI39" s="263"/>
      <c r="EJ39" s="263"/>
      <c r="EL39" s="814" t="s">
        <v>574</v>
      </c>
      <c r="EM39" s="311" t="s">
        <v>565</v>
      </c>
      <c r="EN39" s="267" t="s">
        <v>566</v>
      </c>
      <c r="EO39" s="267">
        <v>0</v>
      </c>
      <c r="EP39" s="267">
        <v>1</v>
      </c>
      <c r="EQ39" s="268">
        <v>0</v>
      </c>
      <c r="ER39" s="268">
        <v>0</v>
      </c>
      <c r="ES39" s="269">
        <v>0.5</v>
      </c>
      <c r="ET39" s="812">
        <v>0.5</v>
      </c>
    </row>
    <row r="40" spans="1:150" ht="98.25" customHeight="1" thickBot="1" x14ac:dyDescent="0.25">
      <c r="A40" s="270" t="s">
        <v>177</v>
      </c>
      <c r="B40" s="444" t="s">
        <v>178</v>
      </c>
      <c r="C40" s="445" t="s">
        <v>179</v>
      </c>
      <c r="D40" s="445"/>
      <c r="E40" s="7" t="s">
        <v>518</v>
      </c>
      <c r="F40" s="274" t="str">
        <f t="shared" si="4"/>
        <v>E1.P_B</v>
      </c>
      <c r="G40" s="446" t="s">
        <v>203</v>
      </c>
      <c r="H40" s="446" t="s">
        <v>283</v>
      </c>
      <c r="I40" s="447" t="s">
        <v>575</v>
      </c>
      <c r="J40" s="448" t="s">
        <v>301</v>
      </c>
      <c r="K40" s="449" t="str">
        <f t="shared" si="5"/>
        <v>E1.P_B.MR2</v>
      </c>
      <c r="L40" s="353" t="s">
        <v>269</v>
      </c>
      <c r="M40" s="354" t="s">
        <v>298</v>
      </c>
      <c r="N40" s="355">
        <v>5295</v>
      </c>
      <c r="O40" s="240">
        <v>5295</v>
      </c>
      <c r="P40" s="392" t="s">
        <v>188</v>
      </c>
      <c r="Q40" s="358" t="str">
        <f t="shared" si="6"/>
        <v>E1.P_B.MR2-MP01-1</v>
      </c>
      <c r="R40" s="359" t="s">
        <v>576</v>
      </c>
      <c r="S40" s="360" t="s">
        <v>577</v>
      </c>
      <c r="T40" s="361">
        <v>5295</v>
      </c>
      <c r="U40" s="362">
        <v>5295</v>
      </c>
      <c r="V40" s="361" t="s">
        <v>228</v>
      </c>
      <c r="W40" s="248">
        <v>5295</v>
      </c>
      <c r="X40" s="363">
        <v>5295</v>
      </c>
      <c r="Y40" s="248">
        <v>5295</v>
      </c>
      <c r="Z40" s="364">
        <v>5295</v>
      </c>
      <c r="AA40" s="291"/>
      <c r="AB40" s="292"/>
      <c r="AC40" s="292"/>
      <c r="AD40" s="292"/>
      <c r="AE40" s="292"/>
      <c r="AF40" s="292"/>
      <c r="AG40" s="292"/>
      <c r="AH40" s="292"/>
      <c r="AI40" s="292"/>
      <c r="AJ40" s="292"/>
      <c r="AK40" s="292"/>
      <c r="AL40" s="292"/>
      <c r="AM40" s="292"/>
      <c r="AN40" s="292"/>
      <c r="AO40" s="292"/>
      <c r="AP40" s="292"/>
      <c r="AQ40" s="292"/>
      <c r="AR40" s="292"/>
      <c r="AS40" s="292"/>
      <c r="AT40" s="292"/>
      <c r="AU40" s="292"/>
      <c r="AV40" s="292"/>
      <c r="AW40" s="292"/>
      <c r="AX40" s="292"/>
      <c r="AY40" s="292"/>
      <c r="AZ40" s="292"/>
      <c r="BA40" s="292"/>
      <c r="BB40" s="292"/>
      <c r="BC40" s="293"/>
      <c r="BD40" s="294" t="s">
        <v>522</v>
      </c>
      <c r="BI40" s="295"/>
      <c r="BJ40" s="296"/>
      <c r="BK40" s="8" t="s">
        <v>578</v>
      </c>
      <c r="BL40" s="297" t="s">
        <v>579</v>
      </c>
      <c r="BN40" s="13" t="s">
        <v>432</v>
      </c>
      <c r="BO40" s="348" t="s">
        <v>433</v>
      </c>
      <c r="BP40" s="12" t="s">
        <v>580</v>
      </c>
      <c r="BQ40" s="325" t="s">
        <v>581</v>
      </c>
      <c r="BS40" s="89" t="s">
        <v>257</v>
      </c>
      <c r="BT40" s="89" t="s">
        <v>258</v>
      </c>
      <c r="BU40" s="90" t="s">
        <v>574</v>
      </c>
      <c r="BV40" s="87" t="s">
        <v>565</v>
      </c>
      <c r="BX40" s="2" t="s">
        <v>578</v>
      </c>
      <c r="BY40" s="2" t="s">
        <v>579</v>
      </c>
      <c r="BZ40" s="2">
        <v>1364481705</v>
      </c>
      <c r="CA40" s="2">
        <v>0</v>
      </c>
      <c r="CB40" s="2">
        <v>100000000</v>
      </c>
      <c r="CC40" s="2">
        <v>0</v>
      </c>
      <c r="CD40" s="2">
        <v>0</v>
      </c>
      <c r="CE40" s="2">
        <v>420419925</v>
      </c>
      <c r="CF40" s="2">
        <v>1884901630</v>
      </c>
      <c r="CG40" s="2">
        <v>1412238564.675</v>
      </c>
      <c r="CH40" s="2">
        <v>0</v>
      </c>
      <c r="CI40" s="2">
        <v>103499999.99999999</v>
      </c>
      <c r="CJ40" s="2">
        <v>0</v>
      </c>
      <c r="CK40" s="2">
        <v>0</v>
      </c>
      <c r="CL40" s="2">
        <v>435134622.37499994</v>
      </c>
      <c r="CM40" s="2">
        <v>1950873187.05</v>
      </c>
      <c r="CN40" s="2">
        <v>1461666914.4386249</v>
      </c>
      <c r="CO40" s="2">
        <v>0</v>
      </c>
      <c r="CP40" s="2">
        <v>107122499.99999997</v>
      </c>
      <c r="CQ40" s="2">
        <v>0</v>
      </c>
      <c r="CR40" s="2">
        <v>0</v>
      </c>
      <c r="CS40" s="2">
        <v>450364334.15812492</v>
      </c>
      <c r="CT40" s="2">
        <v>2019153748.5967498</v>
      </c>
      <c r="CU40" s="2">
        <v>1512825256.4439769</v>
      </c>
      <c r="CV40" s="2">
        <v>0</v>
      </c>
      <c r="CW40" s="2">
        <v>110871787.49999996</v>
      </c>
      <c r="CX40" s="2">
        <v>0</v>
      </c>
      <c r="CY40" s="2">
        <v>0</v>
      </c>
      <c r="CZ40" s="2">
        <v>466127085.85365927</v>
      </c>
      <c r="DA40" s="2">
        <v>2089824129.797636</v>
      </c>
      <c r="DB40" s="2">
        <v>7944752695.4443855</v>
      </c>
      <c r="DC40" s="2" t="s">
        <v>582</v>
      </c>
      <c r="DD40" s="2" t="s">
        <v>528</v>
      </c>
      <c r="DE40" s="2" t="s">
        <v>583</v>
      </c>
      <c r="DF40" s="2" t="s">
        <v>584</v>
      </c>
      <c r="DH40" s="2" t="s">
        <v>585</v>
      </c>
      <c r="DI40" s="2" t="s">
        <v>208</v>
      </c>
      <c r="DJ40" s="2" t="s">
        <v>282</v>
      </c>
      <c r="DK40" s="2" t="s">
        <v>283</v>
      </c>
      <c r="DL40" s="2" t="s">
        <v>281</v>
      </c>
      <c r="DN40" s="2" t="s">
        <v>569</v>
      </c>
      <c r="DO40" s="2" t="s">
        <v>570</v>
      </c>
      <c r="DQ40" s="2" t="s">
        <v>574</v>
      </c>
      <c r="DR40" s="2" t="s">
        <v>565</v>
      </c>
      <c r="DT40" s="2" t="str">
        <f t="shared" si="7"/>
        <v>E3.P_D.MR1</v>
      </c>
      <c r="DU40" s="2" t="s">
        <v>582</v>
      </c>
      <c r="DV40" s="2" t="s">
        <v>528</v>
      </c>
      <c r="DW40" s="2" t="s">
        <v>532</v>
      </c>
      <c r="DX40" s="2" t="s">
        <v>442</v>
      </c>
      <c r="DY40" s="2" t="s">
        <v>583</v>
      </c>
      <c r="DZ40" s="2" t="s">
        <v>584</v>
      </c>
      <c r="EB40" s="300" t="s">
        <v>556</v>
      </c>
      <c r="EC40" s="301" t="s">
        <v>557</v>
      </c>
      <c r="ED40" s="302" t="s">
        <v>586</v>
      </c>
      <c r="EE40" s="433">
        <v>0</v>
      </c>
      <c r="EF40" s="433">
        <v>6</v>
      </c>
      <c r="EG40" s="263"/>
      <c r="EH40" s="263"/>
      <c r="EI40" s="263"/>
      <c r="EJ40" s="263"/>
      <c r="EL40" s="811" t="s">
        <v>587</v>
      </c>
      <c r="EM40" s="311" t="s">
        <v>576</v>
      </c>
      <c r="EN40" s="267" t="s">
        <v>577</v>
      </c>
      <c r="EO40" s="267">
        <v>5295</v>
      </c>
      <c r="EP40" s="267">
        <v>5295</v>
      </c>
      <c r="EQ40" s="268">
        <v>5295</v>
      </c>
      <c r="ER40" s="268">
        <v>5295</v>
      </c>
      <c r="ES40" s="268">
        <v>5295</v>
      </c>
      <c r="ET40" s="809">
        <v>5295</v>
      </c>
    </row>
    <row r="41" spans="1:150" ht="60" customHeight="1" thickBot="1" x14ac:dyDescent="0.25">
      <c r="A41" s="270" t="s">
        <v>177</v>
      </c>
      <c r="B41" s="271" t="s">
        <v>178</v>
      </c>
      <c r="C41" s="272" t="s">
        <v>179</v>
      </c>
      <c r="D41" s="273"/>
      <c r="E41" s="7" t="s">
        <v>518</v>
      </c>
      <c r="F41" s="274" t="str">
        <f t="shared" si="4"/>
        <v>E1.P_B</v>
      </c>
      <c r="G41" s="434" t="s">
        <v>203</v>
      </c>
      <c r="H41" s="434" t="s">
        <v>283</v>
      </c>
      <c r="I41" s="450"/>
      <c r="J41" s="451" t="s">
        <v>301</v>
      </c>
      <c r="K41" s="366" t="str">
        <f t="shared" si="5"/>
        <v>E1.P_B.MR2</v>
      </c>
      <c r="L41" s="452" t="s">
        <v>269</v>
      </c>
      <c r="M41" s="453" t="s">
        <v>298</v>
      </c>
      <c r="N41" s="367">
        <v>5295</v>
      </c>
      <c r="O41" s="281">
        <v>5295</v>
      </c>
      <c r="P41" s="392" t="s">
        <v>212</v>
      </c>
      <c r="Q41" s="370" t="str">
        <f t="shared" si="6"/>
        <v>E1.P_B.MR2-MP02-1</v>
      </c>
      <c r="R41" s="306" t="s">
        <v>588</v>
      </c>
      <c r="S41" s="307" t="s">
        <v>589</v>
      </c>
      <c r="T41" s="286">
        <v>1</v>
      </c>
      <c r="U41" s="287">
        <v>1</v>
      </c>
      <c r="V41" s="286" t="s">
        <v>228</v>
      </c>
      <c r="W41" s="314">
        <v>0.25</v>
      </c>
      <c r="X41" s="315">
        <v>0.25</v>
      </c>
      <c r="Y41" s="314">
        <v>0.25</v>
      </c>
      <c r="Z41" s="316">
        <v>0.25</v>
      </c>
      <c r="AA41" s="291"/>
      <c r="AB41" s="292"/>
      <c r="AC41" s="292"/>
      <c r="AD41" s="292"/>
      <c r="AE41" s="292"/>
      <c r="AF41" s="292"/>
      <c r="AG41" s="292"/>
      <c r="AH41" s="292"/>
      <c r="AI41" s="292"/>
      <c r="AJ41" s="292"/>
      <c r="AK41" s="292"/>
      <c r="AL41" s="292"/>
      <c r="AM41" s="292"/>
      <c r="AN41" s="292"/>
      <c r="AO41" s="292"/>
      <c r="AP41" s="292"/>
      <c r="AQ41" s="292"/>
      <c r="AR41" s="292"/>
      <c r="AS41" s="292"/>
      <c r="AT41" s="292"/>
      <c r="AU41" s="292"/>
      <c r="AV41" s="292"/>
      <c r="AW41" s="292"/>
      <c r="AX41" s="292"/>
      <c r="AY41" s="292"/>
      <c r="AZ41" s="292"/>
      <c r="BA41" s="292"/>
      <c r="BB41" s="292"/>
      <c r="BC41" s="293"/>
      <c r="BD41" s="294" t="s">
        <v>522</v>
      </c>
      <c r="BI41" s="454"/>
      <c r="BJ41" s="455"/>
      <c r="BK41" s="15" t="s">
        <v>590</v>
      </c>
      <c r="BL41" s="365" t="s">
        <v>591</v>
      </c>
      <c r="BN41" s="13" t="s">
        <v>447</v>
      </c>
      <c r="BO41" s="348" t="s">
        <v>448</v>
      </c>
      <c r="BP41" s="14" t="s">
        <v>592</v>
      </c>
      <c r="BQ41" s="349" t="s">
        <v>593</v>
      </c>
      <c r="BS41" s="87" t="s">
        <v>268</v>
      </c>
      <c r="BT41" s="87" t="s">
        <v>269</v>
      </c>
      <c r="BU41" s="90" t="s">
        <v>587</v>
      </c>
      <c r="BV41" s="87" t="s">
        <v>576</v>
      </c>
      <c r="BX41" s="2" t="s">
        <v>590</v>
      </c>
      <c r="BY41" s="2" t="s">
        <v>591</v>
      </c>
      <c r="BZ41" s="2">
        <v>0</v>
      </c>
      <c r="CA41" s="2">
        <v>0</v>
      </c>
      <c r="CB41" s="2">
        <v>0</v>
      </c>
      <c r="CC41" s="2">
        <v>0</v>
      </c>
      <c r="CD41" s="2">
        <v>0</v>
      </c>
      <c r="CE41" s="2">
        <v>0</v>
      </c>
      <c r="CF41" s="2">
        <v>0</v>
      </c>
      <c r="CG41" s="2">
        <v>0</v>
      </c>
      <c r="CH41" s="2">
        <v>0</v>
      </c>
      <c r="CJ41" s="2">
        <v>0</v>
      </c>
      <c r="CK41" s="2">
        <v>0</v>
      </c>
      <c r="CL41" s="2">
        <v>0</v>
      </c>
      <c r="CM41" s="2">
        <v>0</v>
      </c>
      <c r="CN41" s="2">
        <v>0</v>
      </c>
      <c r="CO41" s="2">
        <v>0</v>
      </c>
      <c r="CP41" s="2">
        <v>0</v>
      </c>
      <c r="CQ41" s="2">
        <v>0</v>
      </c>
      <c r="CR41" s="2">
        <v>0</v>
      </c>
      <c r="CS41" s="2">
        <v>0</v>
      </c>
      <c r="CT41" s="2">
        <v>0</v>
      </c>
      <c r="CU41" s="2">
        <v>0</v>
      </c>
      <c r="CV41" s="2">
        <v>0</v>
      </c>
      <c r="CW41" s="2">
        <v>0</v>
      </c>
      <c r="CX41" s="2">
        <v>0</v>
      </c>
      <c r="CY41" s="2">
        <v>0</v>
      </c>
      <c r="CZ41" s="2">
        <v>0</v>
      </c>
      <c r="DA41" s="2">
        <v>0</v>
      </c>
      <c r="DB41" s="2">
        <v>0</v>
      </c>
      <c r="DC41" s="2" t="s">
        <v>594</v>
      </c>
      <c r="DD41" s="2" t="s">
        <v>528</v>
      </c>
      <c r="DE41" s="2" t="s">
        <v>583</v>
      </c>
      <c r="DF41" s="2" t="s">
        <v>584</v>
      </c>
      <c r="DH41" s="2" t="s">
        <v>595</v>
      </c>
      <c r="DI41" s="2" t="s">
        <v>208</v>
      </c>
      <c r="DJ41" s="2" t="s">
        <v>282</v>
      </c>
      <c r="DK41" s="2" t="s">
        <v>283</v>
      </c>
      <c r="DL41" s="2" t="s">
        <v>296</v>
      </c>
      <c r="DN41" s="2" t="s">
        <v>580</v>
      </c>
      <c r="DO41" s="2" t="s">
        <v>581</v>
      </c>
      <c r="DQ41" s="2" t="s">
        <v>587</v>
      </c>
      <c r="DR41" s="2" t="s">
        <v>576</v>
      </c>
      <c r="DT41" s="2" t="str">
        <f t="shared" si="7"/>
        <v>E3.P_D.MR2</v>
      </c>
      <c r="DU41" s="2" t="s">
        <v>594</v>
      </c>
      <c r="DV41" s="2" t="s">
        <v>528</v>
      </c>
      <c r="DW41" s="2" t="s">
        <v>532</v>
      </c>
      <c r="DX41" s="2" t="s">
        <v>596</v>
      </c>
      <c r="DY41" s="2" t="s">
        <v>583</v>
      </c>
      <c r="DZ41" s="2" t="s">
        <v>584</v>
      </c>
      <c r="EB41" s="300" t="s">
        <v>569</v>
      </c>
      <c r="EC41" s="301" t="s">
        <v>570</v>
      </c>
      <c r="ED41" s="301" t="s">
        <v>586</v>
      </c>
      <c r="EE41" s="350">
        <v>0</v>
      </c>
      <c r="EF41" s="350">
        <v>4</v>
      </c>
      <c r="EG41" s="263"/>
      <c r="EH41" s="263"/>
      <c r="EI41" s="263"/>
      <c r="EJ41" s="263"/>
      <c r="EL41" s="811" t="s">
        <v>597</v>
      </c>
      <c r="EM41" s="311" t="s">
        <v>588</v>
      </c>
      <c r="EN41" s="267" t="s">
        <v>589</v>
      </c>
      <c r="EO41" s="267">
        <v>1</v>
      </c>
      <c r="EP41" s="267">
        <v>1</v>
      </c>
      <c r="EQ41" s="322">
        <v>1</v>
      </c>
      <c r="ER41" s="322">
        <v>1</v>
      </c>
      <c r="ES41" s="322">
        <v>1</v>
      </c>
      <c r="ET41" s="808">
        <v>1</v>
      </c>
    </row>
    <row r="42" spans="1:150" ht="78.75" customHeight="1" thickBot="1" x14ac:dyDescent="0.25">
      <c r="A42" s="270" t="s">
        <v>177</v>
      </c>
      <c r="B42" s="271" t="s">
        <v>178</v>
      </c>
      <c r="C42" s="272" t="s">
        <v>179</v>
      </c>
      <c r="D42" s="273"/>
      <c r="E42" s="7" t="s">
        <v>518</v>
      </c>
      <c r="F42" s="274" t="str">
        <f t="shared" si="4"/>
        <v>E1.P_B</v>
      </c>
      <c r="G42" s="434" t="s">
        <v>203</v>
      </c>
      <c r="H42" s="434" t="s">
        <v>283</v>
      </c>
      <c r="I42" s="456"/>
      <c r="J42" s="457" t="s">
        <v>301</v>
      </c>
      <c r="K42" s="458" t="str">
        <f t="shared" si="5"/>
        <v>E1.P_B.MR2</v>
      </c>
      <c r="L42" s="459" t="s">
        <v>269</v>
      </c>
      <c r="M42" s="460" t="s">
        <v>298</v>
      </c>
      <c r="N42" s="381">
        <v>5295</v>
      </c>
      <c r="O42" s="420">
        <v>5295</v>
      </c>
      <c r="P42" s="392" t="s">
        <v>225</v>
      </c>
      <c r="Q42" s="384" t="str">
        <f t="shared" si="6"/>
        <v>E1.P_B.MR2-MP03-1</v>
      </c>
      <c r="R42" s="328" t="s">
        <v>598</v>
      </c>
      <c r="S42" s="329" t="s">
        <v>599</v>
      </c>
      <c r="T42" s="385">
        <v>0</v>
      </c>
      <c r="U42" s="386">
        <v>1</v>
      </c>
      <c r="V42" s="385" t="s">
        <v>191</v>
      </c>
      <c r="W42" s="387">
        <v>0.25</v>
      </c>
      <c r="X42" s="388">
        <v>0.25</v>
      </c>
      <c r="Y42" s="387">
        <v>0.25</v>
      </c>
      <c r="Z42" s="389">
        <v>0.25</v>
      </c>
      <c r="AA42" s="375"/>
      <c r="AB42" s="376"/>
      <c r="AC42" s="376"/>
      <c r="AD42" s="376"/>
      <c r="AE42" s="376"/>
      <c r="AF42" s="376"/>
      <c r="AG42" s="376"/>
      <c r="AH42" s="376"/>
      <c r="AI42" s="376"/>
      <c r="AJ42" s="376"/>
      <c r="AK42" s="376"/>
      <c r="AL42" s="376"/>
      <c r="AM42" s="376"/>
      <c r="AN42" s="376"/>
      <c r="AO42" s="376"/>
      <c r="AP42" s="376"/>
      <c r="AQ42" s="376"/>
      <c r="AR42" s="376"/>
      <c r="AS42" s="376"/>
      <c r="AT42" s="376"/>
      <c r="AU42" s="376"/>
      <c r="AV42" s="376"/>
      <c r="AW42" s="376"/>
      <c r="AX42" s="376"/>
      <c r="AY42" s="376"/>
      <c r="AZ42" s="376"/>
      <c r="BA42" s="376"/>
      <c r="BB42" s="376"/>
      <c r="BC42" s="377"/>
      <c r="BD42" s="294" t="s">
        <v>522</v>
      </c>
      <c r="BN42" s="13" t="s">
        <v>459</v>
      </c>
      <c r="BO42" s="348" t="s">
        <v>460</v>
      </c>
      <c r="BP42" s="14" t="s">
        <v>600</v>
      </c>
      <c r="BQ42" s="349" t="s">
        <v>601</v>
      </c>
      <c r="BS42" s="89" t="s">
        <v>268</v>
      </c>
      <c r="BT42" s="89" t="s">
        <v>269</v>
      </c>
      <c r="BU42" s="90" t="s">
        <v>597</v>
      </c>
      <c r="BV42" s="87" t="s">
        <v>588</v>
      </c>
      <c r="DC42" s="2" t="s">
        <v>602</v>
      </c>
      <c r="DD42" s="2" t="s">
        <v>528</v>
      </c>
      <c r="DE42" s="2" t="s">
        <v>603</v>
      </c>
      <c r="DF42" s="2" t="s">
        <v>604</v>
      </c>
      <c r="DH42" s="2" t="s">
        <v>605</v>
      </c>
      <c r="DI42" s="2" t="s">
        <v>208</v>
      </c>
      <c r="DJ42" s="2" t="s">
        <v>282</v>
      </c>
      <c r="DK42" s="2" t="s">
        <v>283</v>
      </c>
      <c r="DL42" s="2" t="s">
        <v>296</v>
      </c>
      <c r="DN42" s="2" t="s">
        <v>592</v>
      </c>
      <c r="DO42" s="2" t="s">
        <v>593</v>
      </c>
      <c r="DQ42" s="2" t="s">
        <v>597</v>
      </c>
      <c r="DR42" s="2" t="s">
        <v>588</v>
      </c>
      <c r="DT42" s="2" t="str">
        <f t="shared" si="7"/>
        <v>E3.P_E.MR1</v>
      </c>
      <c r="DU42" s="2" t="s">
        <v>602</v>
      </c>
      <c r="DV42" s="2" t="s">
        <v>528</v>
      </c>
      <c r="DW42" s="2" t="s">
        <v>532</v>
      </c>
      <c r="DX42" s="2" t="s">
        <v>606</v>
      </c>
      <c r="DY42" s="2" t="s">
        <v>603</v>
      </c>
      <c r="DZ42" s="2" t="s">
        <v>604</v>
      </c>
      <c r="EB42" s="300" t="s">
        <v>580</v>
      </c>
      <c r="EC42" s="301" t="s">
        <v>581</v>
      </c>
      <c r="ED42" s="302" t="s">
        <v>607</v>
      </c>
      <c r="EE42" s="350">
        <v>0</v>
      </c>
      <c r="EF42" s="350">
        <v>4</v>
      </c>
      <c r="EG42" s="263"/>
      <c r="EH42" s="263"/>
      <c r="EI42" s="263"/>
      <c r="EJ42" s="263"/>
      <c r="EL42" s="811" t="s">
        <v>608</v>
      </c>
      <c r="EM42" s="311" t="s">
        <v>598</v>
      </c>
      <c r="EN42" s="267" t="s">
        <v>599</v>
      </c>
      <c r="EO42" s="378">
        <v>0</v>
      </c>
      <c r="EP42" s="378">
        <v>1</v>
      </c>
      <c r="EQ42" s="322">
        <v>0.25</v>
      </c>
      <c r="ER42" s="322">
        <v>0.25</v>
      </c>
      <c r="ES42" s="322">
        <v>0.25</v>
      </c>
      <c r="ET42" s="808">
        <v>0.25</v>
      </c>
    </row>
    <row r="43" spans="1:150" ht="115.5" customHeight="1" thickBot="1" x14ac:dyDescent="0.3">
      <c r="A43" s="270" t="s">
        <v>177</v>
      </c>
      <c r="B43" s="444" t="s">
        <v>178</v>
      </c>
      <c r="C43" s="445" t="s">
        <v>179</v>
      </c>
      <c r="D43" s="445"/>
      <c r="E43" s="7" t="s">
        <v>518</v>
      </c>
      <c r="F43" s="274" t="str">
        <f t="shared" si="4"/>
        <v>E1.P_B</v>
      </c>
      <c r="G43" s="446" t="s">
        <v>203</v>
      </c>
      <c r="H43" s="446" t="s">
        <v>283</v>
      </c>
      <c r="I43" s="447" t="s">
        <v>609</v>
      </c>
      <c r="J43" s="448" t="s">
        <v>350</v>
      </c>
      <c r="K43" s="449" t="str">
        <f t="shared" si="5"/>
        <v>E1.P_B.MR3</v>
      </c>
      <c r="L43" s="353" t="s">
        <v>280</v>
      </c>
      <c r="M43" s="354" t="s">
        <v>310</v>
      </c>
      <c r="N43" s="240">
        <v>0</v>
      </c>
      <c r="O43" s="240">
        <v>20</v>
      </c>
      <c r="P43" s="369" t="s">
        <v>188</v>
      </c>
      <c r="Q43" s="25" t="str">
        <f t="shared" si="6"/>
        <v>E1.P_B.MR3-MP01-1</v>
      </c>
      <c r="R43" s="410" t="s">
        <v>610</v>
      </c>
      <c r="S43" s="360" t="s">
        <v>611</v>
      </c>
      <c r="T43" s="361">
        <v>0</v>
      </c>
      <c r="U43" s="362">
        <v>2</v>
      </c>
      <c r="V43" s="361" t="s">
        <v>191</v>
      </c>
      <c r="W43" s="250">
        <v>0.5</v>
      </c>
      <c r="X43" s="249">
        <v>0.5</v>
      </c>
      <c r="Y43" s="250">
        <v>0.5</v>
      </c>
      <c r="Z43" s="251">
        <v>0.5</v>
      </c>
      <c r="AA43" s="291"/>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3"/>
      <c r="BD43" s="294" t="s">
        <v>522</v>
      </c>
      <c r="BN43" s="13" t="s">
        <v>473</v>
      </c>
      <c r="BO43" s="348" t="s">
        <v>474</v>
      </c>
      <c r="BP43" s="14" t="s">
        <v>612</v>
      </c>
      <c r="BQ43" s="349" t="s">
        <v>613</v>
      </c>
      <c r="BS43" s="89" t="s">
        <v>268</v>
      </c>
      <c r="BT43" s="89" t="s">
        <v>269</v>
      </c>
      <c r="BU43" s="90" t="s">
        <v>608</v>
      </c>
      <c r="BV43" s="87" t="s">
        <v>598</v>
      </c>
      <c r="DC43" s="2" t="s">
        <v>614</v>
      </c>
      <c r="DD43" s="2" t="s">
        <v>528</v>
      </c>
      <c r="DE43" s="2" t="s">
        <v>615</v>
      </c>
      <c r="DF43" s="2" t="s">
        <v>616</v>
      </c>
      <c r="DH43" s="2" t="s">
        <v>617</v>
      </c>
      <c r="DI43" s="2" t="s">
        <v>208</v>
      </c>
      <c r="DJ43" s="2" t="s">
        <v>282</v>
      </c>
      <c r="DK43" s="2" t="s">
        <v>283</v>
      </c>
      <c r="DL43" s="2" t="s">
        <v>296</v>
      </c>
      <c r="DN43" s="2" t="s">
        <v>600</v>
      </c>
      <c r="DO43" s="2" t="s">
        <v>601</v>
      </c>
      <c r="DQ43" s="2" t="s">
        <v>608</v>
      </c>
      <c r="DR43" s="2" t="s">
        <v>598</v>
      </c>
      <c r="DT43" s="2" t="str">
        <f t="shared" si="7"/>
        <v>E3.P_F.MR1</v>
      </c>
      <c r="DU43" s="2" t="s">
        <v>614</v>
      </c>
      <c r="DV43" s="2" t="s">
        <v>528</v>
      </c>
      <c r="DW43" s="2" t="s">
        <v>532</v>
      </c>
      <c r="DX43" s="2" t="s">
        <v>618</v>
      </c>
      <c r="DY43" s="2" t="s">
        <v>615</v>
      </c>
      <c r="DZ43" s="2" t="s">
        <v>616</v>
      </c>
      <c r="EB43" s="300" t="s">
        <v>592</v>
      </c>
      <c r="EC43" s="301" t="s">
        <v>593</v>
      </c>
      <c r="ED43" s="302" t="s">
        <v>619</v>
      </c>
      <c r="EE43" s="433">
        <v>0</v>
      </c>
      <c r="EF43" s="304">
        <v>20</v>
      </c>
      <c r="EG43" s="263"/>
      <c r="EH43" s="263"/>
      <c r="EI43" s="263"/>
      <c r="EJ43" s="263"/>
      <c r="EL43" s="811" t="s">
        <v>620</v>
      </c>
      <c r="EM43" s="311" t="s">
        <v>610</v>
      </c>
      <c r="EN43" s="267" t="s">
        <v>611</v>
      </c>
      <c r="EO43" s="267">
        <v>0</v>
      </c>
      <c r="EP43" s="267">
        <v>2</v>
      </c>
      <c r="EQ43" s="269">
        <v>0.5</v>
      </c>
      <c r="ER43" s="269">
        <v>0.5</v>
      </c>
      <c r="ES43" s="269">
        <v>0.5</v>
      </c>
      <c r="ET43" s="812">
        <v>0.5</v>
      </c>
    </row>
    <row r="44" spans="1:150" ht="52.5" customHeight="1" thickBot="1" x14ac:dyDescent="0.25">
      <c r="A44" s="270" t="s">
        <v>177</v>
      </c>
      <c r="B44" s="461" t="s">
        <v>178</v>
      </c>
      <c r="C44" s="462" t="s">
        <v>179</v>
      </c>
      <c r="D44" s="445"/>
      <c r="E44" s="7" t="s">
        <v>518</v>
      </c>
      <c r="F44" s="274" t="str">
        <f t="shared" si="4"/>
        <v>E1.P_B</v>
      </c>
      <c r="G44" s="463" t="s">
        <v>203</v>
      </c>
      <c r="H44" s="463" t="s">
        <v>283</v>
      </c>
      <c r="I44" s="450"/>
      <c r="J44" s="451" t="s">
        <v>350</v>
      </c>
      <c r="K44" s="366" t="str">
        <f t="shared" si="5"/>
        <v>E1.P_B.MR3</v>
      </c>
      <c r="L44" s="464" t="s">
        <v>280</v>
      </c>
      <c r="M44" s="465" t="s">
        <v>310</v>
      </c>
      <c r="N44" s="281">
        <v>0</v>
      </c>
      <c r="O44" s="281">
        <v>20</v>
      </c>
      <c r="P44" s="369" t="s">
        <v>212</v>
      </c>
      <c r="Q44" s="358" t="str">
        <f t="shared" si="6"/>
        <v>E1.P_B.MR3-MP02-1</v>
      </c>
      <c r="R44" s="414" t="s">
        <v>621</v>
      </c>
      <c r="S44" s="307" t="s">
        <v>611</v>
      </c>
      <c r="T44" s="286">
        <v>0</v>
      </c>
      <c r="U44" s="287">
        <v>2</v>
      </c>
      <c r="V44" s="286" t="s">
        <v>191</v>
      </c>
      <c r="W44" s="308">
        <v>0.5</v>
      </c>
      <c r="X44" s="323">
        <v>0.5</v>
      </c>
      <c r="Y44" s="308">
        <v>0.5</v>
      </c>
      <c r="Z44" s="309">
        <v>0.5</v>
      </c>
      <c r="AA44" s="291"/>
      <c r="AB44" s="292"/>
      <c r="AC44" s="292"/>
      <c r="AD44" s="292"/>
      <c r="AE44" s="292"/>
      <c r="AF44" s="292"/>
      <c r="AG44" s="292"/>
      <c r="AH44" s="292"/>
      <c r="AI44" s="292"/>
      <c r="AJ44" s="292"/>
      <c r="AK44" s="292"/>
      <c r="AL44" s="292"/>
      <c r="AM44" s="292"/>
      <c r="AN44" s="292"/>
      <c r="AO44" s="292"/>
      <c r="AP44" s="292"/>
      <c r="AQ44" s="292"/>
      <c r="AR44" s="292"/>
      <c r="AS44" s="292"/>
      <c r="AT44" s="292"/>
      <c r="AU44" s="292"/>
      <c r="AV44" s="292"/>
      <c r="AW44" s="292"/>
      <c r="AX44" s="292"/>
      <c r="AY44" s="292"/>
      <c r="AZ44" s="292"/>
      <c r="BA44" s="292"/>
      <c r="BB44" s="292"/>
      <c r="BC44" s="293"/>
      <c r="BD44" s="294" t="s">
        <v>522</v>
      </c>
      <c r="BN44" s="13" t="s">
        <v>485</v>
      </c>
      <c r="BO44" s="348" t="s">
        <v>486</v>
      </c>
      <c r="BP44" s="14" t="s">
        <v>622</v>
      </c>
      <c r="BQ44" s="349" t="s">
        <v>623</v>
      </c>
      <c r="BS44" s="87" t="s">
        <v>279</v>
      </c>
      <c r="BT44" s="87" t="s">
        <v>280</v>
      </c>
      <c r="BU44" s="90" t="s">
        <v>620</v>
      </c>
      <c r="BV44" s="87" t="s">
        <v>610</v>
      </c>
      <c r="DC44" s="2" t="s">
        <v>624</v>
      </c>
      <c r="DD44" s="2" t="s">
        <v>528</v>
      </c>
      <c r="DE44" s="2" t="s">
        <v>625</v>
      </c>
      <c r="DF44" s="2" t="s">
        <v>626</v>
      </c>
      <c r="DH44" s="2" t="s">
        <v>627</v>
      </c>
      <c r="DI44" s="2" t="s">
        <v>208</v>
      </c>
      <c r="DJ44" s="2" t="s">
        <v>282</v>
      </c>
      <c r="DK44" s="2" t="s">
        <v>283</v>
      </c>
      <c r="DL44" s="2" t="s">
        <v>308</v>
      </c>
      <c r="DN44" s="2" t="s">
        <v>612</v>
      </c>
      <c r="DO44" s="2" t="s">
        <v>613</v>
      </c>
      <c r="DQ44" s="2" t="s">
        <v>620</v>
      </c>
      <c r="DR44" s="2" t="s">
        <v>610</v>
      </c>
      <c r="DT44" s="2" t="str">
        <f t="shared" si="7"/>
        <v>E3.P_G.MR1</v>
      </c>
      <c r="DU44" s="2" t="s">
        <v>624</v>
      </c>
      <c r="DV44" s="2" t="s">
        <v>528</v>
      </c>
      <c r="DW44" s="2" t="s">
        <v>532</v>
      </c>
      <c r="DX44" s="2" t="s">
        <v>618</v>
      </c>
      <c r="DY44" s="2" t="s">
        <v>625</v>
      </c>
      <c r="DZ44" s="2" t="s">
        <v>626</v>
      </c>
      <c r="EB44" s="300" t="s">
        <v>600</v>
      </c>
      <c r="EC44" s="301" t="s">
        <v>601</v>
      </c>
      <c r="ED44" s="302" t="s">
        <v>628</v>
      </c>
      <c r="EE44" s="350">
        <v>5</v>
      </c>
      <c r="EF44" s="350">
        <v>5</v>
      </c>
      <c r="EG44" s="263"/>
      <c r="EH44" s="263"/>
      <c r="EI44" s="263"/>
      <c r="EJ44" s="263"/>
      <c r="EL44" s="811" t="s">
        <v>629</v>
      </c>
      <c r="EM44" s="311" t="s">
        <v>621</v>
      </c>
      <c r="EN44" s="267" t="s">
        <v>611</v>
      </c>
      <c r="EO44" s="267">
        <v>0</v>
      </c>
      <c r="EP44" s="267">
        <v>2</v>
      </c>
      <c r="EQ44" s="269">
        <v>0.5</v>
      </c>
      <c r="ER44" s="269">
        <v>0.5</v>
      </c>
      <c r="ES44" s="269">
        <v>0.5</v>
      </c>
      <c r="ET44" s="812">
        <v>0.5</v>
      </c>
    </row>
    <row r="45" spans="1:150" ht="47.25" customHeight="1" thickBot="1" x14ac:dyDescent="0.25">
      <c r="A45" s="270" t="s">
        <v>177</v>
      </c>
      <c r="B45" s="461" t="s">
        <v>178</v>
      </c>
      <c r="C45" s="462" t="s">
        <v>179</v>
      </c>
      <c r="D45" s="445"/>
      <c r="E45" s="7" t="s">
        <v>518</v>
      </c>
      <c r="F45" s="274" t="str">
        <f t="shared" si="4"/>
        <v>E1.P_B</v>
      </c>
      <c r="G45" s="463" t="s">
        <v>203</v>
      </c>
      <c r="H45" s="463" t="s">
        <v>283</v>
      </c>
      <c r="I45" s="450"/>
      <c r="J45" s="451" t="s">
        <v>350</v>
      </c>
      <c r="K45" s="366" t="str">
        <f t="shared" si="5"/>
        <v>E1.P_B.MR3</v>
      </c>
      <c r="L45" s="464" t="s">
        <v>280</v>
      </c>
      <c r="M45" s="465" t="s">
        <v>310</v>
      </c>
      <c r="N45" s="281">
        <v>0</v>
      </c>
      <c r="O45" s="281">
        <v>20</v>
      </c>
      <c r="P45" s="369" t="s">
        <v>225</v>
      </c>
      <c r="Q45" s="370" t="str">
        <f t="shared" si="6"/>
        <v>E1.P_B.MR3-MP03-1</v>
      </c>
      <c r="R45" s="414" t="s">
        <v>630</v>
      </c>
      <c r="S45" s="307" t="s">
        <v>611</v>
      </c>
      <c r="T45" s="373">
        <v>0</v>
      </c>
      <c r="U45" s="374">
        <v>2</v>
      </c>
      <c r="V45" s="373" t="s">
        <v>191</v>
      </c>
      <c r="W45" s="308">
        <v>0.5</v>
      </c>
      <c r="X45" s="323">
        <v>0.5</v>
      </c>
      <c r="Y45" s="308">
        <v>0.5</v>
      </c>
      <c r="Z45" s="309">
        <v>0.5</v>
      </c>
      <c r="AA45" s="375"/>
      <c r="AB45" s="376"/>
      <c r="AC45" s="376"/>
      <c r="AD45" s="376"/>
      <c r="AE45" s="376"/>
      <c r="AF45" s="376"/>
      <c r="AG45" s="376"/>
      <c r="AH45" s="376"/>
      <c r="AI45" s="376"/>
      <c r="AJ45" s="376"/>
      <c r="AK45" s="376"/>
      <c r="AL45" s="376"/>
      <c r="AM45" s="376"/>
      <c r="AN45" s="376"/>
      <c r="AO45" s="376"/>
      <c r="AP45" s="376"/>
      <c r="AQ45" s="376"/>
      <c r="AR45" s="376"/>
      <c r="AS45" s="376"/>
      <c r="AT45" s="376"/>
      <c r="AU45" s="376"/>
      <c r="AV45" s="376"/>
      <c r="AW45" s="376"/>
      <c r="AX45" s="376"/>
      <c r="AY45" s="376"/>
      <c r="AZ45" s="376"/>
      <c r="BA45" s="376"/>
      <c r="BB45" s="376"/>
      <c r="BC45" s="377"/>
      <c r="BD45" s="294" t="s">
        <v>522</v>
      </c>
      <c r="BN45" s="13" t="s">
        <v>498</v>
      </c>
      <c r="BO45" s="348" t="s">
        <v>499</v>
      </c>
      <c r="BP45" s="14" t="s">
        <v>631</v>
      </c>
      <c r="BQ45" s="349" t="s">
        <v>632</v>
      </c>
      <c r="BS45" s="89" t="s">
        <v>279</v>
      </c>
      <c r="BT45" s="89" t="s">
        <v>280</v>
      </c>
      <c r="BU45" s="90" t="s">
        <v>629</v>
      </c>
      <c r="BV45" s="87" t="s">
        <v>621</v>
      </c>
      <c r="DC45" s="2" t="s">
        <v>633</v>
      </c>
      <c r="DD45" s="2" t="s">
        <v>528</v>
      </c>
      <c r="DE45" s="2" t="s">
        <v>634</v>
      </c>
      <c r="DF45" s="2" t="s">
        <v>635</v>
      </c>
      <c r="DH45" s="2" t="s">
        <v>636</v>
      </c>
      <c r="DI45" s="2" t="s">
        <v>208</v>
      </c>
      <c r="DJ45" s="2" t="s">
        <v>282</v>
      </c>
      <c r="DK45" s="2" t="s">
        <v>283</v>
      </c>
      <c r="DL45" s="2" t="s">
        <v>308</v>
      </c>
      <c r="DN45" s="2" t="s">
        <v>622</v>
      </c>
      <c r="DO45" s="2" t="s">
        <v>623</v>
      </c>
      <c r="DQ45" s="2" t="s">
        <v>629</v>
      </c>
      <c r="DR45" s="2" t="s">
        <v>621</v>
      </c>
      <c r="DT45" s="2" t="str">
        <f t="shared" si="7"/>
        <v>E3.P_H.MR1</v>
      </c>
      <c r="DU45" s="2" t="s">
        <v>633</v>
      </c>
      <c r="DV45" s="2" t="s">
        <v>528</v>
      </c>
      <c r="DW45" s="2" t="s">
        <v>532</v>
      </c>
      <c r="DX45" s="2" t="s">
        <v>618</v>
      </c>
      <c r="DY45" s="2" t="s">
        <v>634</v>
      </c>
      <c r="DZ45" s="2" t="s">
        <v>635</v>
      </c>
      <c r="EB45" s="300" t="s">
        <v>612</v>
      </c>
      <c r="EC45" s="301" t="s">
        <v>613</v>
      </c>
      <c r="ED45" s="302" t="s">
        <v>637</v>
      </c>
      <c r="EE45" s="350">
        <v>41</v>
      </c>
      <c r="EF45" s="350">
        <v>341</v>
      </c>
      <c r="EG45" s="263"/>
      <c r="EH45" s="263"/>
      <c r="EI45" s="263"/>
      <c r="EJ45" s="263"/>
      <c r="EL45" s="811" t="s">
        <v>638</v>
      </c>
      <c r="EM45" s="311" t="s">
        <v>630</v>
      </c>
      <c r="EN45" s="267" t="s">
        <v>611</v>
      </c>
      <c r="EO45" s="378">
        <v>0</v>
      </c>
      <c r="EP45" s="378">
        <v>2</v>
      </c>
      <c r="EQ45" s="269">
        <v>0.5</v>
      </c>
      <c r="ER45" s="269">
        <v>0.5</v>
      </c>
      <c r="ES45" s="269">
        <v>0.5</v>
      </c>
      <c r="ET45" s="812">
        <v>0.5</v>
      </c>
    </row>
    <row r="46" spans="1:150" ht="48.75" customHeight="1" thickBot="1" x14ac:dyDescent="0.3">
      <c r="A46" s="270" t="s">
        <v>177</v>
      </c>
      <c r="B46" s="461" t="s">
        <v>178</v>
      </c>
      <c r="C46" s="462" t="s">
        <v>179</v>
      </c>
      <c r="D46" s="445"/>
      <c r="E46" s="7" t="s">
        <v>518</v>
      </c>
      <c r="F46" s="274" t="str">
        <f t="shared" si="4"/>
        <v>E1.P_B</v>
      </c>
      <c r="G46" s="463" t="s">
        <v>203</v>
      </c>
      <c r="H46" s="463" t="s">
        <v>283</v>
      </c>
      <c r="I46" s="450"/>
      <c r="J46" s="451" t="s">
        <v>350</v>
      </c>
      <c r="K46" s="366" t="str">
        <f t="shared" si="5"/>
        <v>E1.P_B.MR3</v>
      </c>
      <c r="L46" s="464" t="s">
        <v>280</v>
      </c>
      <c r="M46" s="465" t="s">
        <v>310</v>
      </c>
      <c r="N46" s="281">
        <v>0</v>
      </c>
      <c r="O46" s="281">
        <v>20</v>
      </c>
      <c r="P46" s="369" t="s">
        <v>240</v>
      </c>
      <c r="Q46" s="370" t="str">
        <f t="shared" si="6"/>
        <v>E1.P_B.MR3-MP04-1</v>
      </c>
      <c r="R46" s="414" t="s">
        <v>639</v>
      </c>
      <c r="S46" s="307" t="s">
        <v>611</v>
      </c>
      <c r="T46" s="286">
        <v>0</v>
      </c>
      <c r="U46" s="287">
        <v>2</v>
      </c>
      <c r="V46" s="286" t="s">
        <v>191</v>
      </c>
      <c r="W46" s="308">
        <v>0.5</v>
      </c>
      <c r="X46" s="323">
        <v>0.5</v>
      </c>
      <c r="Y46" s="308">
        <v>0.5</v>
      </c>
      <c r="Z46" s="309">
        <v>0.5</v>
      </c>
      <c r="AA46" s="291"/>
      <c r="AB46" s="292"/>
      <c r="AC46" s="292"/>
      <c r="AD46" s="292"/>
      <c r="AE46" s="292"/>
      <c r="AF46" s="292"/>
      <c r="AG46" s="292"/>
      <c r="AH46" s="292"/>
      <c r="AI46" s="292"/>
      <c r="AJ46" s="292"/>
      <c r="AK46" s="292"/>
      <c r="AL46" s="292"/>
      <c r="AM46" s="292"/>
      <c r="AN46" s="292"/>
      <c r="AO46" s="292"/>
      <c r="AP46" s="292"/>
      <c r="AQ46" s="292"/>
      <c r="AR46" s="292"/>
      <c r="AS46" s="292"/>
      <c r="AT46" s="292"/>
      <c r="AU46" s="292"/>
      <c r="AV46" s="292"/>
      <c r="AW46" s="292"/>
      <c r="AX46" s="292"/>
      <c r="AY46" s="292"/>
      <c r="AZ46" s="292"/>
      <c r="BA46" s="292"/>
      <c r="BB46" s="292"/>
      <c r="BC46" s="293"/>
      <c r="BD46" s="294" t="s">
        <v>522</v>
      </c>
      <c r="BN46" s="13" t="s">
        <v>510</v>
      </c>
      <c r="BO46" s="348" t="s">
        <v>511</v>
      </c>
      <c r="BP46" s="14" t="s">
        <v>640</v>
      </c>
      <c r="BQ46" s="349" t="s">
        <v>641</v>
      </c>
      <c r="BS46" s="89" t="s">
        <v>279</v>
      </c>
      <c r="BT46" s="89" t="s">
        <v>280</v>
      </c>
      <c r="BU46" s="90" t="s">
        <v>638</v>
      </c>
      <c r="BV46" s="87" t="s">
        <v>630</v>
      </c>
      <c r="DC46" s="2" t="s">
        <v>642</v>
      </c>
      <c r="DD46" s="2" t="s">
        <v>528</v>
      </c>
      <c r="DE46" s="2" t="s">
        <v>643</v>
      </c>
      <c r="DF46" s="2" t="s">
        <v>644</v>
      </c>
      <c r="DH46" s="2" t="s">
        <v>645</v>
      </c>
      <c r="DI46" s="2" t="s">
        <v>208</v>
      </c>
      <c r="DJ46" s="2" t="s">
        <v>282</v>
      </c>
      <c r="DK46" s="2" t="s">
        <v>283</v>
      </c>
      <c r="DL46" s="2" t="s">
        <v>308</v>
      </c>
      <c r="DN46" s="2" t="s">
        <v>631</v>
      </c>
      <c r="DO46" s="2" t="s">
        <v>632</v>
      </c>
      <c r="DQ46" s="2" t="s">
        <v>638</v>
      </c>
      <c r="DR46" s="2" t="s">
        <v>630</v>
      </c>
      <c r="DT46" s="2" t="str">
        <f t="shared" si="7"/>
        <v>E3.P_I.MR1</v>
      </c>
      <c r="DU46" s="2" t="s">
        <v>642</v>
      </c>
      <c r="DV46" s="2" t="s">
        <v>528</v>
      </c>
      <c r="DW46" s="2" t="s">
        <v>532</v>
      </c>
      <c r="DX46" s="2" t="s">
        <v>618</v>
      </c>
      <c r="DY46" s="2" t="s">
        <v>643</v>
      </c>
      <c r="DZ46" s="2" t="s">
        <v>644</v>
      </c>
      <c r="EB46" s="300" t="s">
        <v>622</v>
      </c>
      <c r="EC46" s="301" t="s">
        <v>623</v>
      </c>
      <c r="ED46" s="302" t="s">
        <v>646</v>
      </c>
      <c r="EE46" s="303">
        <v>10</v>
      </c>
      <c r="EF46" s="304">
        <v>30</v>
      </c>
      <c r="EG46" s="263"/>
      <c r="EH46" s="263"/>
      <c r="EI46" s="263"/>
      <c r="EJ46" s="263"/>
      <c r="EL46" s="811" t="s">
        <v>647</v>
      </c>
      <c r="EM46" s="311" t="s">
        <v>639</v>
      </c>
      <c r="EN46" s="267" t="s">
        <v>611</v>
      </c>
      <c r="EO46" s="267">
        <v>0</v>
      </c>
      <c r="EP46" s="267">
        <v>2</v>
      </c>
      <c r="EQ46" s="269">
        <v>0.5</v>
      </c>
      <c r="ER46" s="269">
        <v>0.5</v>
      </c>
      <c r="ES46" s="269">
        <v>0.5</v>
      </c>
      <c r="ET46" s="812">
        <v>0.5</v>
      </c>
    </row>
    <row r="47" spans="1:150" ht="51.75" customHeight="1" x14ac:dyDescent="0.25">
      <c r="A47" s="270" t="s">
        <v>177</v>
      </c>
      <c r="B47" s="461" t="s">
        <v>178</v>
      </c>
      <c r="C47" s="462" t="s">
        <v>179</v>
      </c>
      <c r="D47" s="445"/>
      <c r="E47" s="7" t="s">
        <v>518</v>
      </c>
      <c r="F47" s="274" t="str">
        <f t="shared" si="4"/>
        <v>E1.P_B</v>
      </c>
      <c r="G47" s="463" t="s">
        <v>203</v>
      </c>
      <c r="H47" s="463" t="s">
        <v>283</v>
      </c>
      <c r="I47" s="450"/>
      <c r="J47" s="451" t="s">
        <v>350</v>
      </c>
      <c r="K47" s="366" t="str">
        <f t="shared" si="5"/>
        <v>E1.P_B.MR3</v>
      </c>
      <c r="L47" s="464" t="s">
        <v>280</v>
      </c>
      <c r="M47" s="465" t="s">
        <v>310</v>
      </c>
      <c r="N47" s="281">
        <v>0</v>
      </c>
      <c r="O47" s="281">
        <v>20</v>
      </c>
      <c r="P47" s="369" t="s">
        <v>252</v>
      </c>
      <c r="Q47" s="370" t="str">
        <f t="shared" si="6"/>
        <v>E1.P_B.MR3-MP05-1</v>
      </c>
      <c r="R47" s="414" t="s">
        <v>648</v>
      </c>
      <c r="S47" s="307" t="s">
        <v>611</v>
      </c>
      <c r="T47" s="286">
        <v>0</v>
      </c>
      <c r="U47" s="287">
        <v>2</v>
      </c>
      <c r="V47" s="286" t="s">
        <v>191</v>
      </c>
      <c r="W47" s="308">
        <v>0.5</v>
      </c>
      <c r="X47" s="323">
        <v>0.5</v>
      </c>
      <c r="Y47" s="308">
        <v>0.5</v>
      </c>
      <c r="Z47" s="309">
        <v>0.5</v>
      </c>
      <c r="AA47" s="291"/>
      <c r="AB47" s="292"/>
      <c r="AC47" s="292"/>
      <c r="AD47" s="292"/>
      <c r="AE47" s="292"/>
      <c r="AF47" s="292"/>
      <c r="AG47" s="292"/>
      <c r="AH47" s="292"/>
      <c r="AI47" s="292"/>
      <c r="AJ47" s="292"/>
      <c r="AK47" s="292"/>
      <c r="AL47" s="292"/>
      <c r="AM47" s="292"/>
      <c r="AN47" s="292"/>
      <c r="AO47" s="292"/>
      <c r="AP47" s="292"/>
      <c r="AQ47" s="292"/>
      <c r="AR47" s="292"/>
      <c r="AS47" s="292"/>
      <c r="AT47" s="292"/>
      <c r="AU47" s="292"/>
      <c r="AV47" s="292"/>
      <c r="AW47" s="292"/>
      <c r="AX47" s="292"/>
      <c r="AY47" s="292"/>
      <c r="AZ47" s="292"/>
      <c r="BA47" s="292"/>
      <c r="BB47" s="292"/>
      <c r="BC47" s="293"/>
      <c r="BD47" s="294" t="s">
        <v>522</v>
      </c>
      <c r="BN47" s="19" t="s">
        <v>523</v>
      </c>
      <c r="BO47" s="193" t="s">
        <v>524</v>
      </c>
      <c r="BP47" s="6" t="s">
        <v>649</v>
      </c>
      <c r="BQ47" s="262" t="s">
        <v>650</v>
      </c>
      <c r="BS47" s="89" t="s">
        <v>279</v>
      </c>
      <c r="BT47" s="89" t="s">
        <v>280</v>
      </c>
      <c r="BU47" s="90" t="s">
        <v>647</v>
      </c>
      <c r="BV47" s="87" t="s">
        <v>639</v>
      </c>
      <c r="DC47" s="2" t="s">
        <v>651</v>
      </c>
      <c r="DD47" s="2" t="s">
        <v>528</v>
      </c>
      <c r="DE47" s="2" t="s">
        <v>652</v>
      </c>
      <c r="DF47" s="2" t="s">
        <v>653</v>
      </c>
      <c r="DH47" s="2" t="s">
        <v>654</v>
      </c>
      <c r="DI47" s="2" t="s">
        <v>208</v>
      </c>
      <c r="DJ47" s="2" t="s">
        <v>282</v>
      </c>
      <c r="DK47" s="2" t="s">
        <v>283</v>
      </c>
      <c r="DL47" s="2" t="s">
        <v>308</v>
      </c>
      <c r="DN47" s="2" t="s">
        <v>640</v>
      </c>
      <c r="DO47" s="2" t="s">
        <v>641</v>
      </c>
      <c r="DQ47" s="2" t="s">
        <v>647</v>
      </c>
      <c r="DR47" s="2" t="s">
        <v>639</v>
      </c>
      <c r="DT47" s="2" t="str">
        <f t="shared" si="7"/>
        <v>E3.P_J.MR1</v>
      </c>
      <c r="DU47" s="2" t="s">
        <v>651</v>
      </c>
      <c r="DV47" s="2" t="s">
        <v>528</v>
      </c>
      <c r="DW47" s="2" t="s">
        <v>532</v>
      </c>
      <c r="DX47" s="2" t="s">
        <v>618</v>
      </c>
      <c r="DY47" s="2" t="s">
        <v>652</v>
      </c>
      <c r="DZ47" s="2" t="s">
        <v>653</v>
      </c>
      <c r="EB47" s="300" t="s">
        <v>631</v>
      </c>
      <c r="EC47" s="301" t="s">
        <v>632</v>
      </c>
      <c r="ED47" s="302" t="s">
        <v>655</v>
      </c>
      <c r="EE47" s="303">
        <v>100</v>
      </c>
      <c r="EF47" s="304">
        <v>100</v>
      </c>
      <c r="EG47" s="263"/>
      <c r="EH47" s="263"/>
      <c r="EI47" s="263"/>
      <c r="EJ47" s="263"/>
      <c r="EL47" s="811" t="s">
        <v>656</v>
      </c>
      <c r="EM47" s="311" t="s">
        <v>648</v>
      </c>
      <c r="EN47" s="267" t="s">
        <v>611</v>
      </c>
      <c r="EO47" s="267">
        <v>0</v>
      </c>
      <c r="EP47" s="267">
        <v>2</v>
      </c>
      <c r="EQ47" s="269">
        <v>0.5</v>
      </c>
      <c r="ER47" s="269">
        <v>0.5</v>
      </c>
      <c r="ES47" s="269">
        <v>0.5</v>
      </c>
      <c r="ET47" s="812">
        <v>0.5</v>
      </c>
    </row>
    <row r="48" spans="1:150" ht="50.25" customHeight="1" x14ac:dyDescent="0.25">
      <c r="A48" s="270" t="s">
        <v>177</v>
      </c>
      <c r="B48" s="461" t="s">
        <v>178</v>
      </c>
      <c r="C48" s="462" t="s">
        <v>179</v>
      </c>
      <c r="D48" s="445"/>
      <c r="E48" s="7" t="s">
        <v>518</v>
      </c>
      <c r="F48" s="274" t="str">
        <f t="shared" si="4"/>
        <v>E1.P_B</v>
      </c>
      <c r="G48" s="463" t="s">
        <v>203</v>
      </c>
      <c r="H48" s="463" t="s">
        <v>283</v>
      </c>
      <c r="I48" s="450"/>
      <c r="J48" s="451" t="s">
        <v>350</v>
      </c>
      <c r="K48" s="366" t="str">
        <f t="shared" si="5"/>
        <v>E1.P_B.MR3</v>
      </c>
      <c r="L48" s="464" t="s">
        <v>280</v>
      </c>
      <c r="M48" s="465" t="s">
        <v>310</v>
      </c>
      <c r="N48" s="281">
        <v>0</v>
      </c>
      <c r="O48" s="281">
        <v>20</v>
      </c>
      <c r="P48" s="369" t="s">
        <v>263</v>
      </c>
      <c r="Q48" s="370" t="str">
        <f t="shared" si="6"/>
        <v>E1.P_B.MR3-MP06-1</v>
      </c>
      <c r="R48" s="414" t="s">
        <v>657</v>
      </c>
      <c r="S48" s="307" t="s">
        <v>611</v>
      </c>
      <c r="T48" s="286">
        <v>0</v>
      </c>
      <c r="U48" s="287">
        <v>3</v>
      </c>
      <c r="V48" s="286" t="s">
        <v>191</v>
      </c>
      <c r="W48" s="314">
        <v>0.75</v>
      </c>
      <c r="X48" s="315">
        <v>0.75</v>
      </c>
      <c r="Y48" s="314">
        <v>0.75</v>
      </c>
      <c r="Z48" s="316">
        <v>0.75</v>
      </c>
      <c r="AA48" s="291"/>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3"/>
      <c r="BD48" s="294" t="s">
        <v>522</v>
      </c>
      <c r="BN48" s="9" t="s">
        <v>523</v>
      </c>
      <c r="BO48" s="298" t="s">
        <v>524</v>
      </c>
      <c r="BP48" s="10" t="s">
        <v>658</v>
      </c>
      <c r="BQ48" s="299" t="s">
        <v>659</v>
      </c>
      <c r="BS48" s="89" t="s">
        <v>279</v>
      </c>
      <c r="BT48" s="89" t="s">
        <v>280</v>
      </c>
      <c r="BU48" s="90" t="s">
        <v>656</v>
      </c>
      <c r="BV48" s="87" t="s">
        <v>648</v>
      </c>
      <c r="DC48" s="2" t="s">
        <v>660</v>
      </c>
      <c r="DD48" s="2" t="s">
        <v>528</v>
      </c>
      <c r="DE48" s="2" t="s">
        <v>661</v>
      </c>
      <c r="DF48" s="2" t="s">
        <v>662</v>
      </c>
      <c r="DH48" s="2" t="s">
        <v>663</v>
      </c>
      <c r="DI48" s="2" t="s">
        <v>208</v>
      </c>
      <c r="DJ48" s="2" t="s">
        <v>282</v>
      </c>
      <c r="DK48" s="2" t="s">
        <v>283</v>
      </c>
      <c r="DL48" s="2" t="s">
        <v>308</v>
      </c>
      <c r="DN48" s="2" t="s">
        <v>649</v>
      </c>
      <c r="DO48" s="2" t="s">
        <v>650</v>
      </c>
      <c r="DQ48" s="2" t="s">
        <v>656</v>
      </c>
      <c r="DR48" s="2" t="s">
        <v>648</v>
      </c>
      <c r="DT48" s="2" t="str">
        <f t="shared" si="7"/>
        <v>E3.P_K.MR1</v>
      </c>
      <c r="DU48" s="2" t="s">
        <v>660</v>
      </c>
      <c r="DV48" s="2" t="s">
        <v>528</v>
      </c>
      <c r="DW48" s="2" t="s">
        <v>532</v>
      </c>
      <c r="DX48" s="2" t="s">
        <v>618</v>
      </c>
      <c r="DY48" s="2" t="s">
        <v>661</v>
      </c>
      <c r="DZ48" s="2" t="s">
        <v>662</v>
      </c>
      <c r="EB48" s="300" t="s">
        <v>640</v>
      </c>
      <c r="EC48" s="301" t="s">
        <v>641</v>
      </c>
      <c r="ED48" s="302" t="s">
        <v>664</v>
      </c>
      <c r="EE48" s="303">
        <v>0</v>
      </c>
      <c r="EF48" s="304">
        <v>23</v>
      </c>
      <c r="EG48" s="263"/>
      <c r="EH48" s="263"/>
      <c r="EI48" s="263"/>
      <c r="EJ48" s="263"/>
      <c r="EL48" s="811" t="s">
        <v>665</v>
      </c>
      <c r="EM48" s="311" t="s">
        <v>657</v>
      </c>
      <c r="EN48" s="267" t="s">
        <v>611</v>
      </c>
      <c r="EO48" s="267">
        <v>0</v>
      </c>
      <c r="EP48" s="267">
        <v>3</v>
      </c>
      <c r="EQ48" s="322">
        <v>0.75</v>
      </c>
      <c r="ER48" s="322">
        <v>0.75</v>
      </c>
      <c r="ES48" s="322">
        <v>0.75</v>
      </c>
      <c r="ET48" s="808">
        <v>0.75</v>
      </c>
    </row>
    <row r="49" spans="1:150" ht="52.5" customHeight="1" x14ac:dyDescent="0.2">
      <c r="A49" s="270" t="s">
        <v>177</v>
      </c>
      <c r="B49" s="461" t="s">
        <v>178</v>
      </c>
      <c r="C49" s="462" t="s">
        <v>179</v>
      </c>
      <c r="D49" s="445"/>
      <c r="E49" s="7" t="s">
        <v>518</v>
      </c>
      <c r="F49" s="274" t="str">
        <f t="shared" si="4"/>
        <v>E1.P_B</v>
      </c>
      <c r="G49" s="463" t="s">
        <v>203</v>
      </c>
      <c r="H49" s="463" t="s">
        <v>283</v>
      </c>
      <c r="I49" s="450"/>
      <c r="J49" s="451" t="s">
        <v>350</v>
      </c>
      <c r="K49" s="366" t="str">
        <f t="shared" si="5"/>
        <v>E1.P_B.MR3</v>
      </c>
      <c r="L49" s="464" t="s">
        <v>280</v>
      </c>
      <c r="M49" s="465" t="s">
        <v>310</v>
      </c>
      <c r="N49" s="281">
        <v>0</v>
      </c>
      <c r="O49" s="281">
        <v>20</v>
      </c>
      <c r="P49" s="369" t="s">
        <v>274</v>
      </c>
      <c r="Q49" s="370" t="str">
        <f t="shared" si="6"/>
        <v>E1.P_B.MR3-MP07-1</v>
      </c>
      <c r="R49" s="414" t="s">
        <v>666</v>
      </c>
      <c r="S49" s="307" t="s">
        <v>611</v>
      </c>
      <c r="T49" s="286">
        <v>0</v>
      </c>
      <c r="U49" s="287">
        <v>1</v>
      </c>
      <c r="V49" s="286" t="s">
        <v>191</v>
      </c>
      <c r="W49" s="314">
        <v>0.25</v>
      </c>
      <c r="X49" s="315">
        <v>0.25</v>
      </c>
      <c r="Y49" s="314">
        <v>0.25</v>
      </c>
      <c r="Z49" s="316">
        <v>0.25</v>
      </c>
      <c r="AA49" s="291"/>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3"/>
      <c r="BD49" s="294" t="s">
        <v>522</v>
      </c>
      <c r="BN49" s="9" t="s">
        <v>523</v>
      </c>
      <c r="BO49" s="298" t="s">
        <v>524</v>
      </c>
      <c r="BP49" s="10" t="s">
        <v>667</v>
      </c>
      <c r="BQ49" s="299" t="s">
        <v>668</v>
      </c>
      <c r="BS49" s="89" t="s">
        <v>279</v>
      </c>
      <c r="BT49" s="89" t="s">
        <v>280</v>
      </c>
      <c r="BU49" s="90" t="s">
        <v>665</v>
      </c>
      <c r="BV49" s="87" t="s">
        <v>657</v>
      </c>
      <c r="DC49" s="2" t="s">
        <v>669</v>
      </c>
      <c r="DD49" s="2" t="s">
        <v>528</v>
      </c>
      <c r="DE49" s="2" t="s">
        <v>670</v>
      </c>
      <c r="DF49" s="2" t="s">
        <v>671</v>
      </c>
      <c r="DH49" s="2" t="s">
        <v>672</v>
      </c>
      <c r="DI49" s="2" t="s">
        <v>208</v>
      </c>
      <c r="DJ49" s="2" t="s">
        <v>282</v>
      </c>
      <c r="DK49" s="2" t="s">
        <v>283</v>
      </c>
      <c r="DL49" s="2" t="s">
        <v>308</v>
      </c>
      <c r="DN49" s="2" t="s">
        <v>658</v>
      </c>
      <c r="DO49" s="2" t="s">
        <v>659</v>
      </c>
      <c r="DQ49" s="2" t="s">
        <v>665</v>
      </c>
      <c r="DR49" s="2" t="s">
        <v>657</v>
      </c>
      <c r="DT49" s="2" t="str">
        <f t="shared" si="7"/>
        <v>E3.P_L.MR1</v>
      </c>
      <c r="DU49" s="2" t="s">
        <v>669</v>
      </c>
      <c r="DV49" s="2" t="s">
        <v>528</v>
      </c>
      <c r="DW49" s="2" t="s">
        <v>532</v>
      </c>
      <c r="DX49" s="2" t="s">
        <v>562</v>
      </c>
      <c r="DY49" s="2" t="s">
        <v>670</v>
      </c>
      <c r="DZ49" s="2" t="s">
        <v>671</v>
      </c>
      <c r="EB49" s="300" t="s">
        <v>649</v>
      </c>
      <c r="EC49" s="301" t="s">
        <v>650</v>
      </c>
      <c r="ED49" s="301" t="s">
        <v>673</v>
      </c>
      <c r="EE49" s="433" t="s">
        <v>674</v>
      </c>
      <c r="EF49" s="466" t="s">
        <v>675</v>
      </c>
      <c r="EG49" s="263"/>
      <c r="EH49" s="263"/>
      <c r="EI49" s="263"/>
      <c r="EJ49" s="263"/>
      <c r="EL49" s="811" t="s">
        <v>676</v>
      </c>
      <c r="EM49" s="311" t="s">
        <v>666</v>
      </c>
      <c r="EN49" s="267" t="s">
        <v>611</v>
      </c>
      <c r="EO49" s="267">
        <v>0</v>
      </c>
      <c r="EP49" s="267">
        <v>1</v>
      </c>
      <c r="EQ49" s="322">
        <v>0.25</v>
      </c>
      <c r="ER49" s="322">
        <v>0.25</v>
      </c>
      <c r="ES49" s="322">
        <v>0.25</v>
      </c>
      <c r="ET49" s="808">
        <v>0.25</v>
      </c>
    </row>
    <row r="50" spans="1:150" ht="48.75" customHeight="1" thickBot="1" x14ac:dyDescent="0.25">
      <c r="A50" s="270" t="s">
        <v>177</v>
      </c>
      <c r="B50" s="461" t="s">
        <v>178</v>
      </c>
      <c r="C50" s="462" t="s">
        <v>179</v>
      </c>
      <c r="D50" s="445"/>
      <c r="E50" s="7" t="s">
        <v>518</v>
      </c>
      <c r="F50" s="274" t="str">
        <f t="shared" si="4"/>
        <v>E1.P_B</v>
      </c>
      <c r="G50" s="463" t="s">
        <v>203</v>
      </c>
      <c r="H50" s="463" t="s">
        <v>283</v>
      </c>
      <c r="I50" s="450"/>
      <c r="J50" s="451" t="s">
        <v>350</v>
      </c>
      <c r="K50" s="366" t="str">
        <f t="shared" si="5"/>
        <v>E1.P_B.MR3</v>
      </c>
      <c r="L50" s="464" t="s">
        <v>280</v>
      </c>
      <c r="M50" s="465" t="s">
        <v>310</v>
      </c>
      <c r="N50" s="281">
        <v>0</v>
      </c>
      <c r="O50" s="281">
        <v>20</v>
      </c>
      <c r="P50" s="369" t="s">
        <v>289</v>
      </c>
      <c r="Q50" s="370" t="str">
        <f t="shared" si="6"/>
        <v>E1.P_B.MR3-MP08-1</v>
      </c>
      <c r="R50" s="414" t="s">
        <v>677</v>
      </c>
      <c r="S50" s="307" t="s">
        <v>611</v>
      </c>
      <c r="T50" s="286">
        <v>0</v>
      </c>
      <c r="U50" s="287">
        <v>2</v>
      </c>
      <c r="V50" s="286" t="s">
        <v>191</v>
      </c>
      <c r="W50" s="308">
        <v>0.5</v>
      </c>
      <c r="X50" s="323">
        <v>0.5</v>
      </c>
      <c r="Y50" s="308">
        <v>0.5</v>
      </c>
      <c r="Z50" s="309">
        <v>0.5</v>
      </c>
      <c r="AA50" s="291"/>
      <c r="AB50" s="292"/>
      <c r="AC50" s="292"/>
      <c r="AD50" s="292"/>
      <c r="AE50" s="292"/>
      <c r="AF50" s="292"/>
      <c r="AG50" s="292"/>
      <c r="AH50" s="292"/>
      <c r="AI50" s="292"/>
      <c r="AJ50" s="292"/>
      <c r="AK50" s="292"/>
      <c r="AL50" s="292"/>
      <c r="AM50" s="292"/>
      <c r="AN50" s="292"/>
      <c r="AO50" s="292"/>
      <c r="AP50" s="292"/>
      <c r="AQ50" s="292"/>
      <c r="AR50" s="292"/>
      <c r="AS50" s="292"/>
      <c r="AT50" s="292"/>
      <c r="AU50" s="292"/>
      <c r="AV50" s="292"/>
      <c r="AW50" s="292"/>
      <c r="AX50" s="292"/>
      <c r="AY50" s="292"/>
      <c r="AZ50" s="292"/>
      <c r="BA50" s="292"/>
      <c r="BB50" s="292"/>
      <c r="BC50" s="293"/>
      <c r="BD50" s="294" t="s">
        <v>522</v>
      </c>
      <c r="BN50" s="11" t="s">
        <v>523</v>
      </c>
      <c r="BO50" s="324" t="s">
        <v>524</v>
      </c>
      <c r="BP50" s="12" t="s">
        <v>678</v>
      </c>
      <c r="BQ50" s="325" t="s">
        <v>679</v>
      </c>
      <c r="BS50" s="89" t="s">
        <v>279</v>
      </c>
      <c r="BT50" s="89" t="s">
        <v>280</v>
      </c>
      <c r="BU50" s="90" t="s">
        <v>676</v>
      </c>
      <c r="BV50" s="87" t="s">
        <v>666</v>
      </c>
      <c r="DC50" s="2" t="s">
        <v>680</v>
      </c>
      <c r="DD50" s="2" t="s">
        <v>528</v>
      </c>
      <c r="DE50" s="2" t="s">
        <v>670</v>
      </c>
      <c r="DF50" s="2" t="s">
        <v>671</v>
      </c>
      <c r="DH50" s="2" t="s">
        <v>681</v>
      </c>
      <c r="DI50" s="2" t="s">
        <v>208</v>
      </c>
      <c r="DJ50" s="2" t="s">
        <v>282</v>
      </c>
      <c r="DK50" s="2" t="s">
        <v>283</v>
      </c>
      <c r="DL50" s="2" t="s">
        <v>308</v>
      </c>
      <c r="DN50" s="2" t="s">
        <v>667</v>
      </c>
      <c r="DO50" s="2" t="s">
        <v>668</v>
      </c>
      <c r="DQ50" s="2" t="s">
        <v>676</v>
      </c>
      <c r="DR50" s="2" t="s">
        <v>666</v>
      </c>
      <c r="DT50" s="2" t="str">
        <f t="shared" si="7"/>
        <v>E3.P_L.MR2</v>
      </c>
      <c r="DU50" s="2" t="s">
        <v>680</v>
      </c>
      <c r="DV50" s="2" t="s">
        <v>528</v>
      </c>
      <c r="DW50" s="2" t="s">
        <v>532</v>
      </c>
      <c r="DX50" s="2" t="s">
        <v>562</v>
      </c>
      <c r="DY50" s="2" t="s">
        <v>670</v>
      </c>
      <c r="DZ50" s="2" t="s">
        <v>671</v>
      </c>
      <c r="EB50" s="300" t="s">
        <v>658</v>
      </c>
      <c r="EC50" s="301" t="s">
        <v>659</v>
      </c>
      <c r="ED50" s="302" t="s">
        <v>673</v>
      </c>
      <c r="EE50" s="350" t="s">
        <v>682</v>
      </c>
      <c r="EF50" s="350" t="s">
        <v>683</v>
      </c>
      <c r="EG50" s="263"/>
      <c r="EH50" s="263"/>
      <c r="EI50" s="263"/>
      <c r="EJ50" s="263"/>
      <c r="EL50" s="811" t="s">
        <v>684</v>
      </c>
      <c r="EM50" s="311" t="s">
        <v>677</v>
      </c>
      <c r="EN50" s="267" t="s">
        <v>611</v>
      </c>
      <c r="EO50" s="267">
        <v>0</v>
      </c>
      <c r="EP50" s="267">
        <v>2</v>
      </c>
      <c r="EQ50" s="269">
        <v>0.5</v>
      </c>
      <c r="ER50" s="269">
        <v>0.5</v>
      </c>
      <c r="ES50" s="269">
        <v>0.5</v>
      </c>
      <c r="ET50" s="812">
        <v>0.5</v>
      </c>
    </row>
    <row r="51" spans="1:150" ht="50.25" customHeight="1" x14ac:dyDescent="0.2">
      <c r="A51" s="270" t="s">
        <v>177</v>
      </c>
      <c r="B51" s="461" t="s">
        <v>178</v>
      </c>
      <c r="C51" s="462" t="s">
        <v>179</v>
      </c>
      <c r="D51" s="445"/>
      <c r="E51" s="7" t="s">
        <v>518</v>
      </c>
      <c r="F51" s="274" t="str">
        <f t="shared" si="4"/>
        <v>E1.P_B</v>
      </c>
      <c r="G51" s="463" t="s">
        <v>203</v>
      </c>
      <c r="H51" s="463" t="s">
        <v>283</v>
      </c>
      <c r="I51" s="450"/>
      <c r="J51" s="451" t="s">
        <v>350</v>
      </c>
      <c r="K51" s="366" t="str">
        <f t="shared" si="5"/>
        <v>E1.P_B.MR3</v>
      </c>
      <c r="L51" s="464" t="s">
        <v>280</v>
      </c>
      <c r="M51" s="465" t="s">
        <v>310</v>
      </c>
      <c r="N51" s="281">
        <v>0</v>
      </c>
      <c r="O51" s="281">
        <v>20</v>
      </c>
      <c r="P51" s="369" t="s">
        <v>685</v>
      </c>
      <c r="Q51" s="370" t="str">
        <f t="shared" si="6"/>
        <v>E1.P_B.MR3-MP09-1</v>
      </c>
      <c r="R51" s="414" t="s">
        <v>686</v>
      </c>
      <c r="S51" s="307" t="s">
        <v>611</v>
      </c>
      <c r="T51" s="286">
        <v>0</v>
      </c>
      <c r="U51" s="287">
        <v>3</v>
      </c>
      <c r="V51" s="286" t="s">
        <v>191</v>
      </c>
      <c r="W51" s="314">
        <v>0.75</v>
      </c>
      <c r="X51" s="315">
        <v>0.75</v>
      </c>
      <c r="Y51" s="314">
        <v>0.75</v>
      </c>
      <c r="Z51" s="316">
        <v>0.75</v>
      </c>
      <c r="AA51" s="291"/>
      <c r="AB51" s="292"/>
      <c r="AC51" s="292"/>
      <c r="AD51" s="292"/>
      <c r="AE51" s="292"/>
      <c r="AF51" s="292"/>
      <c r="AG51" s="292"/>
      <c r="AH51" s="292"/>
      <c r="AI51" s="292"/>
      <c r="AJ51" s="292"/>
      <c r="AK51" s="292"/>
      <c r="AL51" s="292"/>
      <c r="AM51" s="292"/>
      <c r="AN51" s="292"/>
      <c r="AO51" s="292"/>
      <c r="AP51" s="292"/>
      <c r="AQ51" s="292"/>
      <c r="AR51" s="292"/>
      <c r="AS51" s="292"/>
      <c r="AT51" s="292"/>
      <c r="AU51" s="292"/>
      <c r="AV51" s="292"/>
      <c r="AW51" s="292"/>
      <c r="AX51" s="292"/>
      <c r="AY51" s="292"/>
      <c r="AZ51" s="292"/>
      <c r="BA51" s="292"/>
      <c r="BB51" s="292"/>
      <c r="BC51" s="293"/>
      <c r="BD51" s="294" t="s">
        <v>522</v>
      </c>
      <c r="BN51" s="5" t="s">
        <v>539</v>
      </c>
      <c r="BO51" s="261" t="s">
        <v>540</v>
      </c>
      <c r="BP51" s="6" t="s">
        <v>687</v>
      </c>
      <c r="BQ51" s="262" t="s">
        <v>688</v>
      </c>
      <c r="BS51" s="89" t="s">
        <v>279</v>
      </c>
      <c r="BT51" s="89" t="s">
        <v>280</v>
      </c>
      <c r="BU51" s="90" t="s">
        <v>684</v>
      </c>
      <c r="BV51" s="87" t="s">
        <v>677</v>
      </c>
      <c r="DC51" s="2" t="s">
        <v>689</v>
      </c>
      <c r="DD51" s="2" t="s">
        <v>528</v>
      </c>
      <c r="DE51" s="2" t="s">
        <v>670</v>
      </c>
      <c r="DF51" s="2" t="s">
        <v>671</v>
      </c>
      <c r="DH51" s="2" t="s">
        <v>690</v>
      </c>
      <c r="DI51" s="2" t="s">
        <v>208</v>
      </c>
      <c r="DJ51" s="2" t="s">
        <v>282</v>
      </c>
      <c r="DK51" s="2" t="s">
        <v>283</v>
      </c>
      <c r="DL51" s="2" t="s">
        <v>308</v>
      </c>
      <c r="DN51" s="2" t="s">
        <v>678</v>
      </c>
      <c r="DO51" s="2" t="s">
        <v>679</v>
      </c>
      <c r="DQ51" s="2" t="s">
        <v>684</v>
      </c>
      <c r="DR51" s="2" t="s">
        <v>677</v>
      </c>
      <c r="DT51" s="2" t="str">
        <f t="shared" si="7"/>
        <v>E3.P_L.MR3</v>
      </c>
      <c r="DU51" s="2" t="s">
        <v>689</v>
      </c>
      <c r="DV51" s="2" t="s">
        <v>528</v>
      </c>
      <c r="DW51" s="2" t="s">
        <v>532</v>
      </c>
      <c r="DX51" s="2" t="s">
        <v>562</v>
      </c>
      <c r="DY51" s="2" t="s">
        <v>670</v>
      </c>
      <c r="DZ51" s="2" t="s">
        <v>671</v>
      </c>
      <c r="EB51" s="300" t="s">
        <v>667</v>
      </c>
      <c r="EC51" s="301" t="s">
        <v>668</v>
      </c>
      <c r="ED51" s="310" t="s">
        <v>673</v>
      </c>
      <c r="EE51" s="350" t="s">
        <v>691</v>
      </c>
      <c r="EF51" s="350" t="s">
        <v>692</v>
      </c>
      <c r="EG51" s="263"/>
      <c r="EH51" s="263"/>
      <c r="EI51" s="263"/>
      <c r="EJ51" s="263"/>
      <c r="EL51" s="811" t="s">
        <v>693</v>
      </c>
      <c r="EM51" s="311" t="s">
        <v>686</v>
      </c>
      <c r="EN51" s="267" t="s">
        <v>611</v>
      </c>
      <c r="EO51" s="267">
        <v>0</v>
      </c>
      <c r="EP51" s="267">
        <v>3</v>
      </c>
      <c r="EQ51" s="322">
        <v>0.75</v>
      </c>
      <c r="ER51" s="322">
        <v>0.75</v>
      </c>
      <c r="ES51" s="322">
        <v>0.75</v>
      </c>
      <c r="ET51" s="808">
        <v>0.75</v>
      </c>
    </row>
    <row r="52" spans="1:150" ht="51.75" customHeight="1" thickBot="1" x14ac:dyDescent="0.25">
      <c r="A52" s="270" t="s">
        <v>177</v>
      </c>
      <c r="B52" s="461" t="s">
        <v>178</v>
      </c>
      <c r="C52" s="462" t="s">
        <v>179</v>
      </c>
      <c r="D52" s="445"/>
      <c r="E52" s="7" t="s">
        <v>518</v>
      </c>
      <c r="F52" s="274" t="str">
        <f t="shared" si="4"/>
        <v>E1.P_B</v>
      </c>
      <c r="G52" s="467" t="s">
        <v>203</v>
      </c>
      <c r="H52" s="463" t="s">
        <v>283</v>
      </c>
      <c r="I52" s="450"/>
      <c r="J52" s="451" t="s">
        <v>350</v>
      </c>
      <c r="K52" s="366" t="str">
        <f t="shared" si="5"/>
        <v>E1.P_B.MR3</v>
      </c>
      <c r="L52" s="464" t="s">
        <v>280</v>
      </c>
      <c r="M52" s="465" t="s">
        <v>310</v>
      </c>
      <c r="N52" s="420">
        <v>0</v>
      </c>
      <c r="O52" s="420">
        <v>20</v>
      </c>
      <c r="P52" s="369" t="s">
        <v>694</v>
      </c>
      <c r="Q52" s="384" t="str">
        <f t="shared" si="6"/>
        <v>E1.P_B.MR3-MP10-1</v>
      </c>
      <c r="R52" s="468" t="s">
        <v>695</v>
      </c>
      <c r="S52" s="329" t="s">
        <v>611</v>
      </c>
      <c r="T52" s="343">
        <v>0</v>
      </c>
      <c r="U52" s="344">
        <v>1</v>
      </c>
      <c r="V52" s="343" t="s">
        <v>191</v>
      </c>
      <c r="W52" s="387">
        <v>0.25</v>
      </c>
      <c r="X52" s="388">
        <v>0.25</v>
      </c>
      <c r="Y52" s="387">
        <v>0.25</v>
      </c>
      <c r="Z52" s="389">
        <v>0.25</v>
      </c>
      <c r="AA52" s="291"/>
      <c r="AB52" s="292"/>
      <c r="AC52" s="292"/>
      <c r="AD52" s="292"/>
      <c r="AE52" s="292"/>
      <c r="AF52" s="292"/>
      <c r="AG52" s="292"/>
      <c r="AH52" s="292"/>
      <c r="AI52" s="292"/>
      <c r="AJ52" s="292"/>
      <c r="AK52" s="292"/>
      <c r="AL52" s="292"/>
      <c r="AM52" s="292"/>
      <c r="AN52" s="292"/>
      <c r="AO52" s="292"/>
      <c r="AP52" s="292"/>
      <c r="AQ52" s="292"/>
      <c r="AR52" s="292"/>
      <c r="AS52" s="292"/>
      <c r="AT52" s="292"/>
      <c r="AU52" s="292"/>
      <c r="AV52" s="292"/>
      <c r="AW52" s="292"/>
      <c r="AX52" s="292"/>
      <c r="AY52" s="292"/>
      <c r="AZ52" s="292"/>
      <c r="BA52" s="292"/>
      <c r="BB52" s="292"/>
      <c r="BC52" s="293"/>
      <c r="BD52" s="294" t="s">
        <v>522</v>
      </c>
      <c r="BN52" s="9" t="s">
        <v>539</v>
      </c>
      <c r="BO52" s="298" t="s">
        <v>540</v>
      </c>
      <c r="BP52" s="10" t="s">
        <v>696</v>
      </c>
      <c r="BQ52" s="299" t="s">
        <v>697</v>
      </c>
      <c r="BS52" s="89" t="s">
        <v>279</v>
      </c>
      <c r="BT52" s="89" t="s">
        <v>280</v>
      </c>
      <c r="BU52" s="90" t="s">
        <v>693</v>
      </c>
      <c r="BV52" s="87" t="s">
        <v>686</v>
      </c>
      <c r="DC52" s="2" t="s">
        <v>698</v>
      </c>
      <c r="DD52" s="2" t="s">
        <v>528</v>
      </c>
      <c r="DE52" s="2" t="s">
        <v>670</v>
      </c>
      <c r="DF52" s="2" t="s">
        <v>671</v>
      </c>
      <c r="DH52" s="2" t="s">
        <v>699</v>
      </c>
      <c r="DI52" s="2" t="s">
        <v>208</v>
      </c>
      <c r="DJ52" s="2" t="s">
        <v>282</v>
      </c>
      <c r="DK52" s="2" t="s">
        <v>283</v>
      </c>
      <c r="DL52" s="2" t="s">
        <v>308</v>
      </c>
      <c r="DN52" s="2" t="s">
        <v>687</v>
      </c>
      <c r="DO52" s="2" t="s">
        <v>688</v>
      </c>
      <c r="DQ52" s="2" t="s">
        <v>693</v>
      </c>
      <c r="DR52" s="2" t="s">
        <v>686</v>
      </c>
      <c r="DT52" s="2" t="str">
        <f t="shared" si="7"/>
        <v>E3.P_L.MR4</v>
      </c>
      <c r="DU52" s="2" t="s">
        <v>698</v>
      </c>
      <c r="DV52" s="2" t="s">
        <v>528</v>
      </c>
      <c r="DW52" s="2" t="s">
        <v>532</v>
      </c>
      <c r="DX52" s="2" t="s">
        <v>562</v>
      </c>
      <c r="DY52" s="2" t="s">
        <v>670</v>
      </c>
      <c r="DZ52" s="2" t="s">
        <v>671</v>
      </c>
      <c r="EB52" s="300" t="s">
        <v>678</v>
      </c>
      <c r="EC52" s="301" t="s">
        <v>679</v>
      </c>
      <c r="ED52" s="302" t="s">
        <v>700</v>
      </c>
      <c r="EE52" s="303">
        <v>0</v>
      </c>
      <c r="EF52" s="433">
        <v>4</v>
      </c>
      <c r="EG52" s="263"/>
      <c r="EH52" s="263"/>
      <c r="EI52" s="263"/>
      <c r="EJ52" s="263"/>
      <c r="EL52" s="811" t="s">
        <v>701</v>
      </c>
      <c r="EM52" s="311" t="s">
        <v>695</v>
      </c>
      <c r="EN52" s="267" t="s">
        <v>611</v>
      </c>
      <c r="EO52" s="267">
        <v>0</v>
      </c>
      <c r="EP52" s="267">
        <v>1</v>
      </c>
      <c r="EQ52" s="322">
        <v>0.25</v>
      </c>
      <c r="ER52" s="322">
        <v>0.25</v>
      </c>
      <c r="ES52" s="322">
        <v>0.25</v>
      </c>
      <c r="ET52" s="808">
        <v>0.25</v>
      </c>
    </row>
    <row r="53" spans="1:150" ht="85.5" customHeight="1" x14ac:dyDescent="0.2">
      <c r="A53" s="270" t="s">
        <v>177</v>
      </c>
      <c r="B53" s="422" t="s">
        <v>178</v>
      </c>
      <c r="C53" s="423" t="s">
        <v>179</v>
      </c>
      <c r="D53" s="424" t="s">
        <v>322</v>
      </c>
      <c r="E53" s="3" t="s">
        <v>702</v>
      </c>
      <c r="F53" s="425" t="str">
        <f t="shared" si="4"/>
        <v>E1.P_C</v>
      </c>
      <c r="G53" s="469" t="s">
        <v>218</v>
      </c>
      <c r="H53" s="470" t="s">
        <v>320</v>
      </c>
      <c r="I53" s="397" t="s">
        <v>703</v>
      </c>
      <c r="J53" s="448" t="s">
        <v>185</v>
      </c>
      <c r="K53" s="449" t="str">
        <f t="shared" si="5"/>
        <v>E1.P_C.MR1</v>
      </c>
      <c r="L53" s="471" t="s">
        <v>295</v>
      </c>
      <c r="M53" s="354" t="s">
        <v>323</v>
      </c>
      <c r="N53" s="240">
        <v>3630</v>
      </c>
      <c r="O53" s="472">
        <v>3700</v>
      </c>
      <c r="P53" s="473" t="s">
        <v>188</v>
      </c>
      <c r="Q53" s="474" t="str">
        <f t="shared" si="6"/>
        <v>E1.P_C.MR1-MP01-1</v>
      </c>
      <c r="R53" s="410" t="s">
        <v>704</v>
      </c>
      <c r="S53" s="360" t="s">
        <v>705</v>
      </c>
      <c r="T53" s="475">
        <v>24</v>
      </c>
      <c r="U53" s="476">
        <v>34</v>
      </c>
      <c r="V53" s="475" t="s">
        <v>191</v>
      </c>
      <c r="W53" s="477">
        <v>34</v>
      </c>
      <c r="X53" s="478">
        <v>34</v>
      </c>
      <c r="Y53" s="477">
        <v>34</v>
      </c>
      <c r="Z53" s="479">
        <v>34</v>
      </c>
      <c r="AA53" s="430">
        <f>393837000+6500000+150000000+90000000+50000000+1406163000+500000000+200000000+30000000+293500000+300000000+150000000+90000000+156323606+25632360+74367640+75820050+39314100+28081500+137599350-815386000-1503599242</f>
        <v>1878153364</v>
      </c>
      <c r="AB53" s="431">
        <f>109719509+71256+824878270</f>
        <v>934669035</v>
      </c>
      <c r="AC53" s="431">
        <v>200000000</v>
      </c>
      <c r="AD53" s="431"/>
      <c r="AE53" s="431"/>
      <c r="AF53" s="431">
        <v>37177601</v>
      </c>
      <c r="AG53" s="431">
        <f t="shared" ref="AG53" si="14">SUM(AA53:AF53)</f>
        <v>3050000000</v>
      </c>
      <c r="AH53" s="431">
        <f t="shared" ref="AH53:AJ53" si="15">+AA53</f>
        <v>1878153364</v>
      </c>
      <c r="AI53" s="431">
        <f t="shared" si="15"/>
        <v>934669035</v>
      </c>
      <c r="AJ53" s="431">
        <f t="shared" si="15"/>
        <v>200000000</v>
      </c>
      <c r="AK53" s="431">
        <v>0</v>
      </c>
      <c r="AL53" s="431">
        <f t="shared" ref="AL53:AT53" si="16">+AE53</f>
        <v>0</v>
      </c>
      <c r="AM53" s="431">
        <f t="shared" si="16"/>
        <v>37177601</v>
      </c>
      <c r="AN53" s="431">
        <f t="shared" si="16"/>
        <v>3050000000</v>
      </c>
      <c r="AO53" s="431">
        <f t="shared" si="16"/>
        <v>1878153364</v>
      </c>
      <c r="AP53" s="431">
        <f t="shared" si="16"/>
        <v>934669035</v>
      </c>
      <c r="AQ53" s="431">
        <f t="shared" si="16"/>
        <v>200000000</v>
      </c>
      <c r="AR53" s="431">
        <v>0</v>
      </c>
      <c r="AS53" s="431">
        <f t="shared" si="16"/>
        <v>0</v>
      </c>
      <c r="AT53" s="431">
        <f t="shared" si="16"/>
        <v>37177601</v>
      </c>
      <c r="AU53" s="431">
        <f t="shared" ref="AU53" si="17">SUM(AO53:AT53)</f>
        <v>3050000000</v>
      </c>
      <c r="AV53" s="431">
        <f>+AO53</f>
        <v>1878153364</v>
      </c>
      <c r="AW53" s="431">
        <f t="shared" ref="AW53:BA53" si="18">+AP53</f>
        <v>934669035</v>
      </c>
      <c r="AX53" s="431">
        <f t="shared" si="18"/>
        <v>200000000</v>
      </c>
      <c r="AY53" s="431">
        <v>0</v>
      </c>
      <c r="AZ53" s="431">
        <f t="shared" si="18"/>
        <v>0</v>
      </c>
      <c r="BA53" s="431">
        <f t="shared" si="18"/>
        <v>37177601</v>
      </c>
      <c r="BB53" s="431">
        <f t="shared" ref="BB53" si="19">SUM(AV53:BA53)</f>
        <v>3050000000</v>
      </c>
      <c r="BC53" s="432">
        <f t="shared" ref="BC53" si="20">+BB53+AU53+AN53+AG53</f>
        <v>12200000000</v>
      </c>
      <c r="BD53" s="480" t="s">
        <v>706</v>
      </c>
      <c r="BN53" s="9" t="s">
        <v>539</v>
      </c>
      <c r="BO53" s="298" t="s">
        <v>540</v>
      </c>
      <c r="BP53" s="10" t="s">
        <v>707</v>
      </c>
      <c r="BQ53" s="299" t="s">
        <v>708</v>
      </c>
      <c r="BS53" s="89" t="s">
        <v>279</v>
      </c>
      <c r="BT53" s="89" t="s">
        <v>280</v>
      </c>
      <c r="BU53" s="90" t="s">
        <v>701</v>
      </c>
      <c r="BV53" s="87" t="s">
        <v>695</v>
      </c>
      <c r="DC53" s="2" t="s">
        <v>709</v>
      </c>
      <c r="DD53" s="2" t="s">
        <v>710</v>
      </c>
      <c r="DE53" s="2" t="s">
        <v>711</v>
      </c>
      <c r="DF53" s="2" t="s">
        <v>712</v>
      </c>
      <c r="DH53" s="2" t="s">
        <v>713</v>
      </c>
      <c r="DI53" s="2" t="s">
        <v>208</v>
      </c>
      <c r="DJ53" s="2" t="s">
        <v>282</v>
      </c>
      <c r="DK53" s="2" t="s">
        <v>283</v>
      </c>
      <c r="DL53" s="2" t="s">
        <v>308</v>
      </c>
      <c r="DN53" s="2" t="s">
        <v>696</v>
      </c>
      <c r="DO53" s="2" t="s">
        <v>697</v>
      </c>
      <c r="DQ53" s="2" t="s">
        <v>701</v>
      </c>
      <c r="DR53" s="2" t="s">
        <v>695</v>
      </c>
      <c r="DT53" s="2" t="str">
        <f t="shared" si="7"/>
        <v>E4.P_A.MR1</v>
      </c>
      <c r="DU53" s="2" t="s">
        <v>709</v>
      </c>
      <c r="DV53" s="2" t="s">
        <v>710</v>
      </c>
      <c r="DW53" s="2" t="s">
        <v>714</v>
      </c>
      <c r="DX53" s="2" t="s">
        <v>715</v>
      </c>
      <c r="DY53" s="2" t="s">
        <v>711</v>
      </c>
      <c r="DZ53" s="2" t="s">
        <v>712</v>
      </c>
      <c r="EB53" s="300" t="s">
        <v>687</v>
      </c>
      <c r="EC53" s="301" t="s">
        <v>688</v>
      </c>
      <c r="ED53" s="302" t="s">
        <v>716</v>
      </c>
      <c r="EE53" s="433">
        <v>635</v>
      </c>
      <c r="EF53" s="433">
        <v>571</v>
      </c>
      <c r="EG53" s="263"/>
      <c r="EH53" s="263"/>
      <c r="EI53" s="263"/>
      <c r="EJ53" s="263"/>
      <c r="EL53" s="815" t="s">
        <v>717</v>
      </c>
      <c r="EM53" s="311" t="s">
        <v>704</v>
      </c>
      <c r="EN53" s="267" t="s">
        <v>705</v>
      </c>
      <c r="EO53" s="378">
        <v>24</v>
      </c>
      <c r="EP53" s="378">
        <v>34</v>
      </c>
      <c r="EQ53" s="481">
        <v>34</v>
      </c>
      <c r="ER53" s="481">
        <v>34</v>
      </c>
      <c r="ES53" s="481">
        <v>34</v>
      </c>
      <c r="ET53" s="816">
        <v>34</v>
      </c>
    </row>
    <row r="54" spans="1:150" ht="51.75" customHeight="1" thickBot="1" x14ac:dyDescent="0.25">
      <c r="A54" s="270" t="s">
        <v>177</v>
      </c>
      <c r="B54" s="422" t="s">
        <v>178</v>
      </c>
      <c r="C54" s="423" t="s">
        <v>179</v>
      </c>
      <c r="D54" s="423"/>
      <c r="E54" s="7" t="s">
        <v>702</v>
      </c>
      <c r="F54" s="274" t="str">
        <f t="shared" si="4"/>
        <v>E1.P_C</v>
      </c>
      <c r="G54" s="482" t="s">
        <v>218</v>
      </c>
      <c r="H54" s="482" t="s">
        <v>320</v>
      </c>
      <c r="I54" s="276"/>
      <c r="J54" s="451" t="s">
        <v>185</v>
      </c>
      <c r="K54" s="366" t="str">
        <f t="shared" si="5"/>
        <v>E1.P_C.MR1</v>
      </c>
      <c r="L54" s="483" t="s">
        <v>295</v>
      </c>
      <c r="M54" s="483" t="s">
        <v>323</v>
      </c>
      <c r="N54" s="281">
        <v>3630</v>
      </c>
      <c r="O54" s="484">
        <v>3700</v>
      </c>
      <c r="P54" s="473" t="s">
        <v>212</v>
      </c>
      <c r="Q54" s="485" t="str">
        <f t="shared" si="6"/>
        <v>E1.P_C.MR1-MP02-1</v>
      </c>
      <c r="R54" s="414" t="s">
        <v>718</v>
      </c>
      <c r="S54" s="307" t="s">
        <v>719</v>
      </c>
      <c r="T54" s="286">
        <v>3</v>
      </c>
      <c r="U54" s="287">
        <v>5</v>
      </c>
      <c r="V54" s="286" t="s">
        <v>191</v>
      </c>
      <c r="W54" s="288">
        <v>0</v>
      </c>
      <c r="X54" s="289">
        <v>2</v>
      </c>
      <c r="Y54" s="288">
        <v>1</v>
      </c>
      <c r="Z54" s="290">
        <v>1</v>
      </c>
      <c r="AA54" s="291"/>
      <c r="AB54" s="292"/>
      <c r="AC54" s="292"/>
      <c r="AD54" s="292"/>
      <c r="AE54" s="292"/>
      <c r="AF54" s="292"/>
      <c r="AG54" s="292"/>
      <c r="AH54" s="292"/>
      <c r="AI54" s="292"/>
      <c r="AJ54" s="292"/>
      <c r="AK54" s="292"/>
      <c r="AL54" s="292"/>
      <c r="AM54" s="292"/>
      <c r="AN54" s="292"/>
      <c r="AO54" s="292"/>
      <c r="AP54" s="292"/>
      <c r="AQ54" s="292"/>
      <c r="AR54" s="292"/>
      <c r="AS54" s="292"/>
      <c r="AT54" s="292"/>
      <c r="AU54" s="292"/>
      <c r="AV54" s="292"/>
      <c r="AW54" s="292"/>
      <c r="AX54" s="292"/>
      <c r="AY54" s="292"/>
      <c r="AZ54" s="292"/>
      <c r="BA54" s="292"/>
      <c r="BB54" s="292"/>
      <c r="BC54" s="293"/>
      <c r="BD54" s="294" t="s">
        <v>706</v>
      </c>
      <c r="BN54" s="11" t="s">
        <v>539</v>
      </c>
      <c r="BO54" s="324" t="s">
        <v>540</v>
      </c>
      <c r="BP54" s="12" t="s">
        <v>720</v>
      </c>
      <c r="BQ54" s="325" t="s">
        <v>721</v>
      </c>
      <c r="BS54" s="87" t="s">
        <v>294</v>
      </c>
      <c r="BT54" s="87" t="s">
        <v>295</v>
      </c>
      <c r="BU54" s="90" t="s">
        <v>717</v>
      </c>
      <c r="BV54" s="87" t="s">
        <v>704</v>
      </c>
      <c r="DC54" s="2" t="s">
        <v>722</v>
      </c>
      <c r="DD54" s="2" t="s">
        <v>710</v>
      </c>
      <c r="DE54" s="2" t="s">
        <v>711</v>
      </c>
      <c r="DF54" s="2" t="s">
        <v>712</v>
      </c>
      <c r="DH54" s="2" t="s">
        <v>723</v>
      </c>
      <c r="DI54" s="2" t="s">
        <v>208</v>
      </c>
      <c r="DJ54" s="2" t="s">
        <v>319</v>
      </c>
      <c r="DK54" s="2" t="s">
        <v>320</v>
      </c>
      <c r="DL54" s="2" t="s">
        <v>318</v>
      </c>
      <c r="DN54" s="2" t="s">
        <v>707</v>
      </c>
      <c r="DO54" s="2" t="s">
        <v>708</v>
      </c>
      <c r="DQ54" s="2" t="s">
        <v>717</v>
      </c>
      <c r="DR54" s="2" t="s">
        <v>704</v>
      </c>
      <c r="DT54" s="2" t="str">
        <f t="shared" si="7"/>
        <v>E4.P_A.MR2</v>
      </c>
      <c r="DU54" s="2" t="s">
        <v>722</v>
      </c>
      <c r="DV54" s="2" t="s">
        <v>710</v>
      </c>
      <c r="DW54" s="2" t="s">
        <v>714</v>
      </c>
      <c r="DX54" s="2" t="s">
        <v>715</v>
      </c>
      <c r="DY54" s="2" t="s">
        <v>711</v>
      </c>
      <c r="DZ54" s="2" t="s">
        <v>712</v>
      </c>
      <c r="EB54" s="300" t="s">
        <v>696</v>
      </c>
      <c r="EC54" s="301" t="s">
        <v>697</v>
      </c>
      <c r="ED54" s="302" t="s">
        <v>724</v>
      </c>
      <c r="EE54" s="350">
        <v>277</v>
      </c>
      <c r="EF54" s="350">
        <v>249</v>
      </c>
      <c r="EG54" s="263"/>
      <c r="EH54" s="263"/>
      <c r="EI54" s="263"/>
      <c r="EJ54" s="263"/>
      <c r="EL54" s="815" t="s">
        <v>725</v>
      </c>
      <c r="EM54" s="311" t="s">
        <v>718</v>
      </c>
      <c r="EN54" s="267" t="s">
        <v>719</v>
      </c>
      <c r="EO54" s="267">
        <v>3</v>
      </c>
      <c r="EP54" s="267">
        <v>5</v>
      </c>
      <c r="EQ54" s="268">
        <v>0</v>
      </c>
      <c r="ER54" s="798">
        <v>0</v>
      </c>
      <c r="ES54" s="798">
        <v>1</v>
      </c>
      <c r="ET54" s="809">
        <v>1</v>
      </c>
    </row>
    <row r="55" spans="1:150" ht="63" customHeight="1" thickBot="1" x14ac:dyDescent="0.3">
      <c r="A55" s="270" t="s">
        <v>177</v>
      </c>
      <c r="B55" s="422" t="s">
        <v>178</v>
      </c>
      <c r="C55" s="423" t="s">
        <v>179</v>
      </c>
      <c r="D55" s="423"/>
      <c r="E55" s="7" t="s">
        <v>702</v>
      </c>
      <c r="F55" s="274" t="str">
        <f t="shared" si="4"/>
        <v>E1.P_C</v>
      </c>
      <c r="G55" s="482" t="s">
        <v>218</v>
      </c>
      <c r="H55" s="482" t="s">
        <v>320</v>
      </c>
      <c r="I55" s="276"/>
      <c r="J55" s="451" t="s">
        <v>185</v>
      </c>
      <c r="K55" s="366" t="str">
        <f t="shared" si="5"/>
        <v>E1.P_C.MR1</v>
      </c>
      <c r="L55" s="483" t="s">
        <v>295</v>
      </c>
      <c r="M55" s="483" t="s">
        <v>323</v>
      </c>
      <c r="N55" s="281">
        <v>3630</v>
      </c>
      <c r="O55" s="484">
        <v>3700</v>
      </c>
      <c r="P55" s="473" t="s">
        <v>225</v>
      </c>
      <c r="Q55" s="485" t="str">
        <f t="shared" si="6"/>
        <v>E1.P_C.MR1-MP03-1</v>
      </c>
      <c r="R55" s="414" t="s">
        <v>726</v>
      </c>
      <c r="S55" s="307" t="s">
        <v>727</v>
      </c>
      <c r="T55" s="286">
        <v>62</v>
      </c>
      <c r="U55" s="287">
        <v>120</v>
      </c>
      <c r="V55" s="286" t="s">
        <v>191</v>
      </c>
      <c r="W55" s="288">
        <v>30</v>
      </c>
      <c r="X55" s="289">
        <v>30</v>
      </c>
      <c r="Y55" s="288">
        <v>30</v>
      </c>
      <c r="Z55" s="290">
        <v>30</v>
      </c>
      <c r="AA55" s="291"/>
      <c r="AB55" s="292"/>
      <c r="AC55" s="292"/>
      <c r="AD55" s="292"/>
      <c r="AE55" s="292"/>
      <c r="AF55" s="292"/>
      <c r="AG55" s="292"/>
      <c r="AH55" s="292"/>
      <c r="AI55" s="292"/>
      <c r="AJ55" s="292"/>
      <c r="AK55" s="292"/>
      <c r="AL55" s="292"/>
      <c r="AM55" s="292"/>
      <c r="AN55" s="292"/>
      <c r="AO55" s="292"/>
      <c r="AP55" s="292"/>
      <c r="AQ55" s="292"/>
      <c r="AR55" s="292"/>
      <c r="AS55" s="292"/>
      <c r="AT55" s="292"/>
      <c r="AU55" s="292"/>
      <c r="AV55" s="292"/>
      <c r="AW55" s="292"/>
      <c r="AX55" s="292"/>
      <c r="AY55" s="292"/>
      <c r="AZ55" s="292"/>
      <c r="BA55" s="292"/>
      <c r="BB55" s="292"/>
      <c r="BC55" s="293"/>
      <c r="BD55" s="294" t="s">
        <v>706</v>
      </c>
      <c r="BN55" s="13" t="s">
        <v>554</v>
      </c>
      <c r="BO55" s="348" t="s">
        <v>555</v>
      </c>
      <c r="BP55" s="14" t="s">
        <v>728</v>
      </c>
      <c r="BQ55" s="349" t="s">
        <v>729</v>
      </c>
      <c r="BS55" s="89" t="s">
        <v>294</v>
      </c>
      <c r="BT55" s="89" t="s">
        <v>295</v>
      </c>
      <c r="BU55" s="90" t="s">
        <v>725</v>
      </c>
      <c r="BV55" s="87" t="s">
        <v>718</v>
      </c>
      <c r="DC55" s="2" t="s">
        <v>730</v>
      </c>
      <c r="DD55" s="2" t="s">
        <v>710</v>
      </c>
      <c r="DE55" s="2" t="s">
        <v>711</v>
      </c>
      <c r="DF55" s="2" t="s">
        <v>712</v>
      </c>
      <c r="DH55" s="2" t="s">
        <v>731</v>
      </c>
      <c r="DI55" s="2" t="s">
        <v>208</v>
      </c>
      <c r="DJ55" s="2" t="s">
        <v>319</v>
      </c>
      <c r="DK55" s="2" t="s">
        <v>320</v>
      </c>
      <c r="DL55" s="2" t="s">
        <v>318</v>
      </c>
      <c r="DN55" s="2" t="s">
        <v>720</v>
      </c>
      <c r="DO55" s="2" t="s">
        <v>721</v>
      </c>
      <c r="DQ55" s="2" t="s">
        <v>725</v>
      </c>
      <c r="DR55" s="2" t="s">
        <v>718</v>
      </c>
      <c r="DT55" s="2" t="str">
        <f t="shared" si="7"/>
        <v>E4.P_A.MR3</v>
      </c>
      <c r="DU55" s="2" t="s">
        <v>730</v>
      </c>
      <c r="DV55" s="2" t="s">
        <v>710</v>
      </c>
      <c r="DW55" s="2" t="s">
        <v>714</v>
      </c>
      <c r="DX55" s="2" t="s">
        <v>715</v>
      </c>
      <c r="DY55" s="2" t="s">
        <v>711</v>
      </c>
      <c r="DZ55" s="2" t="s">
        <v>712</v>
      </c>
      <c r="EB55" s="300" t="s">
        <v>707</v>
      </c>
      <c r="EC55" s="301" t="s">
        <v>708</v>
      </c>
      <c r="ED55" s="302" t="s">
        <v>732</v>
      </c>
      <c r="EE55" s="486">
        <v>4.9000000000000004</v>
      </c>
      <c r="EF55" s="304">
        <v>5</v>
      </c>
      <c r="EG55" s="263"/>
      <c r="EH55" s="263"/>
      <c r="EI55" s="263"/>
      <c r="EJ55" s="263"/>
      <c r="EL55" s="815" t="s">
        <v>733</v>
      </c>
      <c r="EM55" s="311" t="s">
        <v>726</v>
      </c>
      <c r="EN55" s="267" t="s">
        <v>727</v>
      </c>
      <c r="EO55" s="267">
        <v>62</v>
      </c>
      <c r="EP55" s="267">
        <v>120</v>
      </c>
      <c r="EQ55" s="268">
        <v>30</v>
      </c>
      <c r="ER55" s="268">
        <v>30</v>
      </c>
      <c r="ES55" s="268">
        <v>30</v>
      </c>
      <c r="ET55" s="809">
        <v>30</v>
      </c>
    </row>
    <row r="56" spans="1:150" ht="63.75" customHeight="1" thickBot="1" x14ac:dyDescent="0.25">
      <c r="A56" s="270" t="s">
        <v>177</v>
      </c>
      <c r="B56" s="422" t="s">
        <v>178</v>
      </c>
      <c r="C56" s="423" t="s">
        <v>179</v>
      </c>
      <c r="D56" s="423"/>
      <c r="E56" s="7" t="s">
        <v>702</v>
      </c>
      <c r="F56" s="274" t="str">
        <f t="shared" si="4"/>
        <v>E1.P_C</v>
      </c>
      <c r="G56" s="482" t="s">
        <v>218</v>
      </c>
      <c r="H56" s="482" t="s">
        <v>320</v>
      </c>
      <c r="I56" s="276"/>
      <c r="J56" s="451" t="s">
        <v>185</v>
      </c>
      <c r="K56" s="366" t="str">
        <f t="shared" si="5"/>
        <v>E1.P_C.MR1</v>
      </c>
      <c r="L56" s="483" t="s">
        <v>295</v>
      </c>
      <c r="M56" s="483" t="s">
        <v>323</v>
      </c>
      <c r="N56" s="281">
        <v>3630</v>
      </c>
      <c r="O56" s="484">
        <v>3700</v>
      </c>
      <c r="P56" s="473" t="s">
        <v>240</v>
      </c>
      <c r="Q56" s="485" t="str">
        <f t="shared" si="6"/>
        <v>E1.P_C.MR1-MP04-1</v>
      </c>
      <c r="R56" s="414" t="s">
        <v>734</v>
      </c>
      <c r="S56" s="307" t="s">
        <v>735</v>
      </c>
      <c r="T56" s="286">
        <v>5</v>
      </c>
      <c r="U56" s="287">
        <v>5</v>
      </c>
      <c r="V56" s="286" t="s">
        <v>228</v>
      </c>
      <c r="W56" s="288">
        <v>5</v>
      </c>
      <c r="X56" s="289">
        <v>5</v>
      </c>
      <c r="Y56" s="288">
        <v>15</v>
      </c>
      <c r="Z56" s="290">
        <v>10</v>
      </c>
      <c r="AA56" s="291"/>
      <c r="AB56" s="292"/>
      <c r="AC56" s="292"/>
      <c r="AD56" s="292"/>
      <c r="AE56" s="292"/>
      <c r="AF56" s="292"/>
      <c r="AG56" s="292"/>
      <c r="AH56" s="292"/>
      <c r="AI56" s="292"/>
      <c r="AJ56" s="292"/>
      <c r="AK56" s="292"/>
      <c r="AL56" s="292"/>
      <c r="AM56" s="292"/>
      <c r="AN56" s="292"/>
      <c r="AO56" s="292"/>
      <c r="AP56" s="292"/>
      <c r="AQ56" s="292"/>
      <c r="AR56" s="292"/>
      <c r="AS56" s="292"/>
      <c r="AT56" s="292"/>
      <c r="AU56" s="292"/>
      <c r="AV56" s="292"/>
      <c r="AW56" s="292"/>
      <c r="AX56" s="292"/>
      <c r="AY56" s="292"/>
      <c r="AZ56" s="292"/>
      <c r="BA56" s="292"/>
      <c r="BB56" s="292"/>
      <c r="BC56" s="293"/>
      <c r="BD56" s="294" t="s">
        <v>706</v>
      </c>
      <c r="BN56" s="13" t="s">
        <v>567</v>
      </c>
      <c r="BO56" s="348" t="s">
        <v>568</v>
      </c>
      <c r="BP56" s="14" t="s">
        <v>736</v>
      </c>
      <c r="BQ56" s="349" t="s">
        <v>737</v>
      </c>
      <c r="BS56" s="89" t="s">
        <v>294</v>
      </c>
      <c r="BT56" s="89" t="s">
        <v>295</v>
      </c>
      <c r="BU56" s="90" t="s">
        <v>733</v>
      </c>
      <c r="BV56" s="87" t="s">
        <v>726</v>
      </c>
      <c r="DC56" s="2" t="s">
        <v>738</v>
      </c>
      <c r="DD56" s="2" t="s">
        <v>710</v>
      </c>
      <c r="DE56" s="2" t="s">
        <v>711</v>
      </c>
      <c r="DF56" s="2" t="s">
        <v>712</v>
      </c>
      <c r="DH56" s="2" t="s">
        <v>739</v>
      </c>
      <c r="DI56" s="2" t="s">
        <v>208</v>
      </c>
      <c r="DJ56" s="2" t="s">
        <v>319</v>
      </c>
      <c r="DK56" s="2" t="s">
        <v>320</v>
      </c>
      <c r="DL56" s="2" t="s">
        <v>318</v>
      </c>
      <c r="DN56" s="2" t="s">
        <v>728</v>
      </c>
      <c r="DO56" s="2" t="s">
        <v>729</v>
      </c>
      <c r="DQ56" s="2" t="s">
        <v>733</v>
      </c>
      <c r="DR56" s="2" t="s">
        <v>726</v>
      </c>
      <c r="DT56" s="2" t="str">
        <f t="shared" si="7"/>
        <v>E4.P_A.MR4</v>
      </c>
      <c r="DU56" s="2" t="s">
        <v>738</v>
      </c>
      <c r="DV56" s="2" t="s">
        <v>710</v>
      </c>
      <c r="DW56" s="2" t="s">
        <v>714</v>
      </c>
      <c r="DX56" s="2" t="s">
        <v>715</v>
      </c>
      <c r="DY56" s="2" t="s">
        <v>711</v>
      </c>
      <c r="DZ56" s="2" t="s">
        <v>712</v>
      </c>
      <c r="EB56" s="300" t="s">
        <v>720</v>
      </c>
      <c r="EC56" s="301" t="s">
        <v>721</v>
      </c>
      <c r="ED56" s="302" t="s">
        <v>740</v>
      </c>
      <c r="EE56" s="433">
        <v>7357</v>
      </c>
      <c r="EF56" s="433">
        <v>11035</v>
      </c>
      <c r="EG56" s="263"/>
      <c r="EH56" s="263"/>
      <c r="EI56" s="263"/>
      <c r="EJ56" s="263"/>
      <c r="EL56" s="815" t="s">
        <v>741</v>
      </c>
      <c r="EM56" s="311" t="s">
        <v>734</v>
      </c>
      <c r="EN56" s="267" t="s">
        <v>735</v>
      </c>
      <c r="EO56" s="267">
        <v>5</v>
      </c>
      <c r="EP56" s="267">
        <v>5</v>
      </c>
      <c r="EQ56" s="268">
        <v>5</v>
      </c>
      <c r="ER56" s="268">
        <v>5</v>
      </c>
      <c r="ES56" s="268">
        <v>5</v>
      </c>
      <c r="ET56" s="809">
        <v>5</v>
      </c>
    </row>
    <row r="57" spans="1:150" ht="90" customHeight="1" x14ac:dyDescent="0.2">
      <c r="A57" s="270" t="s">
        <v>177</v>
      </c>
      <c r="B57" s="422" t="s">
        <v>178</v>
      </c>
      <c r="C57" s="423" t="s">
        <v>179</v>
      </c>
      <c r="D57" s="423"/>
      <c r="E57" s="7" t="s">
        <v>702</v>
      </c>
      <c r="F57" s="274" t="str">
        <f t="shared" si="4"/>
        <v>E1.P_C</v>
      </c>
      <c r="G57" s="482" t="s">
        <v>218</v>
      </c>
      <c r="H57" s="482" t="s">
        <v>320</v>
      </c>
      <c r="I57" s="276"/>
      <c r="J57" s="451" t="s">
        <v>185</v>
      </c>
      <c r="K57" s="366" t="str">
        <f t="shared" si="5"/>
        <v>E1.P_C.MR1</v>
      </c>
      <c r="L57" s="483" t="s">
        <v>295</v>
      </c>
      <c r="M57" s="483" t="s">
        <v>323</v>
      </c>
      <c r="N57" s="281">
        <v>3630</v>
      </c>
      <c r="O57" s="484">
        <v>3700</v>
      </c>
      <c r="P57" s="473" t="s">
        <v>252</v>
      </c>
      <c r="Q57" s="485" t="str">
        <f t="shared" si="6"/>
        <v>E1.P_C.MR1-MP05-1</v>
      </c>
      <c r="R57" s="414" t="s">
        <v>742</v>
      </c>
      <c r="S57" s="307" t="s">
        <v>743</v>
      </c>
      <c r="T57" s="286">
        <v>126</v>
      </c>
      <c r="U57" s="287">
        <v>126</v>
      </c>
      <c r="V57" s="286" t="s">
        <v>228</v>
      </c>
      <c r="W57" s="288">
        <v>126</v>
      </c>
      <c r="X57" s="289">
        <v>126</v>
      </c>
      <c r="Y57" s="288">
        <v>126</v>
      </c>
      <c r="Z57" s="290">
        <v>126</v>
      </c>
      <c r="AA57" s="291"/>
      <c r="AB57" s="292"/>
      <c r="AC57" s="292"/>
      <c r="AD57" s="292"/>
      <c r="AE57" s="292"/>
      <c r="AF57" s="292"/>
      <c r="AG57" s="292"/>
      <c r="AH57" s="292"/>
      <c r="AI57" s="292"/>
      <c r="AJ57" s="292"/>
      <c r="AK57" s="292"/>
      <c r="AL57" s="292"/>
      <c r="AM57" s="292"/>
      <c r="AN57" s="292"/>
      <c r="AO57" s="292"/>
      <c r="AP57" s="292"/>
      <c r="AQ57" s="292"/>
      <c r="AR57" s="292"/>
      <c r="AS57" s="292"/>
      <c r="AT57" s="292"/>
      <c r="AU57" s="292"/>
      <c r="AV57" s="292"/>
      <c r="AW57" s="292"/>
      <c r="AX57" s="292"/>
      <c r="AY57" s="292"/>
      <c r="AZ57" s="292"/>
      <c r="BA57" s="292"/>
      <c r="BB57" s="292"/>
      <c r="BC57" s="293"/>
      <c r="BD57" s="294" t="s">
        <v>706</v>
      </c>
      <c r="BN57" s="5" t="s">
        <v>578</v>
      </c>
      <c r="BO57" s="261" t="s">
        <v>579</v>
      </c>
      <c r="BP57" s="6" t="s">
        <v>744</v>
      </c>
      <c r="BQ57" s="262" t="s">
        <v>745</v>
      </c>
      <c r="BS57" s="89" t="s">
        <v>294</v>
      </c>
      <c r="BT57" s="89" t="s">
        <v>295</v>
      </c>
      <c r="BU57" s="90" t="s">
        <v>741</v>
      </c>
      <c r="BV57" s="87" t="s">
        <v>734</v>
      </c>
      <c r="DC57" s="2" t="s">
        <v>746</v>
      </c>
      <c r="DD57" s="2" t="s">
        <v>710</v>
      </c>
      <c r="DE57" s="2" t="s">
        <v>747</v>
      </c>
      <c r="DF57" s="2" t="s">
        <v>748</v>
      </c>
      <c r="DH57" s="2" t="s">
        <v>749</v>
      </c>
      <c r="DI57" s="2" t="s">
        <v>208</v>
      </c>
      <c r="DJ57" s="2" t="s">
        <v>319</v>
      </c>
      <c r="DK57" s="2" t="s">
        <v>320</v>
      </c>
      <c r="DL57" s="2" t="s">
        <v>318</v>
      </c>
      <c r="DN57" s="2" t="s">
        <v>736</v>
      </c>
      <c r="DO57" s="2" t="s">
        <v>737</v>
      </c>
      <c r="DQ57" s="2" t="s">
        <v>741</v>
      </c>
      <c r="DR57" s="2" t="s">
        <v>734</v>
      </c>
      <c r="DT57" s="2" t="str">
        <f t="shared" si="7"/>
        <v>E4.P_B.MR1</v>
      </c>
      <c r="DU57" s="2" t="s">
        <v>746</v>
      </c>
      <c r="DV57" s="2" t="s">
        <v>710</v>
      </c>
      <c r="DW57" s="2" t="s">
        <v>714</v>
      </c>
      <c r="DX57" s="2" t="s">
        <v>750</v>
      </c>
      <c r="DY57" s="2" t="s">
        <v>747</v>
      </c>
      <c r="DZ57" s="2" t="s">
        <v>748</v>
      </c>
      <c r="EB57" s="300" t="s">
        <v>728</v>
      </c>
      <c r="EC57" s="301" t="s">
        <v>729</v>
      </c>
      <c r="ED57" s="302" t="s">
        <v>751</v>
      </c>
      <c r="EE57" s="350">
        <v>4</v>
      </c>
      <c r="EF57" s="350">
        <v>6</v>
      </c>
      <c r="EG57" s="263"/>
      <c r="EH57" s="263"/>
      <c r="EI57" s="263"/>
      <c r="EJ57" s="263"/>
      <c r="EL57" s="815" t="s">
        <v>752</v>
      </c>
      <c r="EM57" s="311" t="s">
        <v>742</v>
      </c>
      <c r="EN57" s="267" t="s">
        <v>743</v>
      </c>
      <c r="EO57" s="267">
        <v>126</v>
      </c>
      <c r="EP57" s="267">
        <v>126</v>
      </c>
      <c r="EQ57" s="268">
        <v>126</v>
      </c>
      <c r="ER57" s="268">
        <v>126</v>
      </c>
      <c r="ES57" s="268">
        <v>126</v>
      </c>
      <c r="ET57" s="809">
        <v>126</v>
      </c>
    </row>
    <row r="58" spans="1:150" ht="89.25" customHeight="1" x14ac:dyDescent="0.2">
      <c r="A58" s="270" t="s">
        <v>177</v>
      </c>
      <c r="B58" s="422" t="s">
        <v>178</v>
      </c>
      <c r="C58" s="423" t="s">
        <v>179</v>
      </c>
      <c r="D58" s="423"/>
      <c r="E58" s="7" t="s">
        <v>702</v>
      </c>
      <c r="F58" s="274" t="str">
        <f t="shared" si="4"/>
        <v>E1.P_C</v>
      </c>
      <c r="G58" s="482" t="s">
        <v>218</v>
      </c>
      <c r="H58" s="482" t="s">
        <v>320</v>
      </c>
      <c r="I58" s="276"/>
      <c r="J58" s="451" t="s">
        <v>185</v>
      </c>
      <c r="K58" s="366" t="str">
        <f t="shared" si="5"/>
        <v>E1.P_C.MR1</v>
      </c>
      <c r="L58" s="483" t="s">
        <v>295</v>
      </c>
      <c r="M58" s="483" t="s">
        <v>323</v>
      </c>
      <c r="N58" s="281">
        <v>3630</v>
      </c>
      <c r="O58" s="484">
        <v>3700</v>
      </c>
      <c r="P58" s="473" t="s">
        <v>263</v>
      </c>
      <c r="Q58" s="485" t="str">
        <f t="shared" si="6"/>
        <v>E1.P_C.MR1-MP06-1</v>
      </c>
      <c r="R58" s="414" t="s">
        <v>753</v>
      </c>
      <c r="S58" s="307" t="s">
        <v>754</v>
      </c>
      <c r="T58" s="286">
        <v>0</v>
      </c>
      <c r="U58" s="287">
        <v>25</v>
      </c>
      <c r="V58" s="286" t="s">
        <v>191</v>
      </c>
      <c r="W58" s="288">
        <v>0</v>
      </c>
      <c r="X58" s="289">
        <v>0</v>
      </c>
      <c r="Y58" s="288">
        <v>15</v>
      </c>
      <c r="Z58" s="290">
        <v>10</v>
      </c>
      <c r="AA58" s="291"/>
      <c r="AB58" s="292"/>
      <c r="AC58" s="292"/>
      <c r="AD58" s="292"/>
      <c r="AE58" s="292"/>
      <c r="AF58" s="292"/>
      <c r="AG58" s="292"/>
      <c r="AH58" s="292"/>
      <c r="AI58" s="292"/>
      <c r="AJ58" s="292"/>
      <c r="AK58" s="292"/>
      <c r="AL58" s="292"/>
      <c r="AM58" s="292"/>
      <c r="AN58" s="292"/>
      <c r="AO58" s="292"/>
      <c r="AP58" s="292"/>
      <c r="AQ58" s="292"/>
      <c r="AR58" s="292"/>
      <c r="AS58" s="292"/>
      <c r="AT58" s="292"/>
      <c r="AU58" s="292"/>
      <c r="AV58" s="292"/>
      <c r="AW58" s="292"/>
      <c r="AX58" s="292"/>
      <c r="AY58" s="292"/>
      <c r="AZ58" s="292"/>
      <c r="BA58" s="292"/>
      <c r="BB58" s="292"/>
      <c r="BC58" s="293"/>
      <c r="BD58" s="294" t="s">
        <v>706</v>
      </c>
      <c r="BN58" s="9" t="s">
        <v>578</v>
      </c>
      <c r="BO58" s="298" t="s">
        <v>579</v>
      </c>
      <c r="BP58" s="10" t="s">
        <v>755</v>
      </c>
      <c r="BQ58" s="299" t="s">
        <v>756</v>
      </c>
      <c r="BS58" s="89" t="s">
        <v>294</v>
      </c>
      <c r="BT58" s="89" t="s">
        <v>295</v>
      </c>
      <c r="BU58" s="90" t="s">
        <v>752</v>
      </c>
      <c r="BV58" s="87" t="s">
        <v>742</v>
      </c>
      <c r="DC58" s="2" t="s">
        <v>757</v>
      </c>
      <c r="DD58" s="2" t="s">
        <v>710</v>
      </c>
      <c r="DE58" s="2" t="s">
        <v>758</v>
      </c>
      <c r="DF58" s="2" t="s">
        <v>759</v>
      </c>
      <c r="DH58" s="2" t="s">
        <v>760</v>
      </c>
      <c r="DI58" s="2" t="s">
        <v>208</v>
      </c>
      <c r="DJ58" s="2" t="s">
        <v>319</v>
      </c>
      <c r="DK58" s="2" t="s">
        <v>320</v>
      </c>
      <c r="DL58" s="2" t="s">
        <v>318</v>
      </c>
      <c r="DN58" s="2" t="s">
        <v>744</v>
      </c>
      <c r="DO58" s="2" t="s">
        <v>745</v>
      </c>
      <c r="DQ58" s="2" t="s">
        <v>752</v>
      </c>
      <c r="DR58" s="2" t="s">
        <v>742</v>
      </c>
      <c r="DT58" s="2" t="str">
        <f t="shared" si="7"/>
        <v>E4.P_C.MR1</v>
      </c>
      <c r="DU58" s="2" t="s">
        <v>757</v>
      </c>
      <c r="DV58" s="2" t="s">
        <v>710</v>
      </c>
      <c r="DW58" s="2" t="s">
        <v>714</v>
      </c>
      <c r="DX58" s="2" t="s">
        <v>761</v>
      </c>
      <c r="DY58" s="2" t="s">
        <v>758</v>
      </c>
      <c r="DZ58" s="2" t="s">
        <v>759</v>
      </c>
      <c r="EB58" s="300" t="s">
        <v>736</v>
      </c>
      <c r="EC58" s="301" t="s">
        <v>737</v>
      </c>
      <c r="ED58" s="302" t="s">
        <v>762</v>
      </c>
      <c r="EE58" s="350">
        <v>13959</v>
      </c>
      <c r="EF58" s="350">
        <v>15355</v>
      </c>
      <c r="EG58" s="263"/>
      <c r="EH58" s="263"/>
      <c r="EI58" s="263"/>
      <c r="EJ58" s="263"/>
      <c r="EL58" s="815" t="s">
        <v>763</v>
      </c>
      <c r="EM58" s="311" t="s">
        <v>753</v>
      </c>
      <c r="EN58" s="267" t="s">
        <v>754</v>
      </c>
      <c r="EO58" s="267">
        <v>0</v>
      </c>
      <c r="EP58" s="267">
        <v>25</v>
      </c>
      <c r="EQ58" s="268">
        <v>0</v>
      </c>
      <c r="ER58" s="268">
        <v>0</v>
      </c>
      <c r="ES58" s="798">
        <v>12</v>
      </c>
      <c r="ET58" s="813">
        <v>13</v>
      </c>
    </row>
    <row r="59" spans="1:150" ht="71.25" customHeight="1" thickBot="1" x14ac:dyDescent="0.25">
      <c r="A59" s="270" t="s">
        <v>177</v>
      </c>
      <c r="B59" s="422" t="s">
        <v>178</v>
      </c>
      <c r="C59" s="423" t="s">
        <v>179</v>
      </c>
      <c r="D59" s="423"/>
      <c r="E59" s="7" t="s">
        <v>702</v>
      </c>
      <c r="F59" s="274" t="str">
        <f t="shared" si="4"/>
        <v>E1.P_C</v>
      </c>
      <c r="G59" s="482" t="s">
        <v>218</v>
      </c>
      <c r="H59" s="482" t="s">
        <v>320</v>
      </c>
      <c r="I59" s="276"/>
      <c r="J59" s="451" t="s">
        <v>185</v>
      </c>
      <c r="K59" s="366" t="str">
        <f t="shared" si="5"/>
        <v>E1.P_C.MR1</v>
      </c>
      <c r="L59" s="483" t="s">
        <v>295</v>
      </c>
      <c r="M59" s="483" t="s">
        <v>323</v>
      </c>
      <c r="N59" s="281">
        <v>3630</v>
      </c>
      <c r="O59" s="484">
        <v>3700</v>
      </c>
      <c r="P59" s="473" t="s">
        <v>274</v>
      </c>
      <c r="Q59" s="485" t="str">
        <f t="shared" si="6"/>
        <v>E1.P_C.MR1-MP07-1</v>
      </c>
      <c r="R59" s="414" t="s">
        <v>764</v>
      </c>
      <c r="S59" s="307" t="s">
        <v>323</v>
      </c>
      <c r="T59" s="373">
        <v>3630</v>
      </c>
      <c r="U59" s="374">
        <v>3700</v>
      </c>
      <c r="V59" s="373" t="s">
        <v>191</v>
      </c>
      <c r="W59" s="288">
        <v>3200</v>
      </c>
      <c r="X59" s="289">
        <v>3300</v>
      </c>
      <c r="Y59" s="288">
        <v>3400</v>
      </c>
      <c r="Z59" s="290">
        <v>3700</v>
      </c>
      <c r="AA59" s="375"/>
      <c r="AB59" s="376"/>
      <c r="AC59" s="376"/>
      <c r="AD59" s="376"/>
      <c r="AE59" s="376"/>
      <c r="AF59" s="376"/>
      <c r="AG59" s="376"/>
      <c r="AH59" s="376"/>
      <c r="AI59" s="376"/>
      <c r="AJ59" s="376"/>
      <c r="AK59" s="376"/>
      <c r="AL59" s="376"/>
      <c r="AM59" s="376"/>
      <c r="AN59" s="376"/>
      <c r="AO59" s="376"/>
      <c r="AP59" s="376"/>
      <c r="AQ59" s="376"/>
      <c r="AR59" s="376"/>
      <c r="AS59" s="376"/>
      <c r="AT59" s="376"/>
      <c r="AU59" s="376"/>
      <c r="AV59" s="376"/>
      <c r="AW59" s="376"/>
      <c r="AX59" s="376"/>
      <c r="AY59" s="376"/>
      <c r="AZ59" s="376"/>
      <c r="BA59" s="376"/>
      <c r="BB59" s="376"/>
      <c r="BC59" s="377"/>
      <c r="BD59" s="294" t="s">
        <v>706</v>
      </c>
      <c r="BN59" s="11" t="s">
        <v>578</v>
      </c>
      <c r="BO59" s="324" t="s">
        <v>579</v>
      </c>
      <c r="BP59" s="12" t="s">
        <v>765</v>
      </c>
      <c r="BQ59" s="325" t="s">
        <v>766</v>
      </c>
      <c r="BS59" s="89" t="s">
        <v>294</v>
      </c>
      <c r="BT59" s="89" t="s">
        <v>295</v>
      </c>
      <c r="BU59" s="90" t="s">
        <v>763</v>
      </c>
      <c r="BV59" s="87" t="s">
        <v>753</v>
      </c>
      <c r="DC59" s="2" t="s">
        <v>767</v>
      </c>
      <c r="DD59" s="2" t="s">
        <v>710</v>
      </c>
      <c r="DE59" s="2" t="s">
        <v>768</v>
      </c>
      <c r="DF59" s="2" t="s">
        <v>769</v>
      </c>
      <c r="DH59" s="2" t="s">
        <v>770</v>
      </c>
      <c r="DI59" s="2" t="s">
        <v>208</v>
      </c>
      <c r="DJ59" s="2" t="s">
        <v>319</v>
      </c>
      <c r="DK59" s="2" t="s">
        <v>320</v>
      </c>
      <c r="DL59" s="2" t="s">
        <v>318</v>
      </c>
      <c r="DN59" s="2" t="s">
        <v>755</v>
      </c>
      <c r="DO59" s="2" t="s">
        <v>756</v>
      </c>
      <c r="DQ59" s="2" t="s">
        <v>763</v>
      </c>
      <c r="DR59" s="2" t="s">
        <v>753</v>
      </c>
      <c r="DT59" s="2" t="str">
        <f t="shared" si="7"/>
        <v>E4.P_D.MR1</v>
      </c>
      <c r="DU59" s="2" t="s">
        <v>767</v>
      </c>
      <c r="DV59" s="2" t="s">
        <v>710</v>
      </c>
      <c r="DW59" s="2" t="s">
        <v>714</v>
      </c>
      <c r="DX59" s="2" t="s">
        <v>596</v>
      </c>
      <c r="DY59" s="2" t="s">
        <v>768</v>
      </c>
      <c r="DZ59" s="2" t="s">
        <v>769</v>
      </c>
      <c r="EB59" s="300" t="s">
        <v>744</v>
      </c>
      <c r="EC59" s="301" t="s">
        <v>745</v>
      </c>
      <c r="ED59" s="302" t="s">
        <v>771</v>
      </c>
      <c r="EE59" s="433">
        <v>1</v>
      </c>
      <c r="EF59" s="433">
        <v>4</v>
      </c>
      <c r="EG59" s="263"/>
      <c r="EH59" s="263"/>
      <c r="EI59" s="263"/>
      <c r="EJ59" s="263"/>
      <c r="EL59" s="815" t="s">
        <v>772</v>
      </c>
      <c r="EM59" s="311" t="s">
        <v>764</v>
      </c>
      <c r="EN59" s="267" t="s">
        <v>323</v>
      </c>
      <c r="EO59" s="378">
        <v>3630</v>
      </c>
      <c r="EP59" s="378">
        <v>3700</v>
      </c>
      <c r="EQ59" s="268">
        <v>3200</v>
      </c>
      <c r="ER59" s="268">
        <v>3300</v>
      </c>
      <c r="ES59" s="268">
        <v>3400</v>
      </c>
      <c r="ET59" s="809">
        <v>3700</v>
      </c>
    </row>
    <row r="60" spans="1:150" ht="66" customHeight="1" thickBot="1" x14ac:dyDescent="0.25">
      <c r="A60" s="270" t="s">
        <v>177</v>
      </c>
      <c r="B60" s="422" t="s">
        <v>178</v>
      </c>
      <c r="C60" s="423" t="s">
        <v>179</v>
      </c>
      <c r="D60" s="423"/>
      <c r="E60" s="7" t="s">
        <v>702</v>
      </c>
      <c r="F60" s="274" t="str">
        <f t="shared" si="4"/>
        <v>E1.P_C</v>
      </c>
      <c r="G60" s="482" t="s">
        <v>218</v>
      </c>
      <c r="H60" s="482" t="s">
        <v>320</v>
      </c>
      <c r="I60" s="276"/>
      <c r="J60" s="451" t="s">
        <v>185</v>
      </c>
      <c r="K60" s="366" t="str">
        <f t="shared" si="5"/>
        <v>E1.P_C.MR1</v>
      </c>
      <c r="L60" s="483" t="s">
        <v>295</v>
      </c>
      <c r="M60" s="483" t="s">
        <v>323</v>
      </c>
      <c r="N60" s="281">
        <v>3630</v>
      </c>
      <c r="O60" s="484">
        <v>3700</v>
      </c>
      <c r="P60" s="473" t="s">
        <v>289</v>
      </c>
      <c r="Q60" s="485" t="str">
        <f t="shared" si="6"/>
        <v>E1.P_C.MR1-MP08-1</v>
      </c>
      <c r="R60" s="414" t="s">
        <v>773</v>
      </c>
      <c r="S60" s="307" t="s">
        <v>774</v>
      </c>
      <c r="T60" s="373">
        <v>14</v>
      </c>
      <c r="U60" s="374">
        <v>18</v>
      </c>
      <c r="V60" s="373" t="s">
        <v>191</v>
      </c>
      <c r="W60" s="288">
        <v>1</v>
      </c>
      <c r="X60" s="289">
        <v>1</v>
      </c>
      <c r="Y60" s="288">
        <v>1</v>
      </c>
      <c r="Z60" s="290">
        <v>1</v>
      </c>
      <c r="AA60" s="375"/>
      <c r="AB60" s="376"/>
      <c r="AC60" s="376"/>
      <c r="AD60" s="376"/>
      <c r="AE60" s="376"/>
      <c r="AF60" s="376"/>
      <c r="AG60" s="376"/>
      <c r="AH60" s="376"/>
      <c r="AI60" s="376"/>
      <c r="AJ60" s="376"/>
      <c r="AK60" s="376"/>
      <c r="AL60" s="376"/>
      <c r="AM60" s="376"/>
      <c r="AN60" s="376"/>
      <c r="AO60" s="376"/>
      <c r="AP60" s="376"/>
      <c r="AQ60" s="376"/>
      <c r="AR60" s="376"/>
      <c r="AS60" s="376"/>
      <c r="AT60" s="376"/>
      <c r="AU60" s="376"/>
      <c r="AV60" s="376"/>
      <c r="AW60" s="376"/>
      <c r="AX60" s="376"/>
      <c r="AY60" s="376"/>
      <c r="AZ60" s="376"/>
      <c r="BA60" s="376"/>
      <c r="BB60" s="376"/>
      <c r="BC60" s="377"/>
      <c r="BD60" s="294" t="s">
        <v>706</v>
      </c>
      <c r="BN60" s="13" t="s">
        <v>590</v>
      </c>
      <c r="BO60" s="348" t="s">
        <v>591</v>
      </c>
      <c r="BP60" s="14" t="s">
        <v>775</v>
      </c>
      <c r="BQ60" s="349" t="s">
        <v>776</v>
      </c>
      <c r="BS60" s="89" t="s">
        <v>294</v>
      </c>
      <c r="BT60" s="89" t="s">
        <v>295</v>
      </c>
      <c r="BU60" s="90" t="s">
        <v>772</v>
      </c>
      <c r="BV60" s="87" t="s">
        <v>764</v>
      </c>
      <c r="DC60" s="2" t="s">
        <v>777</v>
      </c>
      <c r="DD60" s="2" t="s">
        <v>710</v>
      </c>
      <c r="DE60" s="2" t="s">
        <v>768</v>
      </c>
      <c r="DF60" s="2" t="s">
        <v>769</v>
      </c>
      <c r="DH60" s="2" t="s">
        <v>778</v>
      </c>
      <c r="DI60" s="2" t="s">
        <v>208</v>
      </c>
      <c r="DJ60" s="2" t="s">
        <v>319</v>
      </c>
      <c r="DK60" s="2" t="s">
        <v>320</v>
      </c>
      <c r="DL60" s="2" t="s">
        <v>318</v>
      </c>
      <c r="DN60" s="2" t="s">
        <v>765</v>
      </c>
      <c r="DO60" s="2" t="s">
        <v>766</v>
      </c>
      <c r="DQ60" s="2" t="s">
        <v>772</v>
      </c>
      <c r="DR60" s="2" t="s">
        <v>764</v>
      </c>
      <c r="DT60" s="2" t="str">
        <f t="shared" si="7"/>
        <v>E4.P_D.MR2</v>
      </c>
      <c r="DU60" s="2" t="s">
        <v>777</v>
      </c>
      <c r="DV60" s="2" t="s">
        <v>710</v>
      </c>
      <c r="DW60" s="2" t="s">
        <v>714</v>
      </c>
      <c r="DX60" s="2" t="s">
        <v>596</v>
      </c>
      <c r="DY60" s="2" t="s">
        <v>768</v>
      </c>
      <c r="DZ60" s="2" t="s">
        <v>769</v>
      </c>
      <c r="EB60" s="300" t="s">
        <v>755</v>
      </c>
      <c r="EC60" s="301" t="s">
        <v>756</v>
      </c>
      <c r="ED60" s="302" t="s">
        <v>779</v>
      </c>
      <c r="EE60" s="433">
        <v>0</v>
      </c>
      <c r="EF60" s="433">
        <v>1</v>
      </c>
      <c r="EG60" s="263"/>
      <c r="EH60" s="263"/>
      <c r="EI60" s="263"/>
      <c r="EJ60" s="263"/>
      <c r="EL60" s="815" t="s">
        <v>780</v>
      </c>
      <c r="EM60" s="311" t="s">
        <v>773</v>
      </c>
      <c r="EN60" s="267" t="s">
        <v>774</v>
      </c>
      <c r="EO60" s="378">
        <v>14</v>
      </c>
      <c r="EP60" s="378">
        <v>18</v>
      </c>
      <c r="EQ60" s="268">
        <v>1</v>
      </c>
      <c r="ER60" s="268">
        <v>1</v>
      </c>
      <c r="ES60" s="268">
        <v>1</v>
      </c>
      <c r="ET60" s="809">
        <v>1</v>
      </c>
    </row>
    <row r="61" spans="1:150" ht="75.75" customHeight="1" x14ac:dyDescent="0.2">
      <c r="A61" s="270" t="s">
        <v>177</v>
      </c>
      <c r="B61" s="422" t="s">
        <v>178</v>
      </c>
      <c r="C61" s="423" t="s">
        <v>179</v>
      </c>
      <c r="D61" s="423"/>
      <c r="E61" s="7" t="s">
        <v>702</v>
      </c>
      <c r="F61" s="274" t="str">
        <f t="shared" si="4"/>
        <v>E1.P_C</v>
      </c>
      <c r="G61" s="482" t="s">
        <v>218</v>
      </c>
      <c r="H61" s="482" t="s">
        <v>320</v>
      </c>
      <c r="I61" s="276"/>
      <c r="J61" s="451" t="s">
        <v>185</v>
      </c>
      <c r="K61" s="366" t="str">
        <f t="shared" si="5"/>
        <v>E1.P_C.MR1</v>
      </c>
      <c r="L61" s="483" t="s">
        <v>295</v>
      </c>
      <c r="M61" s="483" t="s">
        <v>323</v>
      </c>
      <c r="N61" s="281">
        <v>3630</v>
      </c>
      <c r="O61" s="484">
        <v>3700</v>
      </c>
      <c r="P61" s="473" t="s">
        <v>685</v>
      </c>
      <c r="Q61" s="485" t="str">
        <f t="shared" si="6"/>
        <v>E1.P_C.MR1-MP09-1</v>
      </c>
      <c r="R61" s="414" t="s">
        <v>781</v>
      </c>
      <c r="S61" s="307" t="s">
        <v>782</v>
      </c>
      <c r="T61" s="373">
        <v>0</v>
      </c>
      <c r="U61" s="374">
        <v>3</v>
      </c>
      <c r="V61" s="373" t="s">
        <v>191</v>
      </c>
      <c r="W61" s="288">
        <v>1</v>
      </c>
      <c r="X61" s="289">
        <v>1</v>
      </c>
      <c r="Y61" s="288">
        <v>1</v>
      </c>
      <c r="Z61" s="290">
        <v>0</v>
      </c>
      <c r="AA61" s="375"/>
      <c r="AB61" s="376"/>
      <c r="AC61" s="376"/>
      <c r="AD61" s="376"/>
      <c r="AE61" s="376"/>
      <c r="AF61" s="376"/>
      <c r="AG61" s="376"/>
      <c r="AH61" s="376"/>
      <c r="AI61" s="376"/>
      <c r="AJ61" s="376"/>
      <c r="AK61" s="376"/>
      <c r="AL61" s="376"/>
      <c r="AM61" s="376"/>
      <c r="AN61" s="376"/>
      <c r="AO61" s="376"/>
      <c r="AP61" s="376"/>
      <c r="AQ61" s="376"/>
      <c r="AR61" s="376"/>
      <c r="AS61" s="376"/>
      <c r="AT61" s="376"/>
      <c r="AU61" s="376"/>
      <c r="AV61" s="376"/>
      <c r="AW61" s="376"/>
      <c r="AX61" s="376"/>
      <c r="AY61" s="376"/>
      <c r="AZ61" s="376"/>
      <c r="BA61" s="376"/>
      <c r="BB61" s="376"/>
      <c r="BC61" s="377"/>
      <c r="BD61" s="294" t="s">
        <v>706</v>
      </c>
      <c r="BS61" s="89" t="s">
        <v>294</v>
      </c>
      <c r="BT61" s="89" t="s">
        <v>295</v>
      </c>
      <c r="BU61" s="90" t="s">
        <v>780</v>
      </c>
      <c r="BV61" s="87" t="s">
        <v>773</v>
      </c>
      <c r="DC61" s="2" t="s">
        <v>783</v>
      </c>
      <c r="DD61" s="2" t="s">
        <v>710</v>
      </c>
      <c r="DE61" s="2" t="s">
        <v>768</v>
      </c>
      <c r="DF61" s="2" t="s">
        <v>769</v>
      </c>
      <c r="DH61" s="2" t="s">
        <v>784</v>
      </c>
      <c r="DI61" s="2" t="s">
        <v>208</v>
      </c>
      <c r="DJ61" s="2" t="s">
        <v>319</v>
      </c>
      <c r="DK61" s="2" t="s">
        <v>320</v>
      </c>
      <c r="DL61" s="2" t="s">
        <v>318</v>
      </c>
      <c r="DN61" s="2" t="s">
        <v>775</v>
      </c>
      <c r="DO61" s="2" t="s">
        <v>776</v>
      </c>
      <c r="DQ61" s="2" t="s">
        <v>780</v>
      </c>
      <c r="DR61" s="2" t="s">
        <v>773</v>
      </c>
      <c r="DT61" s="2" t="str">
        <f t="shared" si="7"/>
        <v>E4.P_D.MR3</v>
      </c>
      <c r="DU61" s="2" t="s">
        <v>783</v>
      </c>
      <c r="DV61" s="2" t="s">
        <v>710</v>
      </c>
      <c r="DW61" s="2" t="s">
        <v>714</v>
      </c>
      <c r="DX61" s="2" t="s">
        <v>596</v>
      </c>
      <c r="DY61" s="2" t="s">
        <v>768</v>
      </c>
      <c r="DZ61" s="2" t="s">
        <v>769</v>
      </c>
      <c r="EB61" s="300" t="s">
        <v>765</v>
      </c>
      <c r="EC61" s="301" t="s">
        <v>766</v>
      </c>
      <c r="ED61" s="302" t="s">
        <v>785</v>
      </c>
      <c r="EE61" s="350">
        <v>1</v>
      </c>
      <c r="EF61" s="350">
        <v>1</v>
      </c>
      <c r="EG61" s="263"/>
      <c r="EH61" s="263"/>
      <c r="EI61" s="263"/>
      <c r="EJ61" s="263"/>
      <c r="EL61" s="815" t="s">
        <v>786</v>
      </c>
      <c r="EM61" s="311" t="s">
        <v>781</v>
      </c>
      <c r="EN61" s="267" t="s">
        <v>782</v>
      </c>
      <c r="EO61" s="378">
        <v>0</v>
      </c>
      <c r="EP61" s="378">
        <v>3</v>
      </c>
      <c r="EQ61" s="268">
        <v>1</v>
      </c>
      <c r="ER61" s="798">
        <v>0</v>
      </c>
      <c r="ES61" s="798">
        <v>2</v>
      </c>
      <c r="ET61" s="809">
        <v>0</v>
      </c>
    </row>
    <row r="62" spans="1:150" ht="68.25" customHeight="1" x14ac:dyDescent="0.2">
      <c r="A62" s="270" t="s">
        <v>177</v>
      </c>
      <c r="B62" s="422" t="s">
        <v>178</v>
      </c>
      <c r="C62" s="423" t="s">
        <v>179</v>
      </c>
      <c r="D62" s="423"/>
      <c r="E62" s="7" t="s">
        <v>702</v>
      </c>
      <c r="F62" s="274" t="str">
        <f t="shared" si="4"/>
        <v>E1.P_C</v>
      </c>
      <c r="G62" s="482" t="s">
        <v>218</v>
      </c>
      <c r="H62" s="482" t="s">
        <v>320</v>
      </c>
      <c r="I62" s="276"/>
      <c r="J62" s="451" t="s">
        <v>185</v>
      </c>
      <c r="K62" s="366" t="str">
        <f t="shared" si="5"/>
        <v>E1.P_C.MR1</v>
      </c>
      <c r="L62" s="483" t="s">
        <v>295</v>
      </c>
      <c r="M62" s="483" t="s">
        <v>323</v>
      </c>
      <c r="N62" s="281">
        <v>3630</v>
      </c>
      <c r="O62" s="484">
        <v>3700</v>
      </c>
      <c r="P62" s="473" t="s">
        <v>694</v>
      </c>
      <c r="Q62" s="485" t="str">
        <f t="shared" si="6"/>
        <v>E1.P_C.MR1-MP10-1</v>
      </c>
      <c r="R62" s="414" t="s">
        <v>787</v>
      </c>
      <c r="S62" s="307" t="s">
        <v>788</v>
      </c>
      <c r="T62" s="286">
        <v>6</v>
      </c>
      <c r="U62" s="287">
        <v>16</v>
      </c>
      <c r="V62" s="286" t="s">
        <v>191</v>
      </c>
      <c r="W62" s="288">
        <v>16</v>
      </c>
      <c r="X62" s="289">
        <v>16</v>
      </c>
      <c r="Y62" s="288">
        <v>16</v>
      </c>
      <c r="Z62" s="290">
        <v>16</v>
      </c>
      <c r="AA62" s="291"/>
      <c r="AB62" s="292"/>
      <c r="AC62" s="292"/>
      <c r="AD62" s="292"/>
      <c r="AE62" s="292"/>
      <c r="AF62" s="292"/>
      <c r="AG62" s="292"/>
      <c r="AH62" s="292"/>
      <c r="AI62" s="292"/>
      <c r="AJ62" s="292"/>
      <c r="AK62" s="292"/>
      <c r="AL62" s="292"/>
      <c r="AM62" s="292"/>
      <c r="AN62" s="292"/>
      <c r="AO62" s="292"/>
      <c r="AP62" s="292"/>
      <c r="AQ62" s="292"/>
      <c r="AR62" s="292"/>
      <c r="AS62" s="292"/>
      <c r="AT62" s="292"/>
      <c r="AU62" s="292"/>
      <c r="AV62" s="292"/>
      <c r="AW62" s="292"/>
      <c r="AX62" s="292"/>
      <c r="AY62" s="292"/>
      <c r="AZ62" s="292"/>
      <c r="BA62" s="292"/>
      <c r="BB62" s="292"/>
      <c r="BC62" s="293"/>
      <c r="BD62" s="294" t="s">
        <v>706</v>
      </c>
      <c r="BS62" s="89" t="s">
        <v>294</v>
      </c>
      <c r="BT62" s="89" t="s">
        <v>295</v>
      </c>
      <c r="BU62" s="90" t="s">
        <v>786</v>
      </c>
      <c r="BV62" s="87" t="s">
        <v>781</v>
      </c>
      <c r="DC62" s="2" t="s">
        <v>789</v>
      </c>
      <c r="DD62" s="2" t="s">
        <v>710</v>
      </c>
      <c r="DE62" s="2" t="s">
        <v>790</v>
      </c>
      <c r="DF62" s="2" t="s">
        <v>791</v>
      </c>
      <c r="DH62" s="2" t="s">
        <v>792</v>
      </c>
      <c r="DI62" s="2" t="s">
        <v>208</v>
      </c>
      <c r="DJ62" s="2" t="s">
        <v>319</v>
      </c>
      <c r="DK62" s="2" t="s">
        <v>320</v>
      </c>
      <c r="DL62" s="2" t="s">
        <v>318</v>
      </c>
      <c r="DQ62" s="2" t="s">
        <v>786</v>
      </c>
      <c r="DR62" s="2" t="s">
        <v>781</v>
      </c>
      <c r="DT62" s="2" t="str">
        <f t="shared" si="7"/>
        <v>E4.P_E.MR1</v>
      </c>
      <c r="DU62" s="2" t="s">
        <v>789</v>
      </c>
      <c r="DV62" s="2" t="s">
        <v>710</v>
      </c>
      <c r="DW62" s="2" t="s">
        <v>714</v>
      </c>
      <c r="DX62" s="2" t="s">
        <v>596</v>
      </c>
      <c r="DY62" s="2" t="s">
        <v>790</v>
      </c>
      <c r="DZ62" s="2" t="s">
        <v>791</v>
      </c>
      <c r="EB62" s="300" t="s">
        <v>775</v>
      </c>
      <c r="EC62" s="301" t="s">
        <v>776</v>
      </c>
      <c r="ED62" s="302" t="s">
        <v>793</v>
      </c>
      <c r="EE62" s="433">
        <v>85957</v>
      </c>
      <c r="EF62" s="433">
        <v>97991</v>
      </c>
      <c r="EG62" s="263"/>
      <c r="EH62" s="263"/>
      <c r="EI62" s="263"/>
      <c r="EJ62" s="263"/>
      <c r="EL62" s="815" t="s">
        <v>794</v>
      </c>
      <c r="EM62" s="311" t="s">
        <v>787</v>
      </c>
      <c r="EN62" s="267" t="s">
        <v>788</v>
      </c>
      <c r="EO62" s="267">
        <v>6</v>
      </c>
      <c r="EP62" s="267">
        <v>16</v>
      </c>
      <c r="EQ62" s="268">
        <v>16</v>
      </c>
      <c r="ER62" s="268">
        <v>16</v>
      </c>
      <c r="ES62" s="268">
        <v>16</v>
      </c>
      <c r="ET62" s="809">
        <v>16</v>
      </c>
    </row>
    <row r="63" spans="1:150" ht="114" customHeight="1" x14ac:dyDescent="0.2">
      <c r="A63" s="270" t="s">
        <v>177</v>
      </c>
      <c r="B63" s="422" t="s">
        <v>178</v>
      </c>
      <c r="C63" s="423" t="s">
        <v>179</v>
      </c>
      <c r="D63" s="423"/>
      <c r="E63" s="7" t="s">
        <v>702</v>
      </c>
      <c r="F63" s="274" t="str">
        <f t="shared" si="4"/>
        <v>E1.P_C</v>
      </c>
      <c r="G63" s="482" t="s">
        <v>218</v>
      </c>
      <c r="H63" s="482" t="s">
        <v>320</v>
      </c>
      <c r="I63" s="276"/>
      <c r="J63" s="451" t="s">
        <v>185</v>
      </c>
      <c r="K63" s="366" t="str">
        <f t="shared" si="5"/>
        <v>E1.P_C.MR1</v>
      </c>
      <c r="L63" s="483" t="s">
        <v>295</v>
      </c>
      <c r="M63" s="483" t="s">
        <v>323</v>
      </c>
      <c r="N63" s="281">
        <v>3630</v>
      </c>
      <c r="O63" s="484">
        <v>3700</v>
      </c>
      <c r="P63" s="473" t="s">
        <v>795</v>
      </c>
      <c r="Q63" s="485" t="str">
        <f t="shared" si="6"/>
        <v>E1.P_C.MR1-MP11-1</v>
      </c>
      <c r="R63" s="414" t="s">
        <v>796</v>
      </c>
      <c r="S63" s="307" t="s">
        <v>797</v>
      </c>
      <c r="T63" s="286">
        <v>0</v>
      </c>
      <c r="U63" s="287">
        <v>1</v>
      </c>
      <c r="V63" s="286" t="s">
        <v>191</v>
      </c>
      <c r="W63" s="314">
        <v>0.25</v>
      </c>
      <c r="X63" s="315">
        <v>0.25</v>
      </c>
      <c r="Y63" s="314">
        <v>0.25</v>
      </c>
      <c r="Z63" s="316">
        <v>0.25</v>
      </c>
      <c r="AA63" s="291"/>
      <c r="AB63" s="292"/>
      <c r="AC63" s="292"/>
      <c r="AD63" s="292"/>
      <c r="AE63" s="292"/>
      <c r="AF63" s="292"/>
      <c r="AG63" s="292"/>
      <c r="AH63" s="292"/>
      <c r="AI63" s="292"/>
      <c r="AJ63" s="292"/>
      <c r="AK63" s="292"/>
      <c r="AL63" s="292"/>
      <c r="AM63" s="292"/>
      <c r="AN63" s="292"/>
      <c r="AO63" s="292"/>
      <c r="AP63" s="292"/>
      <c r="AQ63" s="292"/>
      <c r="AR63" s="292"/>
      <c r="AS63" s="292"/>
      <c r="AT63" s="292"/>
      <c r="AU63" s="292"/>
      <c r="AV63" s="292"/>
      <c r="AW63" s="292"/>
      <c r="AX63" s="292"/>
      <c r="AY63" s="292"/>
      <c r="AZ63" s="292"/>
      <c r="BA63" s="292"/>
      <c r="BB63" s="292"/>
      <c r="BC63" s="293"/>
      <c r="BD63" s="294" t="s">
        <v>706</v>
      </c>
      <c r="BS63" s="89" t="s">
        <v>294</v>
      </c>
      <c r="BT63" s="89" t="s">
        <v>295</v>
      </c>
      <c r="BU63" s="90" t="s">
        <v>794</v>
      </c>
      <c r="BV63" s="87" t="s">
        <v>787</v>
      </c>
      <c r="DH63" s="2" t="s">
        <v>798</v>
      </c>
      <c r="DI63" s="2" t="s">
        <v>208</v>
      </c>
      <c r="DJ63" s="2" t="s">
        <v>319</v>
      </c>
      <c r="DK63" s="2" t="s">
        <v>320</v>
      </c>
      <c r="DL63" s="2" t="s">
        <v>318</v>
      </c>
      <c r="DQ63" s="2" t="s">
        <v>794</v>
      </c>
      <c r="DR63" s="2" t="s">
        <v>787</v>
      </c>
      <c r="EL63" s="815" t="s">
        <v>799</v>
      </c>
      <c r="EM63" s="311" t="s">
        <v>796</v>
      </c>
      <c r="EN63" s="267" t="s">
        <v>797</v>
      </c>
      <c r="EO63" s="267">
        <v>0</v>
      </c>
      <c r="EP63" s="267">
        <v>1</v>
      </c>
      <c r="EQ63" s="322">
        <v>0.25</v>
      </c>
      <c r="ER63" s="322">
        <v>0.25</v>
      </c>
      <c r="ES63" s="322">
        <v>0.25</v>
      </c>
      <c r="ET63" s="808">
        <v>0.25</v>
      </c>
    </row>
    <row r="64" spans="1:150" ht="52.5" customHeight="1" x14ac:dyDescent="0.2">
      <c r="A64" s="270" t="s">
        <v>177</v>
      </c>
      <c r="B64" s="422" t="s">
        <v>178</v>
      </c>
      <c r="C64" s="423" t="s">
        <v>179</v>
      </c>
      <c r="D64" s="423"/>
      <c r="E64" s="7" t="s">
        <v>702</v>
      </c>
      <c r="F64" s="274" t="str">
        <f t="shared" si="4"/>
        <v>E1.P_C</v>
      </c>
      <c r="G64" s="482" t="s">
        <v>218</v>
      </c>
      <c r="H64" s="482" t="s">
        <v>320</v>
      </c>
      <c r="I64" s="276"/>
      <c r="J64" s="451" t="s">
        <v>185</v>
      </c>
      <c r="K64" s="366" t="str">
        <f t="shared" si="5"/>
        <v>E1.P_C.MR1</v>
      </c>
      <c r="L64" s="483" t="s">
        <v>295</v>
      </c>
      <c r="M64" s="483" t="s">
        <v>323</v>
      </c>
      <c r="N64" s="281">
        <v>3630</v>
      </c>
      <c r="O64" s="484">
        <v>3700</v>
      </c>
      <c r="P64" s="473" t="s">
        <v>800</v>
      </c>
      <c r="Q64" s="485" t="str">
        <f t="shared" si="6"/>
        <v>E1.P_C.MR1-MP12-1</v>
      </c>
      <c r="R64" s="414" t="s">
        <v>801</v>
      </c>
      <c r="S64" s="307" t="s">
        <v>802</v>
      </c>
      <c r="T64" s="312">
        <v>0.25</v>
      </c>
      <c r="U64" s="313">
        <v>0.5</v>
      </c>
      <c r="V64" s="312" t="s">
        <v>191</v>
      </c>
      <c r="W64" s="288">
        <v>0</v>
      </c>
      <c r="X64" s="289">
        <v>0</v>
      </c>
      <c r="Y64" s="314">
        <v>0.25</v>
      </c>
      <c r="Z64" s="290">
        <v>0</v>
      </c>
      <c r="AA64" s="317"/>
      <c r="AB64" s="318"/>
      <c r="AC64" s="318"/>
      <c r="AD64" s="318"/>
      <c r="AE64" s="318"/>
      <c r="AF64" s="318"/>
      <c r="AG64" s="318"/>
      <c r="AH64" s="318"/>
      <c r="AI64" s="318"/>
      <c r="AJ64" s="318"/>
      <c r="AK64" s="318"/>
      <c r="AL64" s="318"/>
      <c r="AM64" s="318"/>
      <c r="AN64" s="318"/>
      <c r="AO64" s="318"/>
      <c r="AP64" s="318"/>
      <c r="AQ64" s="318"/>
      <c r="AR64" s="318"/>
      <c r="AS64" s="318"/>
      <c r="AT64" s="318"/>
      <c r="AU64" s="318"/>
      <c r="AV64" s="318"/>
      <c r="AW64" s="318"/>
      <c r="AX64" s="318"/>
      <c r="AY64" s="318"/>
      <c r="AZ64" s="318"/>
      <c r="BA64" s="318"/>
      <c r="BB64" s="318"/>
      <c r="BC64" s="319"/>
      <c r="BD64" s="294" t="s">
        <v>706</v>
      </c>
      <c r="BS64" s="89" t="s">
        <v>294</v>
      </c>
      <c r="BT64" s="89" t="s">
        <v>295</v>
      </c>
      <c r="BU64" s="90" t="s">
        <v>799</v>
      </c>
      <c r="BV64" s="87" t="s">
        <v>796</v>
      </c>
      <c r="DH64" s="2" t="s">
        <v>803</v>
      </c>
      <c r="DI64" s="2" t="s">
        <v>208</v>
      </c>
      <c r="DJ64" s="2" t="s">
        <v>319</v>
      </c>
      <c r="DK64" s="2" t="s">
        <v>320</v>
      </c>
      <c r="DL64" s="2" t="s">
        <v>318</v>
      </c>
      <c r="DQ64" s="2" t="s">
        <v>799</v>
      </c>
      <c r="DR64" s="2" t="s">
        <v>796</v>
      </c>
      <c r="EL64" s="815" t="s">
        <v>804</v>
      </c>
      <c r="EM64" s="311" t="s">
        <v>801</v>
      </c>
      <c r="EN64" s="267" t="s">
        <v>805</v>
      </c>
      <c r="EO64" s="268">
        <v>25</v>
      </c>
      <c r="EP64" s="268">
        <v>50</v>
      </c>
      <c r="EQ64" s="268">
        <v>0</v>
      </c>
      <c r="ER64" s="268">
        <v>0</v>
      </c>
      <c r="ES64" s="800">
        <v>0</v>
      </c>
      <c r="ET64" s="810">
        <v>25</v>
      </c>
    </row>
    <row r="65" spans="1:150" ht="55.5" customHeight="1" x14ac:dyDescent="0.2">
      <c r="A65" s="270" t="s">
        <v>177</v>
      </c>
      <c r="B65" s="422" t="s">
        <v>178</v>
      </c>
      <c r="C65" s="423" t="s">
        <v>179</v>
      </c>
      <c r="D65" s="423"/>
      <c r="E65" s="7" t="s">
        <v>702</v>
      </c>
      <c r="F65" s="274" t="str">
        <f t="shared" si="4"/>
        <v>E1.P_C</v>
      </c>
      <c r="G65" s="482" t="s">
        <v>218</v>
      </c>
      <c r="H65" s="482" t="s">
        <v>320</v>
      </c>
      <c r="I65" s="276"/>
      <c r="J65" s="451" t="s">
        <v>185</v>
      </c>
      <c r="K65" s="366" t="str">
        <f t="shared" si="5"/>
        <v>E1.P_C.MR1</v>
      </c>
      <c r="L65" s="483" t="s">
        <v>295</v>
      </c>
      <c r="M65" s="483" t="s">
        <v>323</v>
      </c>
      <c r="N65" s="281">
        <v>3630</v>
      </c>
      <c r="O65" s="484">
        <v>3700</v>
      </c>
      <c r="P65" s="473" t="s">
        <v>806</v>
      </c>
      <c r="Q65" s="485" t="str">
        <f t="shared" si="6"/>
        <v>E1.P_C.MR1-MP13-1</v>
      </c>
      <c r="R65" s="414" t="s">
        <v>807</v>
      </c>
      <c r="S65" s="307" t="s">
        <v>808</v>
      </c>
      <c r="T65" s="286">
        <v>2</v>
      </c>
      <c r="U65" s="287">
        <v>6</v>
      </c>
      <c r="V65" s="286" t="s">
        <v>191</v>
      </c>
      <c r="W65" s="288">
        <v>0</v>
      </c>
      <c r="X65" s="289">
        <v>2</v>
      </c>
      <c r="Y65" s="288">
        <v>2</v>
      </c>
      <c r="Z65" s="290">
        <v>2</v>
      </c>
      <c r="AA65" s="291"/>
      <c r="AB65" s="292"/>
      <c r="AC65" s="292"/>
      <c r="AD65" s="292"/>
      <c r="AE65" s="292"/>
      <c r="AF65" s="292"/>
      <c r="AG65" s="292"/>
      <c r="AH65" s="292"/>
      <c r="AI65" s="292"/>
      <c r="AJ65" s="292"/>
      <c r="AK65" s="292"/>
      <c r="AL65" s="292"/>
      <c r="AM65" s="292"/>
      <c r="AN65" s="292"/>
      <c r="AO65" s="292"/>
      <c r="AP65" s="292"/>
      <c r="AQ65" s="292"/>
      <c r="AR65" s="292"/>
      <c r="AS65" s="292"/>
      <c r="AT65" s="292"/>
      <c r="AU65" s="292"/>
      <c r="AV65" s="292"/>
      <c r="AW65" s="292"/>
      <c r="AX65" s="292"/>
      <c r="AY65" s="292"/>
      <c r="AZ65" s="292"/>
      <c r="BA65" s="292"/>
      <c r="BB65" s="292"/>
      <c r="BC65" s="293"/>
      <c r="BD65" s="294" t="s">
        <v>706</v>
      </c>
      <c r="BS65" s="89" t="s">
        <v>294</v>
      </c>
      <c r="BT65" s="89" t="s">
        <v>295</v>
      </c>
      <c r="BU65" s="90" t="s">
        <v>804</v>
      </c>
      <c r="BV65" s="87" t="s">
        <v>801</v>
      </c>
      <c r="DH65" s="2" t="s">
        <v>809</v>
      </c>
      <c r="DI65" s="2" t="s">
        <v>208</v>
      </c>
      <c r="DJ65" s="2" t="s">
        <v>319</v>
      </c>
      <c r="DK65" s="2" t="s">
        <v>320</v>
      </c>
      <c r="DL65" s="2" t="s">
        <v>318</v>
      </c>
      <c r="DQ65" s="2" t="s">
        <v>804</v>
      </c>
      <c r="DR65" s="2" t="s">
        <v>801</v>
      </c>
      <c r="EL65" s="815" t="s">
        <v>810</v>
      </c>
      <c r="EM65" s="311" t="s">
        <v>807</v>
      </c>
      <c r="EN65" s="267" t="s">
        <v>808</v>
      </c>
      <c r="EO65" s="267">
        <v>2</v>
      </c>
      <c r="EP65" s="267">
        <v>6</v>
      </c>
      <c r="EQ65" s="268">
        <v>0</v>
      </c>
      <c r="ER65" s="798">
        <v>0</v>
      </c>
      <c r="ES65" s="268">
        <v>2</v>
      </c>
      <c r="ET65" s="809">
        <v>2</v>
      </c>
    </row>
    <row r="66" spans="1:150" ht="48" customHeight="1" x14ac:dyDescent="0.2">
      <c r="A66" s="270" t="s">
        <v>177</v>
      </c>
      <c r="B66" s="422" t="s">
        <v>178</v>
      </c>
      <c r="C66" s="423" t="s">
        <v>179</v>
      </c>
      <c r="D66" s="423"/>
      <c r="E66" s="7" t="s">
        <v>702</v>
      </c>
      <c r="F66" s="274" t="str">
        <f t="shared" si="4"/>
        <v>E1.P_C</v>
      </c>
      <c r="G66" s="482" t="s">
        <v>218</v>
      </c>
      <c r="H66" s="482" t="s">
        <v>320</v>
      </c>
      <c r="I66" s="276"/>
      <c r="J66" s="451" t="s">
        <v>185</v>
      </c>
      <c r="K66" s="366" t="str">
        <f t="shared" si="5"/>
        <v>E1.P_C.MR1</v>
      </c>
      <c r="L66" s="483" t="s">
        <v>295</v>
      </c>
      <c r="M66" s="483" t="s">
        <v>323</v>
      </c>
      <c r="N66" s="281">
        <v>3630</v>
      </c>
      <c r="O66" s="484">
        <v>3700</v>
      </c>
      <c r="P66" s="473" t="s">
        <v>811</v>
      </c>
      <c r="Q66" s="485" t="str">
        <f t="shared" si="6"/>
        <v>E1.P_C.MR1-MP14-1</v>
      </c>
      <c r="R66" s="414" t="s">
        <v>812</v>
      </c>
      <c r="S66" s="307" t="s">
        <v>813</v>
      </c>
      <c r="T66" s="286">
        <v>1</v>
      </c>
      <c r="U66" s="287">
        <v>1</v>
      </c>
      <c r="V66" s="286" t="s">
        <v>228</v>
      </c>
      <c r="W66" s="314">
        <v>0.25</v>
      </c>
      <c r="X66" s="315">
        <v>0.25</v>
      </c>
      <c r="Y66" s="314">
        <v>0.25</v>
      </c>
      <c r="Z66" s="316">
        <v>0.25</v>
      </c>
      <c r="AA66" s="291"/>
      <c r="AB66" s="292"/>
      <c r="AC66" s="292"/>
      <c r="AD66" s="292"/>
      <c r="AE66" s="292"/>
      <c r="AF66" s="292"/>
      <c r="AG66" s="292"/>
      <c r="AH66" s="292"/>
      <c r="AI66" s="292"/>
      <c r="AJ66" s="292"/>
      <c r="AK66" s="292"/>
      <c r="AL66" s="292"/>
      <c r="AM66" s="292"/>
      <c r="AN66" s="292"/>
      <c r="AO66" s="292"/>
      <c r="AP66" s="292"/>
      <c r="AQ66" s="292"/>
      <c r="AR66" s="292"/>
      <c r="AS66" s="292"/>
      <c r="AT66" s="292"/>
      <c r="AU66" s="292"/>
      <c r="AV66" s="292"/>
      <c r="AW66" s="292"/>
      <c r="AX66" s="292"/>
      <c r="AY66" s="292"/>
      <c r="AZ66" s="292"/>
      <c r="BA66" s="292"/>
      <c r="BB66" s="292"/>
      <c r="BC66" s="293"/>
      <c r="BD66" s="294" t="s">
        <v>706</v>
      </c>
      <c r="BS66" s="89" t="s">
        <v>294</v>
      </c>
      <c r="BT66" s="89" t="s">
        <v>295</v>
      </c>
      <c r="BU66" s="90" t="s">
        <v>810</v>
      </c>
      <c r="BV66" s="87" t="s">
        <v>807</v>
      </c>
      <c r="DH66" s="2" t="s">
        <v>814</v>
      </c>
      <c r="DI66" s="2" t="s">
        <v>208</v>
      </c>
      <c r="DJ66" s="2" t="s">
        <v>319</v>
      </c>
      <c r="DK66" s="2" t="s">
        <v>320</v>
      </c>
      <c r="DL66" s="2" t="s">
        <v>318</v>
      </c>
      <c r="DQ66" s="2" t="s">
        <v>810</v>
      </c>
      <c r="DR66" s="2" t="s">
        <v>807</v>
      </c>
      <c r="EL66" s="815" t="s">
        <v>815</v>
      </c>
      <c r="EM66" s="311" t="s">
        <v>812</v>
      </c>
      <c r="EN66" s="267" t="s">
        <v>813</v>
      </c>
      <c r="EO66" s="267">
        <v>1</v>
      </c>
      <c r="EP66" s="267">
        <v>1</v>
      </c>
      <c r="EQ66" s="322">
        <v>1</v>
      </c>
      <c r="ER66" s="322">
        <v>1</v>
      </c>
      <c r="ES66" s="322">
        <v>1</v>
      </c>
      <c r="ET66" s="808">
        <v>1</v>
      </c>
    </row>
    <row r="67" spans="1:150" ht="68.25" customHeight="1" x14ac:dyDescent="0.2">
      <c r="A67" s="270" t="s">
        <v>177</v>
      </c>
      <c r="B67" s="422" t="s">
        <v>178</v>
      </c>
      <c r="C67" s="423" t="s">
        <v>179</v>
      </c>
      <c r="D67" s="423"/>
      <c r="E67" s="7" t="s">
        <v>702</v>
      </c>
      <c r="F67" s="274" t="str">
        <f t="shared" si="4"/>
        <v>E1.P_C</v>
      </c>
      <c r="G67" s="482" t="s">
        <v>218</v>
      </c>
      <c r="H67" s="482" t="s">
        <v>320</v>
      </c>
      <c r="I67" s="276"/>
      <c r="J67" s="451" t="s">
        <v>185</v>
      </c>
      <c r="K67" s="366" t="str">
        <f t="shared" si="5"/>
        <v>E1.P_C.MR1</v>
      </c>
      <c r="L67" s="483" t="s">
        <v>295</v>
      </c>
      <c r="M67" s="483" t="s">
        <v>323</v>
      </c>
      <c r="N67" s="281">
        <v>3630</v>
      </c>
      <c r="O67" s="484">
        <v>3700</v>
      </c>
      <c r="P67" s="473" t="s">
        <v>816</v>
      </c>
      <c r="Q67" s="485" t="str">
        <f t="shared" si="6"/>
        <v>E1.P_C.MR1-MP15-5</v>
      </c>
      <c r="R67" s="414" t="s">
        <v>817</v>
      </c>
      <c r="S67" s="307" t="s">
        <v>818</v>
      </c>
      <c r="T67" s="286">
        <v>1</v>
      </c>
      <c r="U67" s="287">
        <v>20</v>
      </c>
      <c r="V67" s="286" t="s">
        <v>191</v>
      </c>
      <c r="W67" s="288">
        <v>0</v>
      </c>
      <c r="X67" s="289">
        <v>10</v>
      </c>
      <c r="Y67" s="288">
        <v>10</v>
      </c>
      <c r="Z67" s="290">
        <v>0</v>
      </c>
      <c r="AA67" s="291"/>
      <c r="AB67" s="292"/>
      <c r="AC67" s="292"/>
      <c r="AD67" s="292"/>
      <c r="AE67" s="292"/>
      <c r="AF67" s="292"/>
      <c r="AG67" s="292"/>
      <c r="AH67" s="292"/>
      <c r="AI67" s="292"/>
      <c r="AJ67" s="292"/>
      <c r="AK67" s="292"/>
      <c r="AL67" s="292"/>
      <c r="AM67" s="292"/>
      <c r="AN67" s="292"/>
      <c r="AO67" s="292"/>
      <c r="AP67" s="292"/>
      <c r="AQ67" s="292"/>
      <c r="AR67" s="292"/>
      <c r="AS67" s="292"/>
      <c r="AT67" s="292"/>
      <c r="AU67" s="292"/>
      <c r="AV67" s="292"/>
      <c r="AW67" s="292"/>
      <c r="AX67" s="292"/>
      <c r="AY67" s="292"/>
      <c r="AZ67" s="292"/>
      <c r="BA67" s="292"/>
      <c r="BB67" s="292"/>
      <c r="BC67" s="293"/>
      <c r="BD67" s="294" t="s">
        <v>706</v>
      </c>
      <c r="BS67" s="89" t="s">
        <v>294</v>
      </c>
      <c r="BT67" s="89" t="s">
        <v>295</v>
      </c>
      <c r="BU67" s="90" t="s">
        <v>815</v>
      </c>
      <c r="BV67" s="87" t="s">
        <v>812</v>
      </c>
      <c r="DH67" s="2" t="s">
        <v>819</v>
      </c>
      <c r="DI67" s="2" t="s">
        <v>208</v>
      </c>
      <c r="DJ67" s="2" t="s">
        <v>319</v>
      </c>
      <c r="DK67" s="2" t="s">
        <v>320</v>
      </c>
      <c r="DL67" s="2" t="s">
        <v>318</v>
      </c>
      <c r="DQ67" s="2" t="s">
        <v>815</v>
      </c>
      <c r="DR67" s="2" t="s">
        <v>812</v>
      </c>
      <c r="EL67" s="815" t="s">
        <v>820</v>
      </c>
      <c r="EM67" s="311" t="s">
        <v>817</v>
      </c>
      <c r="EN67" s="267" t="s">
        <v>818</v>
      </c>
      <c r="EO67" s="267">
        <v>1</v>
      </c>
      <c r="EP67" s="267">
        <v>20</v>
      </c>
      <c r="EQ67" s="268">
        <v>0</v>
      </c>
      <c r="ER67" s="798">
        <v>3</v>
      </c>
      <c r="ES67" s="798">
        <v>8</v>
      </c>
      <c r="ET67" s="813">
        <v>8</v>
      </c>
    </row>
    <row r="68" spans="1:150" ht="33.75" customHeight="1" thickBot="1" x14ac:dyDescent="0.25">
      <c r="A68" s="270" t="s">
        <v>177</v>
      </c>
      <c r="B68" s="422" t="s">
        <v>178</v>
      </c>
      <c r="C68" s="423" t="s">
        <v>179</v>
      </c>
      <c r="D68" s="423"/>
      <c r="E68" s="7" t="s">
        <v>702</v>
      </c>
      <c r="F68" s="274" t="str">
        <f t="shared" si="4"/>
        <v>E1.P_C</v>
      </c>
      <c r="G68" s="487" t="s">
        <v>218</v>
      </c>
      <c r="H68" s="487" t="s">
        <v>320</v>
      </c>
      <c r="I68" s="488"/>
      <c r="J68" s="457" t="s">
        <v>185</v>
      </c>
      <c r="K68" s="458" t="str">
        <f t="shared" si="5"/>
        <v>E1.P_C.MR1</v>
      </c>
      <c r="L68" s="489" t="s">
        <v>295</v>
      </c>
      <c r="M68" s="489" t="s">
        <v>323</v>
      </c>
      <c r="N68" s="420">
        <v>3630</v>
      </c>
      <c r="O68" s="490">
        <v>3700</v>
      </c>
      <c r="P68" s="473" t="s">
        <v>821</v>
      </c>
      <c r="Q68" s="491" t="str">
        <f t="shared" si="6"/>
        <v>E1.P_C.MR1-MP16-1</v>
      </c>
      <c r="R68" s="421" t="s">
        <v>822</v>
      </c>
      <c r="S68" s="342" t="s">
        <v>823</v>
      </c>
      <c r="T68" s="330">
        <v>0</v>
      </c>
      <c r="U68" s="492">
        <v>0.4</v>
      </c>
      <c r="V68" s="493" t="s">
        <v>191</v>
      </c>
      <c r="W68" s="494">
        <v>0</v>
      </c>
      <c r="X68" s="495">
        <v>0.15</v>
      </c>
      <c r="Y68" s="496">
        <v>0.15</v>
      </c>
      <c r="Z68" s="497">
        <v>0.1</v>
      </c>
      <c r="AA68" s="317"/>
      <c r="AB68" s="318"/>
      <c r="AC68" s="318"/>
      <c r="AD68" s="318"/>
      <c r="AE68" s="318"/>
      <c r="AF68" s="318"/>
      <c r="AG68" s="318"/>
      <c r="AH68" s="318"/>
      <c r="AI68" s="318"/>
      <c r="AJ68" s="318"/>
      <c r="AK68" s="318"/>
      <c r="AL68" s="318"/>
      <c r="AM68" s="318"/>
      <c r="AN68" s="318"/>
      <c r="AO68" s="318"/>
      <c r="AP68" s="318"/>
      <c r="AQ68" s="318"/>
      <c r="AR68" s="318"/>
      <c r="AS68" s="318"/>
      <c r="AT68" s="318"/>
      <c r="AU68" s="318"/>
      <c r="AV68" s="318"/>
      <c r="AW68" s="318"/>
      <c r="AX68" s="318"/>
      <c r="AY68" s="318"/>
      <c r="AZ68" s="318"/>
      <c r="BA68" s="318"/>
      <c r="BB68" s="318"/>
      <c r="BC68" s="319"/>
      <c r="BD68" s="294" t="s">
        <v>706</v>
      </c>
      <c r="BS68" s="89" t="s">
        <v>294</v>
      </c>
      <c r="BT68" s="89" t="s">
        <v>295</v>
      </c>
      <c r="BU68" s="90" t="s">
        <v>820</v>
      </c>
      <c r="BV68" s="87" t="s">
        <v>817</v>
      </c>
      <c r="DH68" s="2" t="s">
        <v>824</v>
      </c>
      <c r="DI68" s="2" t="s">
        <v>208</v>
      </c>
      <c r="DJ68" s="2" t="s">
        <v>319</v>
      </c>
      <c r="DK68" s="2" t="s">
        <v>320</v>
      </c>
      <c r="DL68" s="2" t="s">
        <v>318</v>
      </c>
      <c r="DQ68" s="2" t="s">
        <v>820</v>
      </c>
      <c r="DR68" s="2" t="s">
        <v>817</v>
      </c>
      <c r="EL68" s="815" t="s">
        <v>825</v>
      </c>
      <c r="EM68" s="311" t="s">
        <v>822</v>
      </c>
      <c r="EN68" s="267" t="s">
        <v>823</v>
      </c>
      <c r="EO68" s="267">
        <v>0</v>
      </c>
      <c r="EP68" s="268">
        <v>40</v>
      </c>
      <c r="EQ68" s="268">
        <v>0</v>
      </c>
      <c r="ER68" s="800">
        <v>0</v>
      </c>
      <c r="ES68" s="322">
        <v>15</v>
      </c>
      <c r="ET68" s="807">
        <v>25</v>
      </c>
    </row>
    <row r="69" spans="1:150" ht="105" customHeight="1" x14ac:dyDescent="0.2">
      <c r="A69" s="270" t="s">
        <v>177</v>
      </c>
      <c r="B69" s="444" t="s">
        <v>178</v>
      </c>
      <c r="C69" s="445" t="s">
        <v>179</v>
      </c>
      <c r="D69" s="424" t="s">
        <v>335</v>
      </c>
      <c r="E69" s="3" t="s">
        <v>826</v>
      </c>
      <c r="F69" s="425" t="str">
        <f t="shared" si="4"/>
        <v>E1.P_D</v>
      </c>
      <c r="G69" s="426" t="s">
        <v>232</v>
      </c>
      <c r="H69" s="427" t="s">
        <v>333</v>
      </c>
      <c r="I69" s="397" t="s">
        <v>827</v>
      </c>
      <c r="J69" s="428" t="s">
        <v>185</v>
      </c>
      <c r="K69" s="391" t="str">
        <f t="shared" si="5"/>
        <v>E1.P_D.MR1</v>
      </c>
      <c r="L69" s="353" t="s">
        <v>307</v>
      </c>
      <c r="M69" s="354" t="s">
        <v>323</v>
      </c>
      <c r="N69" s="240">
        <v>1400</v>
      </c>
      <c r="O69" s="472">
        <v>1800</v>
      </c>
      <c r="P69" s="473" t="s">
        <v>188</v>
      </c>
      <c r="Q69" s="474" t="str">
        <f t="shared" si="6"/>
        <v>E1.P_D.MR1-MP01-1</v>
      </c>
      <c r="R69" s="498" t="s">
        <v>828</v>
      </c>
      <c r="S69" s="499" t="s">
        <v>829</v>
      </c>
      <c r="T69" s="500">
        <v>15</v>
      </c>
      <c r="U69" s="501">
        <v>19</v>
      </c>
      <c r="V69" s="500" t="s">
        <v>191</v>
      </c>
      <c r="W69" s="248">
        <v>17</v>
      </c>
      <c r="X69" s="363">
        <v>18</v>
      </c>
      <c r="Y69" s="248">
        <v>19</v>
      </c>
      <c r="Z69" s="364">
        <v>19</v>
      </c>
      <c r="AA69" s="430">
        <f>300000000+387450000+35000000+10000000+65000000+81000000+43000000+140000000+154000000+33707321+48400000+10000000+60708567+35000000+50000000+34000000+134100000+461291433-1365053637</f>
        <v>717603684</v>
      </c>
      <c r="AB69" s="431">
        <f>50000000+96292679+1000000000</f>
        <v>1146292679</v>
      </c>
      <c r="AC69" s="431">
        <v>100000000</v>
      </c>
      <c r="AD69" s="431"/>
      <c r="AE69" s="431"/>
      <c r="AF69" s="431">
        <f>1071402+103032235</f>
        <v>104103637</v>
      </c>
      <c r="AG69" s="431">
        <f>SUM(AA69:AF69)</f>
        <v>2068000000</v>
      </c>
      <c r="AH69" s="431">
        <f t="shared" ref="AH69:AT69" si="21">+AA69</f>
        <v>717603684</v>
      </c>
      <c r="AI69" s="431">
        <f t="shared" si="21"/>
        <v>1146292679</v>
      </c>
      <c r="AJ69" s="431">
        <f t="shared" si="21"/>
        <v>100000000</v>
      </c>
      <c r="AK69" s="431">
        <f t="shared" si="21"/>
        <v>0</v>
      </c>
      <c r="AL69" s="431">
        <f t="shared" si="21"/>
        <v>0</v>
      </c>
      <c r="AM69" s="431">
        <f t="shared" si="21"/>
        <v>104103637</v>
      </c>
      <c r="AN69" s="431">
        <f t="shared" si="21"/>
        <v>2068000000</v>
      </c>
      <c r="AO69" s="431">
        <f t="shared" si="21"/>
        <v>717603684</v>
      </c>
      <c r="AP69" s="431">
        <f t="shared" si="21"/>
        <v>1146292679</v>
      </c>
      <c r="AQ69" s="431">
        <f t="shared" si="21"/>
        <v>100000000</v>
      </c>
      <c r="AR69" s="431">
        <f t="shared" si="21"/>
        <v>0</v>
      </c>
      <c r="AS69" s="431">
        <f t="shared" si="21"/>
        <v>0</v>
      </c>
      <c r="AT69" s="431">
        <f t="shared" si="21"/>
        <v>104103637</v>
      </c>
      <c r="AU69" s="431">
        <f t="shared" ref="AU69" si="22">SUM(AO69:AT69)</f>
        <v>2068000000</v>
      </c>
      <c r="AV69" s="431">
        <f>+AO69</f>
        <v>717603684</v>
      </c>
      <c r="AW69" s="431">
        <f t="shared" ref="AW69:BA69" si="23">+AP69</f>
        <v>1146292679</v>
      </c>
      <c r="AX69" s="431">
        <f t="shared" si="23"/>
        <v>100000000</v>
      </c>
      <c r="AY69" s="431">
        <f t="shared" si="23"/>
        <v>0</v>
      </c>
      <c r="AZ69" s="431">
        <f t="shared" si="23"/>
        <v>0</v>
      </c>
      <c r="BA69" s="431">
        <f t="shared" si="23"/>
        <v>104103637</v>
      </c>
      <c r="BB69" s="431">
        <f t="shared" ref="BB69" si="24">SUM(AV69:BA69)</f>
        <v>2068000000</v>
      </c>
      <c r="BC69" s="432">
        <f t="shared" ref="BC69" si="25">+BB69+AU69+AN69+AG69</f>
        <v>8272000000</v>
      </c>
      <c r="BD69" s="294" t="s">
        <v>830</v>
      </c>
      <c r="BS69" s="89" t="s">
        <v>294</v>
      </c>
      <c r="BT69" s="89" t="s">
        <v>295</v>
      </c>
      <c r="BU69" s="90" t="s">
        <v>825</v>
      </c>
      <c r="BV69" s="87" t="s">
        <v>822</v>
      </c>
      <c r="DH69" s="2" t="s">
        <v>831</v>
      </c>
      <c r="DI69" s="2" t="s">
        <v>208</v>
      </c>
      <c r="DJ69" s="2" t="s">
        <v>319</v>
      </c>
      <c r="DK69" s="2" t="s">
        <v>320</v>
      </c>
      <c r="DL69" s="2" t="s">
        <v>318</v>
      </c>
      <c r="DQ69" s="2" t="s">
        <v>825</v>
      </c>
      <c r="DR69" s="2" t="s">
        <v>822</v>
      </c>
      <c r="EL69" s="815" t="s">
        <v>832</v>
      </c>
      <c r="EM69" s="311" t="s">
        <v>828</v>
      </c>
      <c r="EN69" s="267" t="s">
        <v>829</v>
      </c>
      <c r="EO69" s="378">
        <v>15</v>
      </c>
      <c r="EP69" s="378">
        <v>19</v>
      </c>
      <c r="EQ69" s="268">
        <v>17</v>
      </c>
      <c r="ER69" s="268">
        <v>18</v>
      </c>
      <c r="ES69" s="268">
        <v>19</v>
      </c>
      <c r="ET69" s="809">
        <v>19</v>
      </c>
    </row>
    <row r="70" spans="1:150" ht="56.25" customHeight="1" x14ac:dyDescent="0.2">
      <c r="A70" s="270" t="s">
        <v>177</v>
      </c>
      <c r="B70" s="422" t="s">
        <v>178</v>
      </c>
      <c r="C70" s="423" t="s">
        <v>179</v>
      </c>
      <c r="D70" s="423"/>
      <c r="E70" s="7" t="s">
        <v>826</v>
      </c>
      <c r="F70" s="274" t="str">
        <f t="shared" si="4"/>
        <v>E1.P_D</v>
      </c>
      <c r="G70" s="502" t="s">
        <v>232</v>
      </c>
      <c r="H70" s="503" t="s">
        <v>333</v>
      </c>
      <c r="I70" s="436"/>
      <c r="J70" s="277" t="s">
        <v>185</v>
      </c>
      <c r="K70" s="278" t="str">
        <f t="shared" si="5"/>
        <v>E1.P_D.MR1</v>
      </c>
      <c r="L70" s="504" t="s">
        <v>307</v>
      </c>
      <c r="M70" s="505" t="s">
        <v>323</v>
      </c>
      <c r="N70" s="281">
        <v>1400</v>
      </c>
      <c r="O70" s="484">
        <v>1800</v>
      </c>
      <c r="P70" s="473" t="s">
        <v>212</v>
      </c>
      <c r="Q70" s="485" t="str">
        <f t="shared" si="6"/>
        <v>E1.P_D.MR1-MP02-1</v>
      </c>
      <c r="R70" s="414" t="s">
        <v>833</v>
      </c>
      <c r="S70" s="307" t="s">
        <v>834</v>
      </c>
      <c r="T70" s="286">
        <v>4</v>
      </c>
      <c r="U70" s="287">
        <v>8</v>
      </c>
      <c r="V70" s="286" t="s">
        <v>191</v>
      </c>
      <c r="W70" s="288">
        <v>6</v>
      </c>
      <c r="X70" s="289">
        <v>8</v>
      </c>
      <c r="Y70" s="288">
        <v>8</v>
      </c>
      <c r="Z70" s="290">
        <v>8</v>
      </c>
      <c r="AA70" s="291"/>
      <c r="AB70" s="292"/>
      <c r="AC70" s="292"/>
      <c r="AD70" s="292"/>
      <c r="AE70" s="292"/>
      <c r="AF70" s="292"/>
      <c r="AG70" s="292"/>
      <c r="AH70" s="292"/>
      <c r="AI70" s="292"/>
      <c r="AJ70" s="292"/>
      <c r="AK70" s="292"/>
      <c r="AL70" s="292"/>
      <c r="AM70" s="292"/>
      <c r="AN70" s="292"/>
      <c r="AO70" s="292"/>
      <c r="AP70" s="292"/>
      <c r="AQ70" s="292"/>
      <c r="AR70" s="292"/>
      <c r="AS70" s="292"/>
      <c r="AT70" s="292"/>
      <c r="AU70" s="292"/>
      <c r="AV70" s="292"/>
      <c r="AW70" s="292"/>
      <c r="AX70" s="292"/>
      <c r="AY70" s="292"/>
      <c r="AZ70" s="292"/>
      <c r="BA70" s="292"/>
      <c r="BB70" s="292"/>
      <c r="BC70" s="293"/>
      <c r="BD70" s="294" t="s">
        <v>830</v>
      </c>
      <c r="BS70" s="87" t="s">
        <v>306</v>
      </c>
      <c r="BT70" s="87" t="s">
        <v>307</v>
      </c>
      <c r="BU70" s="90" t="s">
        <v>832</v>
      </c>
      <c r="BV70" s="87" t="s">
        <v>828</v>
      </c>
      <c r="DH70" s="2" t="s">
        <v>835</v>
      </c>
      <c r="DI70" s="2" t="s">
        <v>208</v>
      </c>
      <c r="DJ70" s="2" t="s">
        <v>332</v>
      </c>
      <c r="DK70" s="2" t="s">
        <v>333</v>
      </c>
      <c r="DL70" s="2" t="s">
        <v>331</v>
      </c>
      <c r="DQ70" s="2" t="s">
        <v>832</v>
      </c>
      <c r="DR70" s="2" t="s">
        <v>828</v>
      </c>
      <c r="EL70" s="815" t="s">
        <v>836</v>
      </c>
      <c r="EM70" s="311" t="s">
        <v>833</v>
      </c>
      <c r="EN70" s="267" t="s">
        <v>834</v>
      </c>
      <c r="EO70" s="267">
        <v>4</v>
      </c>
      <c r="EP70" s="267">
        <v>8</v>
      </c>
      <c r="EQ70" s="268">
        <v>6</v>
      </c>
      <c r="ER70" s="268">
        <v>8</v>
      </c>
      <c r="ES70" s="268">
        <v>8</v>
      </c>
      <c r="ET70" s="809">
        <v>8</v>
      </c>
    </row>
    <row r="71" spans="1:150" ht="50.25" customHeight="1" x14ac:dyDescent="0.2">
      <c r="A71" s="270" t="s">
        <v>177</v>
      </c>
      <c r="B71" s="422" t="s">
        <v>178</v>
      </c>
      <c r="C71" s="423" t="s">
        <v>179</v>
      </c>
      <c r="D71" s="423"/>
      <c r="E71" s="7" t="s">
        <v>826</v>
      </c>
      <c r="F71" s="274" t="str">
        <f t="shared" si="4"/>
        <v>E1.P_D</v>
      </c>
      <c r="G71" s="502" t="s">
        <v>232</v>
      </c>
      <c r="H71" s="503" t="s">
        <v>333</v>
      </c>
      <c r="I71" s="436"/>
      <c r="J71" s="277" t="s">
        <v>185</v>
      </c>
      <c r="K71" s="278" t="str">
        <f t="shared" si="5"/>
        <v>E1.P_D.MR1</v>
      </c>
      <c r="L71" s="504" t="s">
        <v>307</v>
      </c>
      <c r="M71" s="505" t="s">
        <v>323</v>
      </c>
      <c r="N71" s="281">
        <v>1400</v>
      </c>
      <c r="O71" s="484">
        <v>1800</v>
      </c>
      <c r="P71" s="473" t="s">
        <v>225</v>
      </c>
      <c r="Q71" s="485" t="str">
        <f t="shared" si="6"/>
        <v>E1.P_D.MR1-MP03-1</v>
      </c>
      <c r="R71" s="414" t="s">
        <v>837</v>
      </c>
      <c r="S71" s="307" t="s">
        <v>838</v>
      </c>
      <c r="T71" s="286">
        <v>0</v>
      </c>
      <c r="U71" s="287">
        <v>1</v>
      </c>
      <c r="V71" s="286" t="s">
        <v>191</v>
      </c>
      <c r="W71" s="314">
        <v>0.25</v>
      </c>
      <c r="X71" s="315">
        <v>0.25</v>
      </c>
      <c r="Y71" s="314">
        <v>0.25</v>
      </c>
      <c r="Z71" s="316">
        <v>0.25</v>
      </c>
      <c r="AA71" s="291"/>
      <c r="AB71" s="292"/>
      <c r="AC71" s="292"/>
      <c r="AD71" s="292"/>
      <c r="AE71" s="292"/>
      <c r="AF71" s="292"/>
      <c r="AG71" s="292"/>
      <c r="AH71" s="292"/>
      <c r="AI71" s="292"/>
      <c r="AJ71" s="292"/>
      <c r="AK71" s="292"/>
      <c r="AL71" s="292"/>
      <c r="AM71" s="292"/>
      <c r="AN71" s="292"/>
      <c r="AO71" s="292"/>
      <c r="AP71" s="292"/>
      <c r="AQ71" s="292"/>
      <c r="AR71" s="292"/>
      <c r="AS71" s="292"/>
      <c r="AT71" s="292"/>
      <c r="AU71" s="292"/>
      <c r="AV71" s="292"/>
      <c r="AW71" s="292"/>
      <c r="AX71" s="292"/>
      <c r="AY71" s="292"/>
      <c r="AZ71" s="292"/>
      <c r="BA71" s="292"/>
      <c r="BB71" s="292"/>
      <c r="BC71" s="293"/>
      <c r="BD71" s="294" t="s">
        <v>830</v>
      </c>
      <c r="BS71" s="89" t="s">
        <v>306</v>
      </c>
      <c r="BT71" s="89" t="s">
        <v>307</v>
      </c>
      <c r="BU71" s="90" t="s">
        <v>836</v>
      </c>
      <c r="BV71" s="87" t="s">
        <v>833</v>
      </c>
      <c r="DH71" s="2" t="s">
        <v>839</v>
      </c>
      <c r="DI71" s="2" t="s">
        <v>208</v>
      </c>
      <c r="DJ71" s="2" t="s">
        <v>332</v>
      </c>
      <c r="DK71" s="2" t="s">
        <v>333</v>
      </c>
      <c r="DL71" s="2" t="s">
        <v>331</v>
      </c>
      <c r="DQ71" s="2" t="s">
        <v>836</v>
      </c>
      <c r="DR71" s="2" t="s">
        <v>833</v>
      </c>
      <c r="EL71" s="815" t="s">
        <v>840</v>
      </c>
      <c r="EM71" s="311" t="s">
        <v>837</v>
      </c>
      <c r="EN71" s="267" t="s">
        <v>838</v>
      </c>
      <c r="EO71" s="267">
        <v>0</v>
      </c>
      <c r="EP71" s="267">
        <v>1</v>
      </c>
      <c r="EQ71" s="322">
        <v>0.25</v>
      </c>
      <c r="ER71" s="322">
        <v>0.25</v>
      </c>
      <c r="ES71" s="322">
        <v>0.25</v>
      </c>
      <c r="ET71" s="808">
        <v>0.25</v>
      </c>
    </row>
    <row r="72" spans="1:150" ht="72.75" customHeight="1" x14ac:dyDescent="0.2">
      <c r="A72" s="270" t="s">
        <v>177</v>
      </c>
      <c r="B72" s="422" t="s">
        <v>178</v>
      </c>
      <c r="C72" s="423" t="s">
        <v>179</v>
      </c>
      <c r="D72" s="423"/>
      <c r="E72" s="7" t="s">
        <v>826</v>
      </c>
      <c r="F72" s="274" t="str">
        <f t="shared" si="4"/>
        <v>E1.P_D</v>
      </c>
      <c r="G72" s="502" t="s">
        <v>232</v>
      </c>
      <c r="H72" s="503" t="s">
        <v>333</v>
      </c>
      <c r="I72" s="436"/>
      <c r="J72" s="277" t="s">
        <v>185</v>
      </c>
      <c r="K72" s="278" t="str">
        <f t="shared" si="5"/>
        <v>E1.P_D.MR1</v>
      </c>
      <c r="L72" s="504" t="s">
        <v>307</v>
      </c>
      <c r="M72" s="505" t="s">
        <v>323</v>
      </c>
      <c r="N72" s="281">
        <v>1400</v>
      </c>
      <c r="O72" s="484">
        <v>1800</v>
      </c>
      <c r="P72" s="473" t="s">
        <v>240</v>
      </c>
      <c r="Q72" s="485" t="str">
        <f t="shared" si="6"/>
        <v>E1.P_D.MR1-MP04-1</v>
      </c>
      <c r="R72" s="414" t="s">
        <v>841</v>
      </c>
      <c r="S72" s="307" t="s">
        <v>842</v>
      </c>
      <c r="T72" s="286">
        <v>2</v>
      </c>
      <c r="U72" s="287">
        <v>4</v>
      </c>
      <c r="V72" s="286" t="s">
        <v>191</v>
      </c>
      <c r="W72" s="288">
        <v>1</v>
      </c>
      <c r="X72" s="289">
        <v>1</v>
      </c>
      <c r="Y72" s="288">
        <v>1</v>
      </c>
      <c r="Z72" s="290">
        <v>1</v>
      </c>
      <c r="AA72" s="291"/>
      <c r="AB72" s="292"/>
      <c r="AC72" s="292"/>
      <c r="AD72" s="292"/>
      <c r="AE72" s="292"/>
      <c r="AF72" s="292"/>
      <c r="AG72" s="292"/>
      <c r="AH72" s="292"/>
      <c r="AI72" s="292"/>
      <c r="AJ72" s="292"/>
      <c r="AK72" s="292"/>
      <c r="AL72" s="292"/>
      <c r="AM72" s="292"/>
      <c r="AN72" s="292"/>
      <c r="AO72" s="292"/>
      <c r="AP72" s="292"/>
      <c r="AQ72" s="292"/>
      <c r="AR72" s="292"/>
      <c r="AS72" s="292"/>
      <c r="AT72" s="292"/>
      <c r="AU72" s="292"/>
      <c r="AV72" s="292"/>
      <c r="AW72" s="292"/>
      <c r="AX72" s="292"/>
      <c r="AY72" s="292"/>
      <c r="AZ72" s="292"/>
      <c r="BA72" s="292"/>
      <c r="BB72" s="292"/>
      <c r="BC72" s="293"/>
      <c r="BD72" s="294" t="s">
        <v>830</v>
      </c>
      <c r="BS72" s="89" t="s">
        <v>306</v>
      </c>
      <c r="BT72" s="89" t="s">
        <v>307</v>
      </c>
      <c r="BU72" s="90" t="s">
        <v>840</v>
      </c>
      <c r="BV72" s="87" t="s">
        <v>837</v>
      </c>
      <c r="DH72" s="2" t="s">
        <v>843</v>
      </c>
      <c r="DI72" s="2" t="s">
        <v>208</v>
      </c>
      <c r="DJ72" s="2" t="s">
        <v>332</v>
      </c>
      <c r="DK72" s="2" t="s">
        <v>333</v>
      </c>
      <c r="DL72" s="2" t="s">
        <v>331</v>
      </c>
      <c r="DQ72" s="2" t="s">
        <v>840</v>
      </c>
      <c r="DR72" s="2" t="s">
        <v>837</v>
      </c>
      <c r="EL72" s="815" t="s">
        <v>844</v>
      </c>
      <c r="EM72" s="311" t="s">
        <v>841</v>
      </c>
      <c r="EN72" s="267" t="s">
        <v>842</v>
      </c>
      <c r="EO72" s="267">
        <v>2</v>
      </c>
      <c r="EP72" s="267">
        <v>4</v>
      </c>
      <c r="EQ72" s="268">
        <v>1</v>
      </c>
      <c r="ER72" s="268">
        <v>1</v>
      </c>
      <c r="ES72" s="268">
        <v>1</v>
      </c>
      <c r="ET72" s="809">
        <v>1</v>
      </c>
    </row>
    <row r="73" spans="1:150" ht="51" customHeight="1" x14ac:dyDescent="0.2">
      <c r="A73" s="270" t="s">
        <v>177</v>
      </c>
      <c r="B73" s="422" t="s">
        <v>178</v>
      </c>
      <c r="C73" s="423" t="s">
        <v>179</v>
      </c>
      <c r="D73" s="423"/>
      <c r="E73" s="7" t="s">
        <v>826</v>
      </c>
      <c r="F73" s="274" t="str">
        <f t="shared" si="4"/>
        <v>E1.P_D</v>
      </c>
      <c r="G73" s="502" t="s">
        <v>232</v>
      </c>
      <c r="H73" s="503" t="s">
        <v>333</v>
      </c>
      <c r="I73" s="436"/>
      <c r="J73" s="277" t="s">
        <v>185</v>
      </c>
      <c r="K73" s="278" t="str">
        <f t="shared" si="5"/>
        <v>E1.P_D.MR1</v>
      </c>
      <c r="L73" s="504" t="s">
        <v>307</v>
      </c>
      <c r="M73" s="505" t="s">
        <v>323</v>
      </c>
      <c r="N73" s="281">
        <v>1400</v>
      </c>
      <c r="O73" s="484">
        <v>1800</v>
      </c>
      <c r="P73" s="473" t="s">
        <v>252</v>
      </c>
      <c r="Q73" s="485" t="str">
        <f t="shared" si="6"/>
        <v>E1.P_D.MR1-MP05-1</v>
      </c>
      <c r="R73" s="414" t="s">
        <v>845</v>
      </c>
      <c r="S73" s="307" t="s">
        <v>323</v>
      </c>
      <c r="T73" s="286">
        <v>1</v>
      </c>
      <c r="U73" s="287">
        <v>2</v>
      </c>
      <c r="V73" s="286" t="s">
        <v>191</v>
      </c>
      <c r="W73" s="308">
        <v>0.5</v>
      </c>
      <c r="X73" s="323">
        <v>0.5</v>
      </c>
      <c r="Y73" s="308">
        <v>0.5</v>
      </c>
      <c r="Z73" s="309">
        <v>0.5</v>
      </c>
      <c r="AA73" s="291"/>
      <c r="AB73" s="292"/>
      <c r="AC73" s="292"/>
      <c r="AD73" s="292"/>
      <c r="AE73" s="292"/>
      <c r="AF73" s="292"/>
      <c r="AG73" s="292"/>
      <c r="AH73" s="292"/>
      <c r="AI73" s="292"/>
      <c r="AJ73" s="292"/>
      <c r="AK73" s="292"/>
      <c r="AL73" s="292"/>
      <c r="AM73" s="292"/>
      <c r="AN73" s="292"/>
      <c r="AO73" s="292"/>
      <c r="AP73" s="292"/>
      <c r="AQ73" s="292"/>
      <c r="AR73" s="292"/>
      <c r="AS73" s="292"/>
      <c r="AT73" s="292"/>
      <c r="AU73" s="292"/>
      <c r="AV73" s="292"/>
      <c r="AW73" s="292"/>
      <c r="AX73" s="292"/>
      <c r="AY73" s="292"/>
      <c r="AZ73" s="292"/>
      <c r="BA73" s="292"/>
      <c r="BB73" s="292"/>
      <c r="BC73" s="293"/>
      <c r="BD73" s="294" t="s">
        <v>830</v>
      </c>
      <c r="BS73" s="89" t="s">
        <v>306</v>
      </c>
      <c r="BT73" s="89" t="s">
        <v>307</v>
      </c>
      <c r="BU73" s="90" t="s">
        <v>844</v>
      </c>
      <c r="BV73" s="87" t="s">
        <v>841</v>
      </c>
      <c r="DH73" s="2" t="s">
        <v>846</v>
      </c>
      <c r="DI73" s="2" t="s">
        <v>208</v>
      </c>
      <c r="DJ73" s="2" t="s">
        <v>332</v>
      </c>
      <c r="DK73" s="2" t="s">
        <v>333</v>
      </c>
      <c r="DL73" s="2" t="s">
        <v>331</v>
      </c>
      <c r="DQ73" s="2" t="s">
        <v>844</v>
      </c>
      <c r="DR73" s="2" t="s">
        <v>841</v>
      </c>
      <c r="EL73" s="815" t="s">
        <v>847</v>
      </c>
      <c r="EM73" s="311" t="s">
        <v>845</v>
      </c>
      <c r="EN73" s="267" t="s">
        <v>323</v>
      </c>
      <c r="EO73" s="267">
        <v>1</v>
      </c>
      <c r="EP73" s="267">
        <v>2</v>
      </c>
      <c r="EQ73" s="269">
        <v>0.5</v>
      </c>
      <c r="ER73" s="799">
        <v>0</v>
      </c>
      <c r="ES73" s="800">
        <v>0.25</v>
      </c>
      <c r="ET73" s="810">
        <v>0.25</v>
      </c>
    </row>
    <row r="74" spans="1:150" ht="49.5" customHeight="1" x14ac:dyDescent="0.2">
      <c r="A74" s="270" t="s">
        <v>177</v>
      </c>
      <c r="B74" s="422" t="s">
        <v>178</v>
      </c>
      <c r="C74" s="423" t="s">
        <v>179</v>
      </c>
      <c r="D74" s="423"/>
      <c r="E74" s="7" t="s">
        <v>826</v>
      </c>
      <c r="F74" s="274" t="str">
        <f t="shared" ref="F74:F137" si="26">+CONCATENATE(A74,E74)</f>
        <v>E1.P_D</v>
      </c>
      <c r="G74" s="502" t="s">
        <v>232</v>
      </c>
      <c r="H74" s="503" t="s">
        <v>333</v>
      </c>
      <c r="I74" s="436"/>
      <c r="J74" s="277" t="s">
        <v>185</v>
      </c>
      <c r="K74" s="278" t="str">
        <f t="shared" ref="K74:K137" si="27">+CONCATENATE(F74,".",J74)</f>
        <v>E1.P_D.MR1</v>
      </c>
      <c r="L74" s="504" t="s">
        <v>307</v>
      </c>
      <c r="M74" s="505" t="s">
        <v>323</v>
      </c>
      <c r="N74" s="281">
        <v>1400</v>
      </c>
      <c r="O74" s="484">
        <v>1800</v>
      </c>
      <c r="P74" s="473" t="s">
        <v>263</v>
      </c>
      <c r="Q74" s="485" t="str">
        <f t="shared" ref="Q74:Q137" si="28">+CONCATENATE(K74,"-",P74)</f>
        <v>E1.P_D.MR1-MP06-1</v>
      </c>
      <c r="R74" s="414" t="s">
        <v>848</v>
      </c>
      <c r="S74" s="307" t="s">
        <v>849</v>
      </c>
      <c r="T74" s="286">
        <v>1</v>
      </c>
      <c r="U74" s="287">
        <v>5</v>
      </c>
      <c r="V74" s="286" t="s">
        <v>191</v>
      </c>
      <c r="W74" s="288">
        <v>2</v>
      </c>
      <c r="X74" s="289">
        <v>5</v>
      </c>
      <c r="Y74" s="288">
        <v>5</v>
      </c>
      <c r="Z74" s="290">
        <v>5</v>
      </c>
      <c r="AA74" s="291"/>
      <c r="AB74" s="292"/>
      <c r="AC74" s="292"/>
      <c r="AD74" s="292"/>
      <c r="AE74" s="292"/>
      <c r="AF74" s="292"/>
      <c r="AG74" s="292"/>
      <c r="AH74" s="292"/>
      <c r="AI74" s="292"/>
      <c r="AJ74" s="292"/>
      <c r="AK74" s="292"/>
      <c r="AL74" s="292"/>
      <c r="AM74" s="292"/>
      <c r="AN74" s="292"/>
      <c r="AO74" s="292"/>
      <c r="AP74" s="292"/>
      <c r="AQ74" s="292"/>
      <c r="AR74" s="292"/>
      <c r="AS74" s="292"/>
      <c r="AT74" s="292"/>
      <c r="AU74" s="292"/>
      <c r="AV74" s="292"/>
      <c r="AW74" s="292"/>
      <c r="AX74" s="292"/>
      <c r="AY74" s="292"/>
      <c r="AZ74" s="292"/>
      <c r="BA74" s="292"/>
      <c r="BB74" s="292"/>
      <c r="BC74" s="293"/>
      <c r="BD74" s="294" t="s">
        <v>830</v>
      </c>
      <c r="BS74" s="89" t="s">
        <v>306</v>
      </c>
      <c r="BT74" s="89" t="s">
        <v>307</v>
      </c>
      <c r="BU74" s="90" t="s">
        <v>847</v>
      </c>
      <c r="BV74" s="87" t="s">
        <v>845</v>
      </c>
      <c r="DH74" s="2" t="s">
        <v>850</v>
      </c>
      <c r="DI74" s="2" t="s">
        <v>208</v>
      </c>
      <c r="DJ74" s="2" t="s">
        <v>332</v>
      </c>
      <c r="DK74" s="2" t="s">
        <v>333</v>
      </c>
      <c r="DL74" s="2" t="s">
        <v>331</v>
      </c>
      <c r="DQ74" s="2" t="s">
        <v>847</v>
      </c>
      <c r="DR74" s="2" t="s">
        <v>845</v>
      </c>
      <c r="EL74" s="815" t="s">
        <v>851</v>
      </c>
      <c r="EM74" s="311" t="s">
        <v>848</v>
      </c>
      <c r="EN74" s="267" t="s">
        <v>849</v>
      </c>
      <c r="EO74" s="267">
        <v>1</v>
      </c>
      <c r="EP74" s="267">
        <v>5</v>
      </c>
      <c r="EQ74" s="268">
        <v>2</v>
      </c>
      <c r="ER74" s="268">
        <v>5</v>
      </c>
      <c r="ES74" s="268">
        <v>5</v>
      </c>
      <c r="ET74" s="809">
        <v>5</v>
      </c>
    </row>
    <row r="75" spans="1:150" ht="81.75" customHeight="1" x14ac:dyDescent="0.2">
      <c r="A75" s="270" t="s">
        <v>177</v>
      </c>
      <c r="B75" s="422" t="s">
        <v>178</v>
      </c>
      <c r="C75" s="423" t="s">
        <v>179</v>
      </c>
      <c r="D75" s="423"/>
      <c r="E75" s="7" t="s">
        <v>826</v>
      </c>
      <c r="F75" s="274" t="str">
        <f t="shared" si="26"/>
        <v>E1.P_D</v>
      </c>
      <c r="G75" s="502" t="s">
        <v>232</v>
      </c>
      <c r="H75" s="503" t="s">
        <v>333</v>
      </c>
      <c r="I75" s="436"/>
      <c r="J75" s="277" t="s">
        <v>185</v>
      </c>
      <c r="K75" s="278" t="str">
        <f t="shared" si="27"/>
        <v>E1.P_D.MR1</v>
      </c>
      <c r="L75" s="504" t="s">
        <v>307</v>
      </c>
      <c r="M75" s="505" t="s">
        <v>323</v>
      </c>
      <c r="N75" s="281">
        <v>1400</v>
      </c>
      <c r="O75" s="484">
        <v>1800</v>
      </c>
      <c r="P75" s="473" t="s">
        <v>274</v>
      </c>
      <c r="Q75" s="485" t="str">
        <f t="shared" si="28"/>
        <v>E1.P_D.MR1-MP07-1</v>
      </c>
      <c r="R75" s="414" t="s">
        <v>852</v>
      </c>
      <c r="S75" s="307" t="s">
        <v>853</v>
      </c>
      <c r="T75" s="373">
        <v>1</v>
      </c>
      <c r="U75" s="374">
        <v>1</v>
      </c>
      <c r="V75" s="373" t="s">
        <v>228</v>
      </c>
      <c r="W75" s="308">
        <v>0</v>
      </c>
      <c r="X75" s="323">
        <v>33.299999999999997</v>
      </c>
      <c r="Y75" s="308">
        <v>33.299999999999997</v>
      </c>
      <c r="Z75" s="309">
        <v>33.299999999999997</v>
      </c>
      <c r="AA75" s="375"/>
      <c r="AB75" s="376"/>
      <c r="AC75" s="376"/>
      <c r="AD75" s="376"/>
      <c r="AE75" s="376"/>
      <c r="AF75" s="376"/>
      <c r="AG75" s="376"/>
      <c r="AH75" s="376"/>
      <c r="AI75" s="376"/>
      <c r="AJ75" s="376"/>
      <c r="AK75" s="376"/>
      <c r="AL75" s="376"/>
      <c r="AM75" s="376"/>
      <c r="AN75" s="376"/>
      <c r="AO75" s="376"/>
      <c r="AP75" s="376"/>
      <c r="AQ75" s="376"/>
      <c r="AR75" s="376"/>
      <c r="AS75" s="376"/>
      <c r="AT75" s="376"/>
      <c r="AU75" s="376"/>
      <c r="AV75" s="376"/>
      <c r="AW75" s="376"/>
      <c r="AX75" s="376"/>
      <c r="AY75" s="376"/>
      <c r="AZ75" s="376"/>
      <c r="BA75" s="376"/>
      <c r="BB75" s="376"/>
      <c r="BC75" s="377"/>
      <c r="BD75" s="294" t="s">
        <v>830</v>
      </c>
      <c r="BS75" s="89" t="s">
        <v>306</v>
      </c>
      <c r="BT75" s="89" t="s">
        <v>307</v>
      </c>
      <c r="BU75" s="90" t="s">
        <v>851</v>
      </c>
      <c r="BV75" s="87" t="s">
        <v>848</v>
      </c>
      <c r="DH75" s="2" t="s">
        <v>854</v>
      </c>
      <c r="DI75" s="2" t="s">
        <v>208</v>
      </c>
      <c r="DJ75" s="2" t="s">
        <v>332</v>
      </c>
      <c r="DK75" s="2" t="s">
        <v>333</v>
      </c>
      <c r="DL75" s="2" t="s">
        <v>331</v>
      </c>
      <c r="DQ75" s="2" t="s">
        <v>851</v>
      </c>
      <c r="DR75" s="2" t="s">
        <v>848</v>
      </c>
      <c r="EL75" s="815" t="s">
        <v>855</v>
      </c>
      <c r="EM75" s="311" t="s">
        <v>852</v>
      </c>
      <c r="EN75" s="267" t="s">
        <v>853</v>
      </c>
      <c r="EO75" s="378">
        <v>1</v>
      </c>
      <c r="EP75" s="378">
        <v>1</v>
      </c>
      <c r="EQ75" s="269">
        <v>1</v>
      </c>
      <c r="ER75" s="269">
        <v>1</v>
      </c>
      <c r="ES75" s="269">
        <v>1</v>
      </c>
      <c r="ET75" s="812">
        <v>1</v>
      </c>
    </row>
    <row r="76" spans="1:150" ht="48" customHeight="1" x14ac:dyDescent="0.2">
      <c r="A76" s="270" t="s">
        <v>177</v>
      </c>
      <c r="B76" s="422" t="s">
        <v>178</v>
      </c>
      <c r="C76" s="423" t="s">
        <v>179</v>
      </c>
      <c r="D76" s="423"/>
      <c r="E76" s="7" t="s">
        <v>826</v>
      </c>
      <c r="F76" s="274" t="str">
        <f t="shared" si="26"/>
        <v>E1.P_D</v>
      </c>
      <c r="G76" s="502" t="s">
        <v>232</v>
      </c>
      <c r="H76" s="503" t="s">
        <v>333</v>
      </c>
      <c r="I76" s="436"/>
      <c r="J76" s="277" t="s">
        <v>185</v>
      </c>
      <c r="K76" s="278" t="str">
        <f t="shared" si="27"/>
        <v>E1.P_D.MR1</v>
      </c>
      <c r="L76" s="504" t="s">
        <v>307</v>
      </c>
      <c r="M76" s="505" t="s">
        <v>323</v>
      </c>
      <c r="N76" s="281">
        <v>1400</v>
      </c>
      <c r="O76" s="484">
        <v>1800</v>
      </c>
      <c r="P76" s="473" t="s">
        <v>289</v>
      </c>
      <c r="Q76" s="485" t="str">
        <f t="shared" si="28"/>
        <v>E1.P_D.MR1-MP08-1</v>
      </c>
      <c r="R76" s="414" t="s">
        <v>856</v>
      </c>
      <c r="S76" s="307" t="s">
        <v>857</v>
      </c>
      <c r="T76" s="373">
        <v>200</v>
      </c>
      <c r="U76" s="374">
        <v>240</v>
      </c>
      <c r="V76" s="373" t="s">
        <v>191</v>
      </c>
      <c r="W76" s="288">
        <v>45</v>
      </c>
      <c r="X76" s="289">
        <v>65</v>
      </c>
      <c r="Y76" s="288">
        <v>65</v>
      </c>
      <c r="Z76" s="290">
        <v>65</v>
      </c>
      <c r="AA76" s="375"/>
      <c r="AB76" s="376"/>
      <c r="AC76" s="376"/>
      <c r="AD76" s="376"/>
      <c r="AE76" s="376"/>
      <c r="AF76" s="376"/>
      <c r="AG76" s="376"/>
      <c r="AH76" s="376"/>
      <c r="AI76" s="376"/>
      <c r="AJ76" s="376"/>
      <c r="AK76" s="376"/>
      <c r="AL76" s="376"/>
      <c r="AM76" s="376"/>
      <c r="AN76" s="376"/>
      <c r="AO76" s="376"/>
      <c r="AP76" s="376"/>
      <c r="AQ76" s="376"/>
      <c r="AR76" s="376"/>
      <c r="AS76" s="376"/>
      <c r="AT76" s="376"/>
      <c r="AU76" s="376"/>
      <c r="AV76" s="376"/>
      <c r="AW76" s="376"/>
      <c r="AX76" s="376"/>
      <c r="AY76" s="376"/>
      <c r="AZ76" s="376"/>
      <c r="BA76" s="376"/>
      <c r="BB76" s="376"/>
      <c r="BC76" s="377"/>
      <c r="BD76" s="294" t="s">
        <v>830</v>
      </c>
      <c r="BS76" s="89" t="s">
        <v>306</v>
      </c>
      <c r="BT76" s="89" t="s">
        <v>307</v>
      </c>
      <c r="BU76" s="90" t="s">
        <v>855</v>
      </c>
      <c r="BV76" s="87" t="s">
        <v>852</v>
      </c>
      <c r="DH76" s="2" t="s">
        <v>858</v>
      </c>
      <c r="DI76" s="2" t="s">
        <v>208</v>
      </c>
      <c r="DJ76" s="2" t="s">
        <v>332</v>
      </c>
      <c r="DK76" s="2" t="s">
        <v>333</v>
      </c>
      <c r="DL76" s="2" t="s">
        <v>331</v>
      </c>
      <c r="DQ76" s="2" t="s">
        <v>855</v>
      </c>
      <c r="DR76" s="2" t="s">
        <v>852</v>
      </c>
      <c r="EL76" s="815" t="s">
        <v>859</v>
      </c>
      <c r="EM76" s="311" t="s">
        <v>856</v>
      </c>
      <c r="EN76" s="267" t="s">
        <v>857</v>
      </c>
      <c r="EO76" s="378">
        <v>200</v>
      </c>
      <c r="EP76" s="378">
        <v>240</v>
      </c>
      <c r="EQ76" s="268">
        <v>45</v>
      </c>
      <c r="ER76" s="268">
        <v>65</v>
      </c>
      <c r="ES76" s="268">
        <v>65</v>
      </c>
      <c r="ET76" s="809">
        <v>65</v>
      </c>
    </row>
    <row r="77" spans="1:150" ht="68.25" customHeight="1" x14ac:dyDescent="0.2">
      <c r="A77" s="270" t="s">
        <v>177</v>
      </c>
      <c r="B77" s="422" t="s">
        <v>178</v>
      </c>
      <c r="C77" s="423" t="s">
        <v>179</v>
      </c>
      <c r="D77" s="423"/>
      <c r="E77" s="7" t="s">
        <v>826</v>
      </c>
      <c r="F77" s="274" t="str">
        <f t="shared" si="26"/>
        <v>E1.P_D</v>
      </c>
      <c r="G77" s="502" t="s">
        <v>232</v>
      </c>
      <c r="H77" s="503" t="s">
        <v>333</v>
      </c>
      <c r="I77" s="436"/>
      <c r="J77" s="277" t="s">
        <v>185</v>
      </c>
      <c r="K77" s="278" t="str">
        <f t="shared" si="27"/>
        <v>E1.P_D.MR1</v>
      </c>
      <c r="L77" s="504" t="s">
        <v>307</v>
      </c>
      <c r="M77" s="505" t="s">
        <v>323</v>
      </c>
      <c r="N77" s="281">
        <v>1400</v>
      </c>
      <c r="O77" s="484">
        <v>1800</v>
      </c>
      <c r="P77" s="473" t="s">
        <v>685</v>
      </c>
      <c r="Q77" s="485" t="str">
        <f t="shared" si="28"/>
        <v>E1.P_D.MR1-MP09-1</v>
      </c>
      <c r="R77" s="414" t="s">
        <v>860</v>
      </c>
      <c r="S77" s="307" t="s">
        <v>861</v>
      </c>
      <c r="T77" s="373">
        <v>154</v>
      </c>
      <c r="U77" s="374">
        <v>200</v>
      </c>
      <c r="V77" s="373" t="s">
        <v>191</v>
      </c>
      <c r="W77" s="288">
        <v>50</v>
      </c>
      <c r="X77" s="289">
        <v>50</v>
      </c>
      <c r="Y77" s="288">
        <v>50</v>
      </c>
      <c r="Z77" s="290">
        <v>50</v>
      </c>
      <c r="AA77" s="375"/>
      <c r="AB77" s="376"/>
      <c r="AC77" s="376"/>
      <c r="AD77" s="376"/>
      <c r="AE77" s="376"/>
      <c r="AF77" s="376"/>
      <c r="AG77" s="376"/>
      <c r="AH77" s="376"/>
      <c r="AI77" s="376"/>
      <c r="AJ77" s="376"/>
      <c r="AK77" s="376"/>
      <c r="AL77" s="376"/>
      <c r="AM77" s="376"/>
      <c r="AN77" s="376"/>
      <c r="AO77" s="376"/>
      <c r="AP77" s="376"/>
      <c r="AQ77" s="376"/>
      <c r="AR77" s="376"/>
      <c r="AS77" s="376"/>
      <c r="AT77" s="376"/>
      <c r="AU77" s="376"/>
      <c r="AV77" s="376"/>
      <c r="AW77" s="376"/>
      <c r="AX77" s="376"/>
      <c r="AY77" s="376"/>
      <c r="AZ77" s="376"/>
      <c r="BA77" s="376"/>
      <c r="BB77" s="376"/>
      <c r="BC77" s="377"/>
      <c r="BD77" s="294" t="s">
        <v>830</v>
      </c>
      <c r="BS77" s="89" t="s">
        <v>306</v>
      </c>
      <c r="BT77" s="89" t="s">
        <v>307</v>
      </c>
      <c r="BU77" s="90" t="s">
        <v>859</v>
      </c>
      <c r="BV77" s="87" t="s">
        <v>856</v>
      </c>
      <c r="DH77" s="2" t="s">
        <v>862</v>
      </c>
      <c r="DI77" s="2" t="s">
        <v>208</v>
      </c>
      <c r="DJ77" s="2" t="s">
        <v>332</v>
      </c>
      <c r="DK77" s="2" t="s">
        <v>333</v>
      </c>
      <c r="DL77" s="2" t="s">
        <v>331</v>
      </c>
      <c r="DQ77" s="2" t="s">
        <v>859</v>
      </c>
      <c r="DR77" s="2" t="s">
        <v>856</v>
      </c>
      <c r="EL77" s="815" t="s">
        <v>863</v>
      </c>
      <c r="EM77" s="311" t="s">
        <v>860</v>
      </c>
      <c r="EN77" s="267" t="s">
        <v>861</v>
      </c>
      <c r="EO77" s="378">
        <v>154</v>
      </c>
      <c r="EP77" s="378">
        <v>200</v>
      </c>
      <c r="EQ77" s="268">
        <v>50</v>
      </c>
      <c r="ER77" s="268">
        <v>50</v>
      </c>
      <c r="ES77" s="268">
        <v>50</v>
      </c>
      <c r="ET77" s="809">
        <v>50</v>
      </c>
    </row>
    <row r="78" spans="1:150" ht="84" customHeight="1" x14ac:dyDescent="0.2">
      <c r="A78" s="270" t="s">
        <v>177</v>
      </c>
      <c r="B78" s="422" t="s">
        <v>178</v>
      </c>
      <c r="C78" s="423" t="s">
        <v>179</v>
      </c>
      <c r="D78" s="423"/>
      <c r="E78" s="7" t="s">
        <v>826</v>
      </c>
      <c r="F78" s="274" t="str">
        <f t="shared" si="26"/>
        <v>E1.P_D</v>
      </c>
      <c r="G78" s="502" t="s">
        <v>232</v>
      </c>
      <c r="H78" s="503" t="s">
        <v>333</v>
      </c>
      <c r="I78" s="436"/>
      <c r="J78" s="277" t="s">
        <v>185</v>
      </c>
      <c r="K78" s="278" t="str">
        <f t="shared" si="27"/>
        <v>E1.P_D.MR1</v>
      </c>
      <c r="L78" s="504" t="s">
        <v>307</v>
      </c>
      <c r="M78" s="505" t="s">
        <v>323</v>
      </c>
      <c r="N78" s="281">
        <v>1400</v>
      </c>
      <c r="O78" s="484">
        <v>1800</v>
      </c>
      <c r="P78" s="473" t="s">
        <v>694</v>
      </c>
      <c r="Q78" s="485" t="str">
        <f t="shared" si="28"/>
        <v>E1.P_D.MR1-MP10-1</v>
      </c>
      <c r="R78" s="414" t="s">
        <v>864</v>
      </c>
      <c r="S78" s="307" t="s">
        <v>865</v>
      </c>
      <c r="T78" s="312">
        <v>0.1</v>
      </c>
      <c r="U78" s="313">
        <v>1</v>
      </c>
      <c r="V78" s="312" t="s">
        <v>191</v>
      </c>
      <c r="W78" s="314">
        <v>0.25</v>
      </c>
      <c r="X78" s="315">
        <v>0.25</v>
      </c>
      <c r="Y78" s="314">
        <v>0.25</v>
      </c>
      <c r="Z78" s="316">
        <v>0.25</v>
      </c>
      <c r="AA78" s="317"/>
      <c r="AB78" s="318"/>
      <c r="AC78" s="318"/>
      <c r="AD78" s="318"/>
      <c r="AE78" s="318"/>
      <c r="AF78" s="318"/>
      <c r="AG78" s="318"/>
      <c r="AH78" s="318"/>
      <c r="AI78" s="318"/>
      <c r="AJ78" s="318"/>
      <c r="AK78" s="318"/>
      <c r="AL78" s="318"/>
      <c r="AM78" s="318"/>
      <c r="AN78" s="318"/>
      <c r="AO78" s="318"/>
      <c r="AP78" s="318"/>
      <c r="AQ78" s="318"/>
      <c r="AR78" s="318"/>
      <c r="AS78" s="318"/>
      <c r="AT78" s="318"/>
      <c r="AU78" s="318"/>
      <c r="AV78" s="318"/>
      <c r="AW78" s="318"/>
      <c r="AX78" s="318"/>
      <c r="AY78" s="318"/>
      <c r="AZ78" s="318"/>
      <c r="BA78" s="318"/>
      <c r="BB78" s="318"/>
      <c r="BC78" s="319"/>
      <c r="BD78" s="294" t="s">
        <v>830</v>
      </c>
      <c r="BS78" s="89" t="s">
        <v>306</v>
      </c>
      <c r="BT78" s="89" t="s">
        <v>307</v>
      </c>
      <c r="BU78" s="90" t="s">
        <v>863</v>
      </c>
      <c r="BV78" s="87" t="s">
        <v>860</v>
      </c>
      <c r="DH78" s="2" t="s">
        <v>866</v>
      </c>
      <c r="DI78" s="2" t="s">
        <v>208</v>
      </c>
      <c r="DJ78" s="2" t="s">
        <v>332</v>
      </c>
      <c r="DK78" s="2" t="s">
        <v>333</v>
      </c>
      <c r="DL78" s="2" t="s">
        <v>331</v>
      </c>
      <c r="DQ78" s="2" t="s">
        <v>863</v>
      </c>
      <c r="DR78" s="2" t="s">
        <v>860</v>
      </c>
      <c r="EL78" s="815" t="s">
        <v>867</v>
      </c>
      <c r="EM78" s="311" t="s">
        <v>864</v>
      </c>
      <c r="EN78" s="267" t="s">
        <v>868</v>
      </c>
      <c r="EO78" s="322">
        <v>10</v>
      </c>
      <c r="EP78" s="322">
        <v>100</v>
      </c>
      <c r="EQ78" s="322">
        <v>25</v>
      </c>
      <c r="ER78" s="322">
        <v>25</v>
      </c>
      <c r="ES78" s="322">
        <v>25</v>
      </c>
      <c r="ET78" s="808">
        <v>25</v>
      </c>
    </row>
    <row r="79" spans="1:150" ht="82.5" customHeight="1" x14ac:dyDescent="0.2">
      <c r="A79" s="270" t="s">
        <v>177</v>
      </c>
      <c r="B79" s="422" t="s">
        <v>178</v>
      </c>
      <c r="C79" s="423" t="s">
        <v>179</v>
      </c>
      <c r="D79" s="423"/>
      <c r="E79" s="7" t="s">
        <v>826</v>
      </c>
      <c r="F79" s="274" t="str">
        <f t="shared" si="26"/>
        <v>E1.P_D</v>
      </c>
      <c r="G79" s="502" t="s">
        <v>232</v>
      </c>
      <c r="H79" s="503" t="s">
        <v>333</v>
      </c>
      <c r="I79" s="436"/>
      <c r="J79" s="277" t="s">
        <v>185</v>
      </c>
      <c r="K79" s="278" t="str">
        <f t="shared" si="27"/>
        <v>E1.P_D.MR1</v>
      </c>
      <c r="L79" s="504" t="s">
        <v>307</v>
      </c>
      <c r="M79" s="505" t="s">
        <v>323</v>
      </c>
      <c r="N79" s="281">
        <v>1400</v>
      </c>
      <c r="O79" s="484">
        <v>1800</v>
      </c>
      <c r="P79" s="473" t="s">
        <v>795</v>
      </c>
      <c r="Q79" s="485" t="str">
        <f t="shared" si="28"/>
        <v>E1.P_D.MR1-MP11-1</v>
      </c>
      <c r="R79" s="414" t="s">
        <v>869</v>
      </c>
      <c r="S79" s="307" t="s">
        <v>870</v>
      </c>
      <c r="T79" s="286">
        <v>1</v>
      </c>
      <c r="U79" s="287">
        <v>2</v>
      </c>
      <c r="V79" s="286" t="s">
        <v>191</v>
      </c>
      <c r="W79" s="288">
        <v>0</v>
      </c>
      <c r="X79" s="289">
        <v>2</v>
      </c>
      <c r="Y79" s="288">
        <v>0</v>
      </c>
      <c r="Z79" s="290">
        <v>0</v>
      </c>
      <c r="AA79" s="291"/>
      <c r="AB79" s="292"/>
      <c r="AC79" s="292"/>
      <c r="AD79" s="292"/>
      <c r="AE79" s="292"/>
      <c r="AF79" s="292"/>
      <c r="AG79" s="292"/>
      <c r="AH79" s="292"/>
      <c r="AI79" s="292"/>
      <c r="AJ79" s="292"/>
      <c r="AK79" s="292"/>
      <c r="AL79" s="292"/>
      <c r="AM79" s="292"/>
      <c r="AN79" s="292"/>
      <c r="AO79" s="292"/>
      <c r="AP79" s="292"/>
      <c r="AQ79" s="292"/>
      <c r="AR79" s="292"/>
      <c r="AS79" s="292"/>
      <c r="AT79" s="292"/>
      <c r="AU79" s="292"/>
      <c r="AV79" s="292"/>
      <c r="AW79" s="292"/>
      <c r="AX79" s="292"/>
      <c r="AY79" s="292"/>
      <c r="AZ79" s="292"/>
      <c r="BA79" s="292"/>
      <c r="BB79" s="292"/>
      <c r="BC79" s="293"/>
      <c r="BD79" s="294" t="s">
        <v>830</v>
      </c>
      <c r="BS79" s="89" t="s">
        <v>306</v>
      </c>
      <c r="BT79" s="89" t="s">
        <v>307</v>
      </c>
      <c r="BU79" s="90" t="s">
        <v>867</v>
      </c>
      <c r="BV79" s="87" t="s">
        <v>864</v>
      </c>
      <c r="DH79" s="2" t="s">
        <v>871</v>
      </c>
      <c r="DI79" s="2" t="s">
        <v>208</v>
      </c>
      <c r="DJ79" s="2" t="s">
        <v>332</v>
      </c>
      <c r="DK79" s="2" t="s">
        <v>333</v>
      </c>
      <c r="DL79" s="2" t="s">
        <v>331</v>
      </c>
      <c r="DQ79" s="2" t="s">
        <v>867</v>
      </c>
      <c r="DR79" s="2" t="s">
        <v>864</v>
      </c>
      <c r="EL79" s="815" t="s">
        <v>872</v>
      </c>
      <c r="EM79" s="311" t="s">
        <v>869</v>
      </c>
      <c r="EN79" s="267" t="s">
        <v>870</v>
      </c>
      <c r="EO79" s="267">
        <v>1</v>
      </c>
      <c r="EP79" s="267">
        <v>2</v>
      </c>
      <c r="EQ79" s="268">
        <v>0</v>
      </c>
      <c r="ER79" s="798">
        <v>0</v>
      </c>
      <c r="ES79" s="799">
        <v>0.5</v>
      </c>
      <c r="ET79" s="807">
        <v>0.5</v>
      </c>
    </row>
    <row r="80" spans="1:150" ht="55.5" customHeight="1" x14ac:dyDescent="0.2">
      <c r="A80" s="270" t="s">
        <v>177</v>
      </c>
      <c r="B80" s="422" t="s">
        <v>178</v>
      </c>
      <c r="C80" s="423" t="s">
        <v>179</v>
      </c>
      <c r="D80" s="423"/>
      <c r="E80" s="7" t="s">
        <v>826</v>
      </c>
      <c r="F80" s="274" t="str">
        <f t="shared" si="26"/>
        <v>E1.P_D</v>
      </c>
      <c r="G80" s="502" t="s">
        <v>232</v>
      </c>
      <c r="H80" s="503" t="s">
        <v>333</v>
      </c>
      <c r="I80" s="436"/>
      <c r="J80" s="277" t="s">
        <v>185</v>
      </c>
      <c r="K80" s="278" t="str">
        <f t="shared" si="27"/>
        <v>E1.P_D.MR1</v>
      </c>
      <c r="L80" s="504" t="s">
        <v>307</v>
      </c>
      <c r="M80" s="505" t="s">
        <v>323</v>
      </c>
      <c r="N80" s="281">
        <v>1400</v>
      </c>
      <c r="O80" s="484">
        <v>1800</v>
      </c>
      <c r="P80" s="473" t="s">
        <v>800</v>
      </c>
      <c r="Q80" s="485" t="str">
        <f t="shared" si="28"/>
        <v>E1.P_D.MR1-MP12-1</v>
      </c>
      <c r="R80" s="414" t="s">
        <v>873</v>
      </c>
      <c r="S80" s="307" t="s">
        <v>874</v>
      </c>
      <c r="T80" s="373">
        <v>55</v>
      </c>
      <c r="U80" s="374">
        <v>57</v>
      </c>
      <c r="V80" s="373" t="s">
        <v>191</v>
      </c>
      <c r="W80" s="288">
        <v>0</v>
      </c>
      <c r="X80" s="289">
        <v>2</v>
      </c>
      <c r="Y80" s="288">
        <v>0</v>
      </c>
      <c r="Z80" s="290">
        <v>0</v>
      </c>
      <c r="AA80" s="375"/>
      <c r="AB80" s="376"/>
      <c r="AC80" s="376"/>
      <c r="AD80" s="376"/>
      <c r="AE80" s="376"/>
      <c r="AF80" s="376"/>
      <c r="AG80" s="376"/>
      <c r="AH80" s="376"/>
      <c r="AI80" s="376"/>
      <c r="AJ80" s="376"/>
      <c r="AK80" s="376"/>
      <c r="AL80" s="376"/>
      <c r="AM80" s="376"/>
      <c r="AN80" s="376"/>
      <c r="AO80" s="376"/>
      <c r="AP80" s="376"/>
      <c r="AQ80" s="376"/>
      <c r="AR80" s="376"/>
      <c r="AS80" s="376"/>
      <c r="AT80" s="376"/>
      <c r="AU80" s="376"/>
      <c r="AV80" s="376"/>
      <c r="AW80" s="376"/>
      <c r="AX80" s="376"/>
      <c r="AY80" s="376"/>
      <c r="AZ80" s="376"/>
      <c r="BA80" s="376"/>
      <c r="BB80" s="376"/>
      <c r="BC80" s="377"/>
      <c r="BD80" s="294" t="s">
        <v>830</v>
      </c>
      <c r="BS80" s="89" t="s">
        <v>306</v>
      </c>
      <c r="BT80" s="89" t="s">
        <v>307</v>
      </c>
      <c r="BU80" s="90" t="s">
        <v>872</v>
      </c>
      <c r="BV80" s="87" t="s">
        <v>869</v>
      </c>
      <c r="DH80" s="2" t="s">
        <v>875</v>
      </c>
      <c r="DI80" s="2" t="s">
        <v>208</v>
      </c>
      <c r="DJ80" s="2" t="s">
        <v>332</v>
      </c>
      <c r="DK80" s="2" t="s">
        <v>333</v>
      </c>
      <c r="DL80" s="2" t="s">
        <v>331</v>
      </c>
      <c r="DQ80" s="2" t="s">
        <v>872</v>
      </c>
      <c r="DR80" s="2" t="s">
        <v>869</v>
      </c>
      <c r="EL80" s="815" t="s">
        <v>876</v>
      </c>
      <c r="EM80" s="311" t="s">
        <v>873</v>
      </c>
      <c r="EN80" s="267" t="s">
        <v>874</v>
      </c>
      <c r="EO80" s="378">
        <v>55</v>
      </c>
      <c r="EP80" s="378">
        <v>57</v>
      </c>
      <c r="EQ80" s="268">
        <v>0</v>
      </c>
      <c r="ER80" s="798">
        <v>1</v>
      </c>
      <c r="ES80" s="798">
        <v>1</v>
      </c>
      <c r="ET80" s="809">
        <v>0</v>
      </c>
    </row>
    <row r="81" spans="1:150" ht="69" customHeight="1" thickBot="1" x14ac:dyDescent="0.25">
      <c r="A81" s="270" t="s">
        <v>177</v>
      </c>
      <c r="B81" s="422" t="s">
        <v>178</v>
      </c>
      <c r="C81" s="423" t="s">
        <v>179</v>
      </c>
      <c r="D81" s="423"/>
      <c r="E81" s="7" t="s">
        <v>826</v>
      </c>
      <c r="F81" s="274" t="str">
        <f t="shared" si="26"/>
        <v>E1.P_D</v>
      </c>
      <c r="G81" s="506" t="s">
        <v>232</v>
      </c>
      <c r="H81" s="503" t="s">
        <v>333</v>
      </c>
      <c r="I81" s="440"/>
      <c r="J81" s="333" t="s">
        <v>185</v>
      </c>
      <c r="K81" s="278" t="str">
        <f t="shared" si="27"/>
        <v>E1.P_D.MR1</v>
      </c>
      <c r="L81" s="504" t="s">
        <v>307</v>
      </c>
      <c r="M81" s="505" t="s">
        <v>323</v>
      </c>
      <c r="N81" s="420">
        <v>1400</v>
      </c>
      <c r="O81" s="490">
        <v>1800</v>
      </c>
      <c r="P81" s="473" t="s">
        <v>806</v>
      </c>
      <c r="Q81" s="491" t="str">
        <f t="shared" si="28"/>
        <v>E1.P_D.MR1-MP13-1</v>
      </c>
      <c r="R81" s="468" t="s">
        <v>877</v>
      </c>
      <c r="S81" s="329" t="s">
        <v>874</v>
      </c>
      <c r="T81" s="343">
        <v>1</v>
      </c>
      <c r="U81" s="344">
        <v>1</v>
      </c>
      <c r="V81" s="343" t="s">
        <v>228</v>
      </c>
      <c r="W81" s="387">
        <v>0.25</v>
      </c>
      <c r="X81" s="388">
        <v>0.25</v>
      </c>
      <c r="Y81" s="387">
        <v>0.25</v>
      </c>
      <c r="Z81" s="389">
        <v>0.25</v>
      </c>
      <c r="AA81" s="291"/>
      <c r="AB81" s="292"/>
      <c r="AC81" s="292"/>
      <c r="AD81" s="292"/>
      <c r="AE81" s="292"/>
      <c r="AF81" s="292"/>
      <c r="AG81" s="292"/>
      <c r="AH81" s="292"/>
      <c r="AI81" s="292"/>
      <c r="AJ81" s="292"/>
      <c r="AK81" s="292"/>
      <c r="AL81" s="292"/>
      <c r="AM81" s="292"/>
      <c r="AN81" s="292"/>
      <c r="AO81" s="292"/>
      <c r="AP81" s="292"/>
      <c r="AQ81" s="292"/>
      <c r="AR81" s="292"/>
      <c r="AS81" s="292"/>
      <c r="AT81" s="292"/>
      <c r="AU81" s="292"/>
      <c r="AV81" s="292"/>
      <c r="AW81" s="292"/>
      <c r="AX81" s="292"/>
      <c r="AY81" s="292"/>
      <c r="AZ81" s="292"/>
      <c r="BA81" s="292"/>
      <c r="BB81" s="292"/>
      <c r="BC81" s="293"/>
      <c r="BD81" s="294" t="s">
        <v>830</v>
      </c>
      <c r="BS81" s="89" t="s">
        <v>306</v>
      </c>
      <c r="BT81" s="89" t="s">
        <v>307</v>
      </c>
      <c r="BU81" s="90" t="s">
        <v>876</v>
      </c>
      <c r="BV81" s="87" t="s">
        <v>873</v>
      </c>
      <c r="DH81" s="2" t="s">
        <v>878</v>
      </c>
      <c r="DI81" s="2" t="s">
        <v>208</v>
      </c>
      <c r="DJ81" s="2" t="s">
        <v>332</v>
      </c>
      <c r="DK81" s="2" t="s">
        <v>333</v>
      </c>
      <c r="DL81" s="2" t="s">
        <v>331</v>
      </c>
      <c r="DQ81" s="2" t="s">
        <v>876</v>
      </c>
      <c r="DR81" s="2" t="s">
        <v>873</v>
      </c>
      <c r="EL81" s="815" t="s">
        <v>879</v>
      </c>
      <c r="EM81" s="311" t="s">
        <v>877</v>
      </c>
      <c r="EN81" s="267" t="s">
        <v>853</v>
      </c>
      <c r="EO81" s="267">
        <v>1</v>
      </c>
      <c r="EP81" s="267">
        <v>1</v>
      </c>
      <c r="EQ81" s="322">
        <v>1</v>
      </c>
      <c r="ER81" s="322">
        <v>1</v>
      </c>
      <c r="ES81" s="322">
        <v>1</v>
      </c>
      <c r="ET81" s="808">
        <v>1</v>
      </c>
    </row>
    <row r="82" spans="1:150" ht="100.5" customHeight="1" x14ac:dyDescent="0.2">
      <c r="A82" s="270" t="s">
        <v>177</v>
      </c>
      <c r="B82" s="444" t="s">
        <v>178</v>
      </c>
      <c r="C82" s="445" t="s">
        <v>179</v>
      </c>
      <c r="D82" s="424" t="s">
        <v>347</v>
      </c>
      <c r="E82" s="3" t="s">
        <v>880</v>
      </c>
      <c r="F82" s="425" t="str">
        <f t="shared" si="26"/>
        <v>E1.P_E</v>
      </c>
      <c r="G82" s="426" t="s">
        <v>244</v>
      </c>
      <c r="H82" s="470" t="s">
        <v>345</v>
      </c>
      <c r="I82" s="397" t="s">
        <v>881</v>
      </c>
      <c r="J82" s="428" t="s">
        <v>185</v>
      </c>
      <c r="K82" s="391" t="str">
        <f t="shared" si="27"/>
        <v>E1.P_E.MR1</v>
      </c>
      <c r="L82" s="507" t="s">
        <v>317</v>
      </c>
      <c r="M82" s="508" t="s">
        <v>323</v>
      </c>
      <c r="N82" s="240">
        <v>288</v>
      </c>
      <c r="O82" s="240">
        <v>400</v>
      </c>
      <c r="P82" s="509" t="s">
        <v>188</v>
      </c>
      <c r="Q82" s="510" t="str">
        <f t="shared" si="28"/>
        <v>E1.P_E.MR1-MP01-1</v>
      </c>
      <c r="R82" s="511" t="s">
        <v>882</v>
      </c>
      <c r="S82" s="512" t="s">
        <v>883</v>
      </c>
      <c r="T82" s="513">
        <v>0</v>
      </c>
      <c r="U82" s="514">
        <v>1</v>
      </c>
      <c r="V82" s="513" t="s">
        <v>191</v>
      </c>
      <c r="W82" s="515">
        <v>0</v>
      </c>
      <c r="X82" s="516">
        <v>0</v>
      </c>
      <c r="Y82" s="517">
        <v>0.65</v>
      </c>
      <c r="Z82" s="518">
        <v>0.35</v>
      </c>
      <c r="AA82" s="430">
        <f>120000000+119237525+762475</f>
        <v>240000000</v>
      </c>
      <c r="AB82" s="431"/>
      <c r="AC82" s="431">
        <v>0</v>
      </c>
      <c r="AD82" s="431"/>
      <c r="AE82" s="431"/>
      <c r="AF82" s="431"/>
      <c r="AG82" s="431">
        <f t="shared" ref="AG82" si="29">SUM(AA82:AF82)</f>
        <v>240000000</v>
      </c>
      <c r="AH82" s="431">
        <f t="shared" ref="AH82:AT82" si="30">+AA82</f>
        <v>240000000</v>
      </c>
      <c r="AI82" s="431">
        <f t="shared" si="30"/>
        <v>0</v>
      </c>
      <c r="AJ82" s="431">
        <f t="shared" si="30"/>
        <v>0</v>
      </c>
      <c r="AK82" s="431">
        <f t="shared" si="30"/>
        <v>0</v>
      </c>
      <c r="AL82" s="431">
        <f t="shared" si="30"/>
        <v>0</v>
      </c>
      <c r="AM82" s="431">
        <f t="shared" si="30"/>
        <v>0</v>
      </c>
      <c r="AN82" s="431">
        <f t="shared" si="30"/>
        <v>240000000</v>
      </c>
      <c r="AO82" s="431">
        <f t="shared" si="30"/>
        <v>240000000</v>
      </c>
      <c r="AP82" s="431">
        <f t="shared" si="30"/>
        <v>0</v>
      </c>
      <c r="AQ82" s="431">
        <f t="shared" si="30"/>
        <v>0</v>
      </c>
      <c r="AR82" s="431">
        <f t="shared" si="30"/>
        <v>0</v>
      </c>
      <c r="AS82" s="431">
        <f t="shared" si="30"/>
        <v>0</v>
      </c>
      <c r="AT82" s="431">
        <f t="shared" si="30"/>
        <v>0</v>
      </c>
      <c r="AU82" s="431">
        <f t="shared" ref="AU82" si="31">SUM(AO82:AT82)</f>
        <v>240000000</v>
      </c>
      <c r="AV82" s="431">
        <f t="shared" ref="AV82:BA82" si="32">+AO82</f>
        <v>240000000</v>
      </c>
      <c r="AW82" s="431">
        <f t="shared" si="32"/>
        <v>0</v>
      </c>
      <c r="AX82" s="431">
        <f t="shared" si="32"/>
        <v>0</v>
      </c>
      <c r="AY82" s="431">
        <f t="shared" si="32"/>
        <v>0</v>
      </c>
      <c r="AZ82" s="431">
        <f t="shared" si="32"/>
        <v>0</v>
      </c>
      <c r="BA82" s="431">
        <f t="shared" si="32"/>
        <v>0</v>
      </c>
      <c r="BB82" s="431">
        <f t="shared" ref="BB82" si="33">SUM(AV82:BA82)</f>
        <v>240000000</v>
      </c>
      <c r="BC82" s="432">
        <f t="shared" ref="BC82" si="34">+BB82+AU82+AN82+AG82</f>
        <v>960000000</v>
      </c>
      <c r="BD82" s="294" t="s">
        <v>884</v>
      </c>
      <c r="BS82" s="89" t="s">
        <v>306</v>
      </c>
      <c r="BT82" s="89" t="s">
        <v>307</v>
      </c>
      <c r="BU82" s="90" t="s">
        <v>879</v>
      </c>
      <c r="BV82" s="87" t="s">
        <v>877</v>
      </c>
      <c r="DH82" s="2" t="s">
        <v>885</v>
      </c>
      <c r="DI82" s="2" t="s">
        <v>208</v>
      </c>
      <c r="DJ82" s="2" t="s">
        <v>332</v>
      </c>
      <c r="DK82" s="2" t="s">
        <v>333</v>
      </c>
      <c r="DL82" s="2" t="s">
        <v>331</v>
      </c>
      <c r="DQ82" s="2" t="s">
        <v>879</v>
      </c>
      <c r="DR82" s="2" t="s">
        <v>877</v>
      </c>
      <c r="EL82" s="811" t="s">
        <v>886</v>
      </c>
      <c r="EM82" s="806" t="s">
        <v>882</v>
      </c>
      <c r="EN82" s="267" t="s">
        <v>883</v>
      </c>
      <c r="EO82" s="267">
        <v>0</v>
      </c>
      <c r="EP82" s="267">
        <v>1</v>
      </c>
      <c r="EQ82" s="268">
        <v>0</v>
      </c>
      <c r="ER82" s="799">
        <v>0.1</v>
      </c>
      <c r="ES82" s="800">
        <v>0.45</v>
      </c>
      <c r="ET82" s="810">
        <v>0.45</v>
      </c>
    </row>
    <row r="83" spans="1:150" ht="69" customHeight="1" x14ac:dyDescent="0.2">
      <c r="A83" s="270" t="s">
        <v>177</v>
      </c>
      <c r="B83" s="422" t="s">
        <v>178</v>
      </c>
      <c r="C83" s="423" t="s">
        <v>179</v>
      </c>
      <c r="D83" s="423"/>
      <c r="E83" s="7" t="s">
        <v>880</v>
      </c>
      <c r="F83" s="274" t="str">
        <f t="shared" si="26"/>
        <v>E1.P_E</v>
      </c>
      <c r="G83" s="482" t="s">
        <v>244</v>
      </c>
      <c r="H83" s="482" t="s">
        <v>345</v>
      </c>
      <c r="I83" s="436"/>
      <c r="J83" s="277" t="s">
        <v>185</v>
      </c>
      <c r="K83" s="278" t="str">
        <f t="shared" si="27"/>
        <v>E1.P_E.MR1</v>
      </c>
      <c r="L83" s="504" t="s">
        <v>317</v>
      </c>
      <c r="M83" s="505" t="s">
        <v>323</v>
      </c>
      <c r="N83" s="281">
        <v>288</v>
      </c>
      <c r="O83" s="281">
        <v>400</v>
      </c>
      <c r="P83" s="509" t="s">
        <v>212</v>
      </c>
      <c r="Q83" s="519" t="str">
        <f t="shared" si="28"/>
        <v>E1.P_E.MR1-MP02-1</v>
      </c>
      <c r="R83" s="520" t="s">
        <v>887</v>
      </c>
      <c r="S83" s="521" t="s">
        <v>888</v>
      </c>
      <c r="T83" s="522">
        <v>0</v>
      </c>
      <c r="U83" s="523">
        <v>1</v>
      </c>
      <c r="V83" s="522" t="s">
        <v>191</v>
      </c>
      <c r="W83" s="524">
        <v>0.5</v>
      </c>
      <c r="X83" s="525">
        <v>0.5</v>
      </c>
      <c r="Y83" s="526">
        <v>0</v>
      </c>
      <c r="Z83" s="527">
        <v>0</v>
      </c>
      <c r="AA83" s="528"/>
      <c r="AB83" s="529"/>
      <c r="AC83" s="529"/>
      <c r="AD83" s="529"/>
      <c r="AE83" s="529"/>
      <c r="AF83" s="529"/>
      <c r="AG83" s="529"/>
      <c r="AH83" s="529"/>
      <c r="AI83" s="529"/>
      <c r="AJ83" s="529"/>
      <c r="AK83" s="529"/>
      <c r="AL83" s="529"/>
      <c r="AM83" s="529"/>
      <c r="AN83" s="529"/>
      <c r="AO83" s="529"/>
      <c r="AP83" s="529"/>
      <c r="AQ83" s="529"/>
      <c r="AR83" s="529"/>
      <c r="AS83" s="529"/>
      <c r="AT83" s="529"/>
      <c r="AU83" s="529"/>
      <c r="AV83" s="529"/>
      <c r="AW83" s="529"/>
      <c r="AX83" s="529"/>
      <c r="AY83" s="529"/>
      <c r="AZ83" s="529"/>
      <c r="BA83" s="529"/>
      <c r="BB83" s="529"/>
      <c r="BC83" s="530"/>
      <c r="BD83" s="294" t="s">
        <v>884</v>
      </c>
      <c r="BS83" s="87" t="s">
        <v>316</v>
      </c>
      <c r="BT83" s="87" t="s">
        <v>317</v>
      </c>
      <c r="BU83" s="90" t="s">
        <v>886</v>
      </c>
      <c r="BV83" s="87" t="s">
        <v>882</v>
      </c>
      <c r="DH83" s="2" t="s">
        <v>889</v>
      </c>
      <c r="DI83" s="2" t="s">
        <v>208</v>
      </c>
      <c r="DJ83" s="2" t="s">
        <v>344</v>
      </c>
      <c r="DK83" s="2" t="s">
        <v>345</v>
      </c>
      <c r="DL83" s="2" t="s">
        <v>343</v>
      </c>
      <c r="DQ83" s="2" t="s">
        <v>886</v>
      </c>
      <c r="DR83" s="2" t="s">
        <v>882</v>
      </c>
      <c r="EL83" s="811" t="s">
        <v>890</v>
      </c>
      <c r="EM83" s="806" t="s">
        <v>887</v>
      </c>
      <c r="EN83" s="267" t="s">
        <v>888</v>
      </c>
      <c r="EO83" s="267">
        <v>0</v>
      </c>
      <c r="EP83" s="267">
        <v>1</v>
      </c>
      <c r="EQ83" s="269">
        <v>0.5</v>
      </c>
      <c r="ER83" s="269">
        <v>0.5</v>
      </c>
      <c r="ES83" s="268">
        <v>0</v>
      </c>
      <c r="ET83" s="809">
        <v>0</v>
      </c>
    </row>
    <row r="84" spans="1:150" ht="54" customHeight="1" x14ac:dyDescent="0.2">
      <c r="A84" s="270" t="s">
        <v>177</v>
      </c>
      <c r="B84" s="422" t="s">
        <v>178</v>
      </c>
      <c r="C84" s="423" t="s">
        <v>179</v>
      </c>
      <c r="D84" s="423"/>
      <c r="E84" s="7" t="s">
        <v>880</v>
      </c>
      <c r="F84" s="274" t="str">
        <f t="shared" si="26"/>
        <v>E1.P_E</v>
      </c>
      <c r="G84" s="482" t="s">
        <v>244</v>
      </c>
      <c r="H84" s="482" t="s">
        <v>345</v>
      </c>
      <c r="I84" s="436"/>
      <c r="J84" s="277" t="s">
        <v>185</v>
      </c>
      <c r="K84" s="278" t="str">
        <f t="shared" si="27"/>
        <v>E1.P_E.MR1</v>
      </c>
      <c r="L84" s="504" t="s">
        <v>317</v>
      </c>
      <c r="M84" s="505" t="s">
        <v>323</v>
      </c>
      <c r="N84" s="281">
        <v>288</v>
      </c>
      <c r="O84" s="281">
        <v>400</v>
      </c>
      <c r="P84" s="509" t="s">
        <v>225</v>
      </c>
      <c r="Q84" s="519" t="str">
        <f t="shared" si="28"/>
        <v>E1.P_E.MR1-MP03-1</v>
      </c>
      <c r="R84" s="520" t="s">
        <v>891</v>
      </c>
      <c r="S84" s="521" t="s">
        <v>892</v>
      </c>
      <c r="T84" s="531">
        <v>0.4</v>
      </c>
      <c r="U84" s="532">
        <v>1</v>
      </c>
      <c r="V84" s="531" t="s">
        <v>191</v>
      </c>
      <c r="W84" s="526">
        <v>0</v>
      </c>
      <c r="X84" s="525">
        <v>0.3</v>
      </c>
      <c r="Y84" s="524">
        <v>0.6</v>
      </c>
      <c r="Z84" s="533">
        <v>0.1</v>
      </c>
      <c r="AA84" s="534"/>
      <c r="AB84" s="535"/>
      <c r="AC84" s="535"/>
      <c r="AD84" s="535"/>
      <c r="AE84" s="535"/>
      <c r="AF84" s="535"/>
      <c r="AG84" s="535"/>
      <c r="AH84" s="535"/>
      <c r="AI84" s="535"/>
      <c r="AJ84" s="535"/>
      <c r="AK84" s="535"/>
      <c r="AL84" s="535"/>
      <c r="AM84" s="535"/>
      <c r="AN84" s="535"/>
      <c r="AO84" s="535"/>
      <c r="AP84" s="535"/>
      <c r="AQ84" s="535"/>
      <c r="AR84" s="535"/>
      <c r="AS84" s="535"/>
      <c r="AT84" s="535"/>
      <c r="AU84" s="535"/>
      <c r="AV84" s="535"/>
      <c r="AW84" s="535"/>
      <c r="AX84" s="535"/>
      <c r="AY84" s="535"/>
      <c r="AZ84" s="535"/>
      <c r="BA84" s="535"/>
      <c r="BB84" s="535"/>
      <c r="BC84" s="536"/>
      <c r="BD84" s="294" t="s">
        <v>884</v>
      </c>
      <c r="BS84" s="89" t="s">
        <v>316</v>
      </c>
      <c r="BT84" s="89" t="s">
        <v>317</v>
      </c>
      <c r="BU84" s="90" t="s">
        <v>890</v>
      </c>
      <c r="BV84" s="87" t="s">
        <v>887</v>
      </c>
      <c r="DH84" s="2" t="s">
        <v>893</v>
      </c>
      <c r="DI84" s="2" t="s">
        <v>208</v>
      </c>
      <c r="DJ84" s="2" t="s">
        <v>344</v>
      </c>
      <c r="DK84" s="2" t="s">
        <v>345</v>
      </c>
      <c r="DL84" s="2" t="s">
        <v>343</v>
      </c>
      <c r="DQ84" s="2" t="s">
        <v>890</v>
      </c>
      <c r="DR84" s="2" t="s">
        <v>887</v>
      </c>
      <c r="EL84" s="811" t="s">
        <v>894</v>
      </c>
      <c r="EM84" s="806" t="s">
        <v>891</v>
      </c>
      <c r="EN84" s="267" t="s">
        <v>895</v>
      </c>
      <c r="EO84" s="268">
        <v>40</v>
      </c>
      <c r="EP84" s="268">
        <v>100</v>
      </c>
      <c r="EQ84" s="268">
        <v>0</v>
      </c>
      <c r="ER84" s="799">
        <v>100</v>
      </c>
      <c r="ES84" s="799">
        <v>0</v>
      </c>
      <c r="ET84" s="807">
        <v>0</v>
      </c>
    </row>
    <row r="85" spans="1:150" ht="69" customHeight="1" x14ac:dyDescent="0.2">
      <c r="A85" s="270" t="s">
        <v>177</v>
      </c>
      <c r="B85" s="422" t="s">
        <v>178</v>
      </c>
      <c r="C85" s="423" t="s">
        <v>179</v>
      </c>
      <c r="D85" s="423"/>
      <c r="E85" s="7" t="s">
        <v>880</v>
      </c>
      <c r="F85" s="274" t="str">
        <f t="shared" si="26"/>
        <v>E1.P_E</v>
      </c>
      <c r="G85" s="482" t="s">
        <v>244</v>
      </c>
      <c r="H85" s="482" t="s">
        <v>345</v>
      </c>
      <c r="I85" s="436"/>
      <c r="J85" s="277" t="s">
        <v>185</v>
      </c>
      <c r="K85" s="278" t="str">
        <f t="shared" si="27"/>
        <v>E1.P_E.MR1</v>
      </c>
      <c r="L85" s="504" t="s">
        <v>317</v>
      </c>
      <c r="M85" s="505" t="s">
        <v>323</v>
      </c>
      <c r="N85" s="281">
        <v>288</v>
      </c>
      <c r="O85" s="281">
        <v>400</v>
      </c>
      <c r="P85" s="509" t="s">
        <v>240</v>
      </c>
      <c r="Q85" s="519" t="str">
        <f t="shared" si="28"/>
        <v>E1.P_E.MR1-MP04-1</v>
      </c>
      <c r="R85" s="520" t="s">
        <v>896</v>
      </c>
      <c r="S85" s="521" t="s">
        <v>897</v>
      </c>
      <c r="T85" s="522">
        <v>1</v>
      </c>
      <c r="U85" s="523">
        <v>1</v>
      </c>
      <c r="V85" s="522" t="s">
        <v>228</v>
      </c>
      <c r="W85" s="537">
        <v>0.25</v>
      </c>
      <c r="X85" s="538">
        <v>0.25</v>
      </c>
      <c r="Y85" s="537">
        <v>0.25</v>
      </c>
      <c r="Z85" s="539">
        <v>0.25</v>
      </c>
      <c r="AA85" s="528"/>
      <c r="AB85" s="529"/>
      <c r="AC85" s="529"/>
      <c r="AD85" s="529"/>
      <c r="AE85" s="529"/>
      <c r="AF85" s="529"/>
      <c r="AG85" s="529"/>
      <c r="AH85" s="529"/>
      <c r="AI85" s="529"/>
      <c r="AJ85" s="529"/>
      <c r="AK85" s="529"/>
      <c r="AL85" s="529"/>
      <c r="AM85" s="529"/>
      <c r="AN85" s="529"/>
      <c r="AO85" s="529"/>
      <c r="AP85" s="529"/>
      <c r="AQ85" s="529"/>
      <c r="AR85" s="529"/>
      <c r="AS85" s="529"/>
      <c r="AT85" s="529"/>
      <c r="AU85" s="529"/>
      <c r="AV85" s="529"/>
      <c r="AW85" s="529"/>
      <c r="AX85" s="529"/>
      <c r="AY85" s="529"/>
      <c r="AZ85" s="529"/>
      <c r="BA85" s="529"/>
      <c r="BB85" s="529"/>
      <c r="BC85" s="530"/>
      <c r="BD85" s="294" t="s">
        <v>884</v>
      </c>
      <c r="BS85" s="89" t="s">
        <v>316</v>
      </c>
      <c r="BT85" s="89" t="s">
        <v>317</v>
      </c>
      <c r="BU85" s="90" t="s">
        <v>894</v>
      </c>
      <c r="BV85" s="87" t="s">
        <v>891</v>
      </c>
      <c r="DH85" s="2" t="s">
        <v>898</v>
      </c>
      <c r="DI85" s="2" t="s">
        <v>208</v>
      </c>
      <c r="DJ85" s="2" t="s">
        <v>344</v>
      </c>
      <c r="DK85" s="2" t="s">
        <v>345</v>
      </c>
      <c r="DL85" s="2" t="s">
        <v>343</v>
      </c>
      <c r="DQ85" s="2" t="s">
        <v>894</v>
      </c>
      <c r="DR85" s="2" t="s">
        <v>891</v>
      </c>
      <c r="EL85" s="811" t="s">
        <v>899</v>
      </c>
      <c r="EM85" s="806" t="s">
        <v>896</v>
      </c>
      <c r="EN85" s="267" t="s">
        <v>897</v>
      </c>
      <c r="EO85" s="267">
        <v>1</v>
      </c>
      <c r="EP85" s="267">
        <v>1</v>
      </c>
      <c r="EQ85" s="322">
        <v>1</v>
      </c>
      <c r="ER85" s="322">
        <v>1</v>
      </c>
      <c r="ES85" s="322">
        <v>1</v>
      </c>
      <c r="ET85" s="808">
        <v>1</v>
      </c>
    </row>
    <row r="86" spans="1:150" ht="57.75" customHeight="1" thickBot="1" x14ac:dyDescent="0.25">
      <c r="A86" s="270" t="s">
        <v>177</v>
      </c>
      <c r="B86" s="422" t="s">
        <v>178</v>
      </c>
      <c r="C86" s="423" t="s">
        <v>179</v>
      </c>
      <c r="D86" s="423"/>
      <c r="E86" s="7" t="s">
        <v>880</v>
      </c>
      <c r="F86" s="274" t="str">
        <f t="shared" si="26"/>
        <v>E1.P_E</v>
      </c>
      <c r="G86" s="487" t="s">
        <v>244</v>
      </c>
      <c r="H86" s="487" t="s">
        <v>345</v>
      </c>
      <c r="I86" s="440"/>
      <c r="J86" s="333" t="s">
        <v>185</v>
      </c>
      <c r="K86" s="393" t="str">
        <f t="shared" si="27"/>
        <v>E1.P_E.MR1</v>
      </c>
      <c r="L86" s="540" t="s">
        <v>317</v>
      </c>
      <c r="M86" s="541" t="s">
        <v>323</v>
      </c>
      <c r="N86" s="420">
        <v>288</v>
      </c>
      <c r="O86" s="420">
        <v>400</v>
      </c>
      <c r="P86" s="509" t="s">
        <v>252</v>
      </c>
      <c r="Q86" s="542" t="str">
        <f t="shared" si="28"/>
        <v>E1.P_E.MR1-MP05-1</v>
      </c>
      <c r="R86" s="543" t="s">
        <v>900</v>
      </c>
      <c r="S86" s="544" t="s">
        <v>901</v>
      </c>
      <c r="T86" s="545">
        <v>8</v>
      </c>
      <c r="U86" s="546">
        <v>10</v>
      </c>
      <c r="V86" s="545" t="s">
        <v>191</v>
      </c>
      <c r="W86" s="547">
        <v>3</v>
      </c>
      <c r="X86" s="548">
        <v>3</v>
      </c>
      <c r="Y86" s="547">
        <v>2</v>
      </c>
      <c r="Z86" s="549">
        <v>2</v>
      </c>
      <c r="AA86" s="528"/>
      <c r="AB86" s="529"/>
      <c r="AC86" s="529"/>
      <c r="AD86" s="529"/>
      <c r="AE86" s="529"/>
      <c r="AF86" s="529"/>
      <c r="AG86" s="529"/>
      <c r="AH86" s="529"/>
      <c r="AI86" s="529"/>
      <c r="AJ86" s="529"/>
      <c r="AK86" s="529"/>
      <c r="AL86" s="529"/>
      <c r="AM86" s="529"/>
      <c r="AN86" s="529"/>
      <c r="AO86" s="529"/>
      <c r="AP86" s="529"/>
      <c r="AQ86" s="529"/>
      <c r="AR86" s="529"/>
      <c r="AS86" s="529"/>
      <c r="AT86" s="529"/>
      <c r="AU86" s="529"/>
      <c r="AV86" s="529"/>
      <c r="AW86" s="529"/>
      <c r="AX86" s="529"/>
      <c r="AY86" s="529"/>
      <c r="AZ86" s="529"/>
      <c r="BA86" s="529"/>
      <c r="BB86" s="529"/>
      <c r="BC86" s="530"/>
      <c r="BD86" s="294" t="s">
        <v>884</v>
      </c>
      <c r="BS86" s="89" t="s">
        <v>316</v>
      </c>
      <c r="BT86" s="89" t="s">
        <v>317</v>
      </c>
      <c r="BU86" s="90" t="s">
        <v>899</v>
      </c>
      <c r="BV86" s="87" t="s">
        <v>896</v>
      </c>
      <c r="DH86" s="2" t="s">
        <v>902</v>
      </c>
      <c r="DI86" s="2" t="s">
        <v>208</v>
      </c>
      <c r="DJ86" s="2" t="s">
        <v>344</v>
      </c>
      <c r="DK86" s="2" t="s">
        <v>345</v>
      </c>
      <c r="DL86" s="2" t="s">
        <v>343</v>
      </c>
      <c r="DQ86" s="2" t="s">
        <v>899</v>
      </c>
      <c r="DR86" s="2" t="s">
        <v>896</v>
      </c>
      <c r="EL86" s="811" t="s">
        <v>903</v>
      </c>
      <c r="EM86" s="806" t="s">
        <v>900</v>
      </c>
      <c r="EN86" s="267" t="s">
        <v>901</v>
      </c>
      <c r="EO86" s="267">
        <v>8</v>
      </c>
      <c r="EP86" s="267">
        <v>10</v>
      </c>
      <c r="EQ86" s="268">
        <v>3</v>
      </c>
      <c r="ER86" s="798">
        <v>2</v>
      </c>
      <c r="ES86" s="798">
        <v>3</v>
      </c>
      <c r="ET86" s="809">
        <v>2</v>
      </c>
    </row>
    <row r="87" spans="1:150" ht="139.5" customHeight="1" x14ac:dyDescent="0.2">
      <c r="A87" s="270" t="s">
        <v>177</v>
      </c>
      <c r="B87" s="422" t="s">
        <v>178</v>
      </c>
      <c r="C87" s="423" t="s">
        <v>179</v>
      </c>
      <c r="D87" s="424" t="s">
        <v>347</v>
      </c>
      <c r="E87" s="3" t="s">
        <v>904</v>
      </c>
      <c r="F87" s="425" t="str">
        <f t="shared" si="26"/>
        <v>E1.P_F</v>
      </c>
      <c r="G87" s="426" t="s">
        <v>256</v>
      </c>
      <c r="H87" s="470" t="s">
        <v>359</v>
      </c>
      <c r="I87" s="447" t="s">
        <v>905</v>
      </c>
      <c r="J87" s="448" t="s">
        <v>185</v>
      </c>
      <c r="K87" s="449" t="str">
        <f t="shared" si="27"/>
        <v>E1.P_F.MR1</v>
      </c>
      <c r="L87" s="353" t="s">
        <v>330</v>
      </c>
      <c r="M87" s="354" t="s">
        <v>361</v>
      </c>
      <c r="N87" s="355">
        <v>1</v>
      </c>
      <c r="O87" s="240">
        <v>4</v>
      </c>
      <c r="P87" s="369" t="s">
        <v>188</v>
      </c>
      <c r="Q87" s="358" t="str">
        <f t="shared" si="28"/>
        <v>E1.P_F.MR1-MP01-1</v>
      </c>
      <c r="R87" s="410" t="s">
        <v>906</v>
      </c>
      <c r="S87" s="360" t="s">
        <v>907</v>
      </c>
      <c r="T87" s="361">
        <v>0</v>
      </c>
      <c r="U87" s="362">
        <v>2</v>
      </c>
      <c r="V87" s="361" t="s">
        <v>191</v>
      </c>
      <c r="W87" s="248">
        <v>0</v>
      </c>
      <c r="X87" s="363">
        <v>0</v>
      </c>
      <c r="Y87" s="248">
        <v>1</v>
      </c>
      <c r="Z87" s="364">
        <v>0</v>
      </c>
      <c r="AA87" s="430">
        <f>842628725+455000000+91274910+470084400+121736000+14277900+792806407+43072995+54590+61600-1000888865-264000000</f>
        <v>1566108662</v>
      </c>
      <c r="AB87" s="431">
        <f>1295389438+89172574</f>
        <v>1384562012</v>
      </c>
      <c r="AC87" s="431">
        <v>0</v>
      </c>
      <c r="AD87" s="431"/>
      <c r="AE87" s="431"/>
      <c r="AF87" s="431">
        <f>14467695+95861631</f>
        <v>110329326</v>
      </c>
      <c r="AG87" s="431">
        <f t="shared" ref="AG87" si="35">SUM(AA87:AF87)</f>
        <v>3061000000</v>
      </c>
      <c r="AH87" s="431">
        <f t="shared" ref="AH87:AT87" si="36">+AA87</f>
        <v>1566108662</v>
      </c>
      <c r="AI87" s="431">
        <f t="shared" si="36"/>
        <v>1384562012</v>
      </c>
      <c r="AJ87" s="431">
        <f t="shared" si="36"/>
        <v>0</v>
      </c>
      <c r="AK87" s="431">
        <f t="shared" si="36"/>
        <v>0</v>
      </c>
      <c r="AL87" s="431">
        <f t="shared" si="36"/>
        <v>0</v>
      </c>
      <c r="AM87" s="431">
        <f t="shared" si="36"/>
        <v>110329326</v>
      </c>
      <c r="AN87" s="431">
        <f t="shared" si="36"/>
        <v>3061000000</v>
      </c>
      <c r="AO87" s="431">
        <f t="shared" si="36"/>
        <v>1566108662</v>
      </c>
      <c r="AP87" s="431">
        <f t="shared" si="36"/>
        <v>1384562012</v>
      </c>
      <c r="AQ87" s="431">
        <f t="shared" si="36"/>
        <v>0</v>
      </c>
      <c r="AR87" s="431">
        <f t="shared" si="36"/>
        <v>0</v>
      </c>
      <c r="AS87" s="431">
        <f t="shared" si="36"/>
        <v>0</v>
      </c>
      <c r="AT87" s="431">
        <f t="shared" si="36"/>
        <v>110329326</v>
      </c>
      <c r="AU87" s="431">
        <f t="shared" ref="AU87" si="37">SUM(AO87:AT87)</f>
        <v>3061000000</v>
      </c>
      <c r="AV87" s="431">
        <f t="shared" ref="AV87:BA87" si="38">+AO87</f>
        <v>1566108662</v>
      </c>
      <c r="AW87" s="431">
        <f t="shared" si="38"/>
        <v>1384562012</v>
      </c>
      <c r="AX87" s="431">
        <f t="shared" si="38"/>
        <v>0</v>
      </c>
      <c r="AY87" s="431">
        <f t="shared" si="38"/>
        <v>0</v>
      </c>
      <c r="AZ87" s="431">
        <f t="shared" si="38"/>
        <v>0</v>
      </c>
      <c r="BA87" s="431">
        <f t="shared" si="38"/>
        <v>110329326</v>
      </c>
      <c r="BB87" s="431">
        <f t="shared" ref="BB87" si="39">SUM(AV87:BA87)</f>
        <v>3061000000</v>
      </c>
      <c r="BC87" s="432">
        <f t="shared" ref="BC87" si="40">+BB87+AU87+AN87+AG87</f>
        <v>12244000000</v>
      </c>
      <c r="BD87" s="294" t="s">
        <v>884</v>
      </c>
      <c r="BS87" s="89" t="s">
        <v>316</v>
      </c>
      <c r="BT87" s="89" t="s">
        <v>317</v>
      </c>
      <c r="BU87" s="90" t="s">
        <v>903</v>
      </c>
      <c r="BV87" s="87" t="s">
        <v>900</v>
      </c>
      <c r="DH87" s="2" t="s">
        <v>908</v>
      </c>
      <c r="DI87" s="2" t="s">
        <v>208</v>
      </c>
      <c r="DJ87" s="2" t="s">
        <v>344</v>
      </c>
      <c r="DK87" s="2" t="s">
        <v>345</v>
      </c>
      <c r="DL87" s="2" t="s">
        <v>343</v>
      </c>
      <c r="DQ87" s="2" t="s">
        <v>903</v>
      </c>
      <c r="DR87" s="2" t="s">
        <v>900</v>
      </c>
      <c r="EL87" s="811" t="s">
        <v>909</v>
      </c>
      <c r="EM87" s="311" t="s">
        <v>906</v>
      </c>
      <c r="EN87" s="267" t="s">
        <v>907</v>
      </c>
      <c r="EO87" s="267">
        <v>0</v>
      </c>
      <c r="EP87" s="267">
        <v>2</v>
      </c>
      <c r="EQ87" s="268">
        <v>0</v>
      </c>
      <c r="ER87" s="798">
        <v>0</v>
      </c>
      <c r="ES87" s="268">
        <v>1</v>
      </c>
      <c r="ET87" s="813">
        <v>1</v>
      </c>
    </row>
    <row r="88" spans="1:150" ht="48" customHeight="1" x14ac:dyDescent="0.2">
      <c r="A88" s="270" t="s">
        <v>177</v>
      </c>
      <c r="B88" s="550" t="s">
        <v>178</v>
      </c>
      <c r="C88" s="273" t="s">
        <v>179</v>
      </c>
      <c r="D88" s="273"/>
      <c r="E88" s="7" t="s">
        <v>904</v>
      </c>
      <c r="F88" s="274" t="str">
        <f t="shared" si="26"/>
        <v>E1.P_F</v>
      </c>
      <c r="G88" s="551" t="s">
        <v>256</v>
      </c>
      <c r="H88" s="551" t="s">
        <v>359</v>
      </c>
      <c r="I88" s="450"/>
      <c r="J88" s="451" t="s">
        <v>185</v>
      </c>
      <c r="K88" s="366" t="str">
        <f t="shared" si="27"/>
        <v>E1.P_F.MR1</v>
      </c>
      <c r="L88" s="504" t="s">
        <v>330</v>
      </c>
      <c r="M88" s="505" t="s">
        <v>361</v>
      </c>
      <c r="N88" s="367">
        <v>1</v>
      </c>
      <c r="O88" s="281">
        <v>4</v>
      </c>
      <c r="P88" s="369" t="s">
        <v>212</v>
      </c>
      <c r="Q88" s="370" t="str">
        <f t="shared" si="28"/>
        <v>E1.P_F.MR1-MP02-1</v>
      </c>
      <c r="R88" s="414" t="s">
        <v>910</v>
      </c>
      <c r="S88" s="307" t="s">
        <v>911</v>
      </c>
      <c r="T88" s="286">
        <v>0</v>
      </c>
      <c r="U88" s="287">
        <v>3</v>
      </c>
      <c r="V88" s="286" t="s">
        <v>191</v>
      </c>
      <c r="W88" s="288">
        <v>0</v>
      </c>
      <c r="X88" s="289">
        <v>2</v>
      </c>
      <c r="Y88" s="288">
        <v>1</v>
      </c>
      <c r="Z88" s="290">
        <v>0</v>
      </c>
      <c r="AA88" s="291"/>
      <c r="AB88" s="292"/>
      <c r="AC88" s="292"/>
      <c r="AD88" s="292"/>
      <c r="AE88" s="292"/>
      <c r="AF88" s="292"/>
      <c r="AG88" s="292"/>
      <c r="AH88" s="292"/>
      <c r="AI88" s="292"/>
      <c r="AJ88" s="292"/>
      <c r="AK88" s="292"/>
      <c r="AL88" s="292"/>
      <c r="AM88" s="292"/>
      <c r="AN88" s="292"/>
      <c r="AO88" s="292"/>
      <c r="AP88" s="292"/>
      <c r="AQ88" s="292"/>
      <c r="AR88" s="292"/>
      <c r="AS88" s="292"/>
      <c r="AT88" s="292"/>
      <c r="AU88" s="292"/>
      <c r="AV88" s="292"/>
      <c r="AW88" s="292"/>
      <c r="AX88" s="292"/>
      <c r="AY88" s="292"/>
      <c r="AZ88" s="292"/>
      <c r="BA88" s="292"/>
      <c r="BB88" s="292"/>
      <c r="BC88" s="293"/>
      <c r="BD88" s="294" t="s">
        <v>884</v>
      </c>
      <c r="BS88" s="87" t="s">
        <v>329</v>
      </c>
      <c r="BT88" s="87" t="s">
        <v>330</v>
      </c>
      <c r="BU88" s="90" t="s">
        <v>909</v>
      </c>
      <c r="BV88" s="87" t="s">
        <v>906</v>
      </c>
      <c r="DH88" s="2" t="s">
        <v>912</v>
      </c>
      <c r="DI88" s="2" t="s">
        <v>208</v>
      </c>
      <c r="DJ88" s="2" t="s">
        <v>358</v>
      </c>
      <c r="DK88" s="2" t="s">
        <v>359</v>
      </c>
      <c r="DL88" s="2" t="s">
        <v>357</v>
      </c>
      <c r="DQ88" s="2" t="s">
        <v>909</v>
      </c>
      <c r="DR88" s="2" t="s">
        <v>906</v>
      </c>
      <c r="EL88" s="811" t="s">
        <v>913</v>
      </c>
      <c r="EM88" s="311" t="s">
        <v>910</v>
      </c>
      <c r="EN88" s="267" t="s">
        <v>911</v>
      </c>
      <c r="EO88" s="267">
        <v>0</v>
      </c>
      <c r="EP88" s="267">
        <v>3</v>
      </c>
      <c r="EQ88" s="268">
        <v>0</v>
      </c>
      <c r="ER88" s="268">
        <v>2</v>
      </c>
      <c r="ES88" s="268">
        <v>1</v>
      </c>
      <c r="ET88" s="809">
        <v>0</v>
      </c>
    </row>
    <row r="89" spans="1:150" ht="54" customHeight="1" x14ac:dyDescent="0.2">
      <c r="A89" s="270" t="s">
        <v>177</v>
      </c>
      <c r="B89" s="550" t="s">
        <v>178</v>
      </c>
      <c r="C89" s="273" t="s">
        <v>179</v>
      </c>
      <c r="D89" s="273"/>
      <c r="E89" s="7" t="s">
        <v>904</v>
      </c>
      <c r="F89" s="274" t="str">
        <f t="shared" si="26"/>
        <v>E1.P_F</v>
      </c>
      <c r="G89" s="551" t="s">
        <v>256</v>
      </c>
      <c r="H89" s="551" t="s">
        <v>359</v>
      </c>
      <c r="I89" s="450"/>
      <c r="J89" s="451" t="s">
        <v>185</v>
      </c>
      <c r="K89" s="366" t="str">
        <f t="shared" si="27"/>
        <v>E1.P_F.MR1</v>
      </c>
      <c r="L89" s="504" t="s">
        <v>330</v>
      </c>
      <c r="M89" s="505" t="s">
        <v>361</v>
      </c>
      <c r="N89" s="367">
        <v>1</v>
      </c>
      <c r="O89" s="281">
        <v>4</v>
      </c>
      <c r="P89" s="369" t="s">
        <v>225</v>
      </c>
      <c r="Q89" s="370" t="str">
        <f t="shared" si="28"/>
        <v>E1.P_F.MR1-MP03-1</v>
      </c>
      <c r="R89" s="414" t="s">
        <v>914</v>
      </c>
      <c r="S89" s="307" t="s">
        <v>915</v>
      </c>
      <c r="T89" s="312">
        <v>0.7</v>
      </c>
      <c r="U89" s="313">
        <v>1</v>
      </c>
      <c r="V89" s="312" t="s">
        <v>191</v>
      </c>
      <c r="W89" s="308">
        <v>0.3</v>
      </c>
      <c r="X89" s="289">
        <v>0</v>
      </c>
      <c r="Y89" s="288">
        <v>0</v>
      </c>
      <c r="Z89" s="290">
        <v>0</v>
      </c>
      <c r="AA89" s="317"/>
      <c r="AB89" s="318"/>
      <c r="AC89" s="318"/>
      <c r="AD89" s="318"/>
      <c r="AE89" s="318"/>
      <c r="AF89" s="318"/>
      <c r="AG89" s="318"/>
      <c r="AH89" s="318"/>
      <c r="AI89" s="318"/>
      <c r="AJ89" s="318"/>
      <c r="AK89" s="318"/>
      <c r="AL89" s="318"/>
      <c r="AM89" s="318"/>
      <c r="AN89" s="318"/>
      <c r="AO89" s="318"/>
      <c r="AP89" s="318"/>
      <c r="AQ89" s="318"/>
      <c r="AR89" s="318"/>
      <c r="AS89" s="318"/>
      <c r="AT89" s="318"/>
      <c r="AU89" s="318"/>
      <c r="AV89" s="318"/>
      <c r="AW89" s="318"/>
      <c r="AX89" s="318"/>
      <c r="AY89" s="318"/>
      <c r="AZ89" s="318"/>
      <c r="BA89" s="318"/>
      <c r="BB89" s="318"/>
      <c r="BC89" s="319"/>
      <c r="BD89" s="294" t="s">
        <v>884</v>
      </c>
      <c r="BS89" s="89" t="s">
        <v>329</v>
      </c>
      <c r="BT89" s="89" t="s">
        <v>330</v>
      </c>
      <c r="BU89" s="90" t="s">
        <v>913</v>
      </c>
      <c r="BV89" s="87" t="s">
        <v>910</v>
      </c>
      <c r="DH89" s="2" t="s">
        <v>916</v>
      </c>
      <c r="DI89" s="2" t="s">
        <v>208</v>
      </c>
      <c r="DJ89" s="2" t="s">
        <v>358</v>
      </c>
      <c r="DK89" s="2" t="s">
        <v>359</v>
      </c>
      <c r="DL89" s="2" t="s">
        <v>357</v>
      </c>
      <c r="DQ89" s="2" t="s">
        <v>913</v>
      </c>
      <c r="DR89" s="2" t="s">
        <v>910</v>
      </c>
      <c r="EL89" s="811" t="s">
        <v>917</v>
      </c>
      <c r="EM89" s="311" t="s">
        <v>914</v>
      </c>
      <c r="EN89" s="267" t="s">
        <v>918</v>
      </c>
      <c r="EO89" s="269">
        <v>70</v>
      </c>
      <c r="EP89" s="269">
        <v>100</v>
      </c>
      <c r="EQ89" s="269">
        <v>30</v>
      </c>
      <c r="ER89" s="798">
        <v>25</v>
      </c>
      <c r="ES89" s="798">
        <v>25</v>
      </c>
      <c r="ET89" s="813">
        <v>20</v>
      </c>
    </row>
    <row r="90" spans="1:150" ht="48.75" customHeight="1" thickBot="1" x14ac:dyDescent="0.25">
      <c r="A90" s="270" t="s">
        <v>177</v>
      </c>
      <c r="B90" s="550" t="s">
        <v>178</v>
      </c>
      <c r="C90" s="273" t="s">
        <v>179</v>
      </c>
      <c r="D90" s="273"/>
      <c r="E90" s="7" t="s">
        <v>904</v>
      </c>
      <c r="F90" s="274" t="str">
        <f t="shared" si="26"/>
        <v>E1.P_F</v>
      </c>
      <c r="G90" s="551" t="s">
        <v>256</v>
      </c>
      <c r="H90" s="551" t="s">
        <v>359</v>
      </c>
      <c r="I90" s="456"/>
      <c r="J90" s="457" t="s">
        <v>185</v>
      </c>
      <c r="K90" s="458" t="str">
        <f t="shared" si="27"/>
        <v>E1.P_F.MR1</v>
      </c>
      <c r="L90" s="540" t="s">
        <v>330</v>
      </c>
      <c r="M90" s="541" t="s">
        <v>361</v>
      </c>
      <c r="N90" s="381">
        <v>1</v>
      </c>
      <c r="O90" s="420">
        <v>4</v>
      </c>
      <c r="P90" s="369" t="s">
        <v>240</v>
      </c>
      <c r="Q90" s="384" t="str">
        <f t="shared" si="28"/>
        <v>E1.P_F.MR1-MP04-1</v>
      </c>
      <c r="R90" s="468" t="s">
        <v>919</v>
      </c>
      <c r="S90" s="329" t="s">
        <v>920</v>
      </c>
      <c r="T90" s="552">
        <v>0.9</v>
      </c>
      <c r="U90" s="553">
        <v>1</v>
      </c>
      <c r="V90" s="552" t="s">
        <v>191</v>
      </c>
      <c r="W90" s="395">
        <v>0.1</v>
      </c>
      <c r="X90" s="346">
        <v>0</v>
      </c>
      <c r="Y90" s="345">
        <v>0</v>
      </c>
      <c r="Z90" s="347">
        <v>0</v>
      </c>
      <c r="AA90" s="317"/>
      <c r="AB90" s="318"/>
      <c r="AC90" s="318"/>
      <c r="AD90" s="318"/>
      <c r="AE90" s="318"/>
      <c r="AF90" s="318"/>
      <c r="AG90" s="318"/>
      <c r="AH90" s="318"/>
      <c r="AI90" s="318"/>
      <c r="AJ90" s="318"/>
      <c r="AK90" s="318"/>
      <c r="AL90" s="318"/>
      <c r="AM90" s="318"/>
      <c r="AN90" s="318"/>
      <c r="AO90" s="318"/>
      <c r="AP90" s="318"/>
      <c r="AQ90" s="318"/>
      <c r="AR90" s="318"/>
      <c r="AS90" s="318"/>
      <c r="AT90" s="318"/>
      <c r="AU90" s="318"/>
      <c r="AV90" s="318"/>
      <c r="AW90" s="318"/>
      <c r="AX90" s="318"/>
      <c r="AY90" s="318"/>
      <c r="AZ90" s="318"/>
      <c r="BA90" s="318"/>
      <c r="BB90" s="318"/>
      <c r="BC90" s="319"/>
      <c r="BD90" s="294" t="s">
        <v>884</v>
      </c>
      <c r="BS90" s="89" t="s">
        <v>329</v>
      </c>
      <c r="BT90" s="89" t="s">
        <v>330</v>
      </c>
      <c r="BU90" s="90" t="s">
        <v>917</v>
      </c>
      <c r="BV90" s="87" t="s">
        <v>914</v>
      </c>
      <c r="DH90" s="2" t="s">
        <v>921</v>
      </c>
      <c r="DI90" s="2" t="s">
        <v>208</v>
      </c>
      <c r="DJ90" s="2" t="s">
        <v>358</v>
      </c>
      <c r="DK90" s="2" t="s">
        <v>359</v>
      </c>
      <c r="DL90" s="2" t="s">
        <v>357</v>
      </c>
      <c r="DQ90" s="2" t="s">
        <v>917</v>
      </c>
      <c r="DR90" s="2" t="s">
        <v>914</v>
      </c>
      <c r="EL90" s="811" t="s">
        <v>922</v>
      </c>
      <c r="EM90" s="311" t="s">
        <v>919</v>
      </c>
      <c r="EN90" s="267" t="s">
        <v>923</v>
      </c>
      <c r="EO90" s="269">
        <v>90</v>
      </c>
      <c r="EP90" s="269">
        <v>100</v>
      </c>
      <c r="EQ90" s="269">
        <v>10</v>
      </c>
      <c r="ER90" s="798">
        <v>90</v>
      </c>
      <c r="ES90" s="268">
        <v>0</v>
      </c>
      <c r="ET90" s="809">
        <v>0</v>
      </c>
    </row>
    <row r="91" spans="1:150" ht="134.25" customHeight="1" x14ac:dyDescent="0.2">
      <c r="A91" s="270" t="s">
        <v>177</v>
      </c>
      <c r="B91" s="422" t="s">
        <v>178</v>
      </c>
      <c r="C91" s="423" t="s">
        <v>179</v>
      </c>
      <c r="D91" s="423"/>
      <c r="E91" s="7" t="s">
        <v>904</v>
      </c>
      <c r="F91" s="274" t="str">
        <f t="shared" si="26"/>
        <v>E1.P_F</v>
      </c>
      <c r="G91" s="446" t="s">
        <v>256</v>
      </c>
      <c r="H91" s="446" t="s">
        <v>359</v>
      </c>
      <c r="I91" s="447" t="s">
        <v>924</v>
      </c>
      <c r="J91" s="448" t="s">
        <v>301</v>
      </c>
      <c r="K91" s="449" t="str">
        <f t="shared" si="27"/>
        <v>E1.P_F.MR2</v>
      </c>
      <c r="L91" s="353" t="s">
        <v>342</v>
      </c>
      <c r="M91" s="354" t="s">
        <v>323</v>
      </c>
      <c r="N91" s="355">
        <v>2598</v>
      </c>
      <c r="O91" s="240">
        <v>3100</v>
      </c>
      <c r="P91" s="369" t="s">
        <v>188</v>
      </c>
      <c r="Q91" s="358" t="str">
        <f t="shared" si="28"/>
        <v>E1.P_F.MR2-MP01-1</v>
      </c>
      <c r="R91" s="410" t="s">
        <v>925</v>
      </c>
      <c r="S91" s="360" t="s">
        <v>926</v>
      </c>
      <c r="T91" s="361">
        <v>1</v>
      </c>
      <c r="U91" s="362">
        <v>1</v>
      </c>
      <c r="V91" s="361" t="s">
        <v>228</v>
      </c>
      <c r="W91" s="554">
        <v>0.25</v>
      </c>
      <c r="X91" s="555">
        <v>0.25</v>
      </c>
      <c r="Y91" s="554">
        <v>0.25</v>
      </c>
      <c r="Z91" s="556">
        <v>0.25</v>
      </c>
      <c r="AA91" s="291"/>
      <c r="AB91" s="292"/>
      <c r="AC91" s="292"/>
      <c r="AD91" s="292"/>
      <c r="AE91" s="292"/>
      <c r="AF91" s="292"/>
      <c r="AG91" s="292"/>
      <c r="AH91" s="292"/>
      <c r="AI91" s="292"/>
      <c r="AJ91" s="292"/>
      <c r="AK91" s="292"/>
      <c r="AL91" s="292"/>
      <c r="AM91" s="292"/>
      <c r="AN91" s="292"/>
      <c r="AO91" s="292"/>
      <c r="AP91" s="292"/>
      <c r="AQ91" s="292"/>
      <c r="AR91" s="292"/>
      <c r="AS91" s="292"/>
      <c r="AT91" s="292"/>
      <c r="AU91" s="292"/>
      <c r="AV91" s="292"/>
      <c r="AW91" s="292"/>
      <c r="AX91" s="292"/>
      <c r="AY91" s="292"/>
      <c r="AZ91" s="292"/>
      <c r="BA91" s="292"/>
      <c r="BB91" s="292"/>
      <c r="BC91" s="293"/>
      <c r="BD91" s="294" t="s">
        <v>884</v>
      </c>
      <c r="BS91" s="89" t="s">
        <v>329</v>
      </c>
      <c r="BT91" s="89" t="s">
        <v>330</v>
      </c>
      <c r="BU91" s="90" t="s">
        <v>922</v>
      </c>
      <c r="BV91" s="87" t="s">
        <v>919</v>
      </c>
      <c r="DH91" s="2" t="s">
        <v>927</v>
      </c>
      <c r="DI91" s="2" t="s">
        <v>208</v>
      </c>
      <c r="DJ91" s="2" t="s">
        <v>358</v>
      </c>
      <c r="DK91" s="2" t="s">
        <v>359</v>
      </c>
      <c r="DL91" s="2" t="s">
        <v>357</v>
      </c>
      <c r="DQ91" s="2" t="s">
        <v>922</v>
      </c>
      <c r="DR91" s="2" t="s">
        <v>919</v>
      </c>
      <c r="EL91" s="811" t="s">
        <v>928</v>
      </c>
      <c r="EM91" s="311" t="s">
        <v>925</v>
      </c>
      <c r="EN91" s="267" t="s">
        <v>926</v>
      </c>
      <c r="EO91" s="267">
        <v>1</v>
      </c>
      <c r="EP91" s="267">
        <v>1</v>
      </c>
      <c r="EQ91" s="322">
        <v>1</v>
      </c>
      <c r="ER91" s="322">
        <v>1</v>
      </c>
      <c r="ES91" s="322">
        <v>1</v>
      </c>
      <c r="ET91" s="808">
        <v>1</v>
      </c>
    </row>
    <row r="92" spans="1:150" ht="61.5" customHeight="1" x14ac:dyDescent="0.2">
      <c r="A92" s="270" t="s">
        <v>177</v>
      </c>
      <c r="B92" s="422" t="s">
        <v>178</v>
      </c>
      <c r="C92" s="423" t="s">
        <v>179</v>
      </c>
      <c r="D92" s="423"/>
      <c r="E92" s="7" t="s">
        <v>904</v>
      </c>
      <c r="F92" s="274" t="str">
        <f t="shared" si="26"/>
        <v>E1.P_F</v>
      </c>
      <c r="G92" s="446" t="s">
        <v>256</v>
      </c>
      <c r="H92" s="446" t="s">
        <v>359</v>
      </c>
      <c r="I92" s="450"/>
      <c r="J92" s="451" t="s">
        <v>301</v>
      </c>
      <c r="K92" s="366" t="str">
        <f t="shared" si="27"/>
        <v>E1.P_F.MR2</v>
      </c>
      <c r="L92" s="504" t="s">
        <v>342</v>
      </c>
      <c r="M92" s="505" t="s">
        <v>323</v>
      </c>
      <c r="N92" s="367">
        <v>2598</v>
      </c>
      <c r="O92" s="281">
        <v>3100</v>
      </c>
      <c r="P92" s="369" t="s">
        <v>212</v>
      </c>
      <c r="Q92" s="370" t="str">
        <f t="shared" si="28"/>
        <v>E1.P_F.MR2-MP02-1</v>
      </c>
      <c r="R92" s="414" t="s">
        <v>929</v>
      </c>
      <c r="S92" s="307" t="s">
        <v>589</v>
      </c>
      <c r="T92" s="286">
        <v>3</v>
      </c>
      <c r="U92" s="287">
        <v>3</v>
      </c>
      <c r="V92" s="286" t="s">
        <v>228</v>
      </c>
      <c r="W92" s="308">
        <v>0.5</v>
      </c>
      <c r="X92" s="323">
        <v>0.5</v>
      </c>
      <c r="Y92" s="288">
        <v>1</v>
      </c>
      <c r="Z92" s="290">
        <v>1</v>
      </c>
      <c r="AA92" s="291"/>
      <c r="AB92" s="292"/>
      <c r="AC92" s="292"/>
      <c r="AD92" s="292"/>
      <c r="AE92" s="292"/>
      <c r="AF92" s="292"/>
      <c r="AG92" s="292"/>
      <c r="AH92" s="292"/>
      <c r="AI92" s="292"/>
      <c r="AJ92" s="292"/>
      <c r="AK92" s="292"/>
      <c r="AL92" s="292"/>
      <c r="AM92" s="292"/>
      <c r="AN92" s="292"/>
      <c r="AO92" s="292"/>
      <c r="AP92" s="292"/>
      <c r="AQ92" s="292"/>
      <c r="AR92" s="292"/>
      <c r="AS92" s="292"/>
      <c r="AT92" s="292"/>
      <c r="AU92" s="292"/>
      <c r="AV92" s="292"/>
      <c r="AW92" s="292"/>
      <c r="AX92" s="292"/>
      <c r="AY92" s="292"/>
      <c r="AZ92" s="292"/>
      <c r="BA92" s="292"/>
      <c r="BB92" s="292"/>
      <c r="BC92" s="293"/>
      <c r="BD92" s="294" t="s">
        <v>884</v>
      </c>
      <c r="BS92" s="87" t="s">
        <v>341</v>
      </c>
      <c r="BT92" s="87" t="s">
        <v>342</v>
      </c>
      <c r="BU92" s="90" t="s">
        <v>928</v>
      </c>
      <c r="BV92" s="87" t="s">
        <v>925</v>
      </c>
      <c r="DH92" s="2" t="s">
        <v>930</v>
      </c>
      <c r="DI92" s="2" t="s">
        <v>208</v>
      </c>
      <c r="DJ92" s="2" t="s">
        <v>358</v>
      </c>
      <c r="DK92" s="2" t="s">
        <v>359</v>
      </c>
      <c r="DL92" s="2" t="s">
        <v>370</v>
      </c>
      <c r="DQ92" s="2" t="s">
        <v>928</v>
      </c>
      <c r="DR92" s="2" t="s">
        <v>925</v>
      </c>
      <c r="EL92" s="811" t="s">
        <v>931</v>
      </c>
      <c r="EM92" s="311" t="s">
        <v>929</v>
      </c>
      <c r="EN92" s="267" t="s">
        <v>589</v>
      </c>
      <c r="EO92" s="267">
        <v>3</v>
      </c>
      <c r="EP92" s="267">
        <v>3</v>
      </c>
      <c r="EQ92" s="269">
        <v>3</v>
      </c>
      <c r="ER92" s="269">
        <v>3</v>
      </c>
      <c r="ES92" s="268">
        <v>3</v>
      </c>
      <c r="ET92" s="809">
        <v>3</v>
      </c>
    </row>
    <row r="93" spans="1:150" ht="43.5" customHeight="1" x14ac:dyDescent="0.2">
      <c r="A93" s="270" t="s">
        <v>177</v>
      </c>
      <c r="B93" s="422" t="s">
        <v>178</v>
      </c>
      <c r="C93" s="423" t="s">
        <v>179</v>
      </c>
      <c r="D93" s="423"/>
      <c r="E93" s="7" t="s">
        <v>904</v>
      </c>
      <c r="F93" s="274" t="str">
        <f t="shared" si="26"/>
        <v>E1.P_F</v>
      </c>
      <c r="G93" s="446" t="s">
        <v>256</v>
      </c>
      <c r="H93" s="446" t="s">
        <v>359</v>
      </c>
      <c r="I93" s="450"/>
      <c r="J93" s="451" t="s">
        <v>301</v>
      </c>
      <c r="K93" s="366" t="str">
        <f t="shared" si="27"/>
        <v>E1.P_F.MR2</v>
      </c>
      <c r="L93" s="504" t="s">
        <v>342</v>
      </c>
      <c r="M93" s="505" t="s">
        <v>323</v>
      </c>
      <c r="N93" s="367">
        <v>2598</v>
      </c>
      <c r="O93" s="281">
        <v>3100</v>
      </c>
      <c r="P93" s="369" t="s">
        <v>225</v>
      </c>
      <c r="Q93" s="370" t="str">
        <f t="shared" si="28"/>
        <v>E1.P_F.MR2-MP03-1</v>
      </c>
      <c r="R93" s="414" t="s">
        <v>932</v>
      </c>
      <c r="S93" s="307" t="s">
        <v>933</v>
      </c>
      <c r="T93" s="286">
        <v>1</v>
      </c>
      <c r="U93" s="287">
        <v>1</v>
      </c>
      <c r="V93" s="286" t="s">
        <v>228</v>
      </c>
      <c r="W93" s="314">
        <v>0.25</v>
      </c>
      <c r="X93" s="315">
        <v>0.25</v>
      </c>
      <c r="Y93" s="314">
        <v>0.25</v>
      </c>
      <c r="Z93" s="316">
        <v>0.25</v>
      </c>
      <c r="AA93" s="291"/>
      <c r="AB93" s="292"/>
      <c r="AC93" s="292"/>
      <c r="AD93" s="292"/>
      <c r="AE93" s="292"/>
      <c r="AF93" s="292"/>
      <c r="AG93" s="292"/>
      <c r="AH93" s="292"/>
      <c r="AI93" s="292"/>
      <c r="AJ93" s="292"/>
      <c r="AK93" s="292"/>
      <c r="AL93" s="292"/>
      <c r="AM93" s="292"/>
      <c r="AN93" s="292"/>
      <c r="AO93" s="292"/>
      <c r="AP93" s="292"/>
      <c r="AQ93" s="292"/>
      <c r="AR93" s="292"/>
      <c r="AS93" s="292"/>
      <c r="AT93" s="292"/>
      <c r="AU93" s="292"/>
      <c r="AV93" s="292"/>
      <c r="AW93" s="292"/>
      <c r="AX93" s="292"/>
      <c r="AY93" s="292"/>
      <c r="AZ93" s="292"/>
      <c r="BA93" s="292"/>
      <c r="BB93" s="292"/>
      <c r="BC93" s="293"/>
      <c r="BD93" s="294" t="s">
        <v>884</v>
      </c>
      <c r="BS93" s="89" t="s">
        <v>341</v>
      </c>
      <c r="BT93" s="89" t="s">
        <v>342</v>
      </c>
      <c r="BU93" s="90" t="s">
        <v>931</v>
      </c>
      <c r="BV93" s="87" t="s">
        <v>929</v>
      </c>
      <c r="DH93" s="2" t="s">
        <v>934</v>
      </c>
      <c r="DI93" s="2" t="s">
        <v>208</v>
      </c>
      <c r="DJ93" s="2" t="s">
        <v>358</v>
      </c>
      <c r="DK93" s="2" t="s">
        <v>359</v>
      </c>
      <c r="DL93" s="2" t="s">
        <v>370</v>
      </c>
      <c r="DQ93" s="2" t="s">
        <v>931</v>
      </c>
      <c r="DR93" s="2" t="s">
        <v>929</v>
      </c>
      <c r="EL93" s="811" t="s">
        <v>935</v>
      </c>
      <c r="EM93" s="311" t="s">
        <v>932</v>
      </c>
      <c r="EN93" s="267" t="s">
        <v>933</v>
      </c>
      <c r="EO93" s="267">
        <v>1</v>
      </c>
      <c r="EP93" s="267">
        <v>1</v>
      </c>
      <c r="EQ93" s="322">
        <v>1</v>
      </c>
      <c r="ER93" s="322">
        <v>1</v>
      </c>
      <c r="ES93" s="322">
        <v>1</v>
      </c>
      <c r="ET93" s="808">
        <v>1</v>
      </c>
    </row>
    <row r="94" spans="1:150" ht="48" customHeight="1" thickBot="1" x14ac:dyDescent="0.25">
      <c r="A94" s="270" t="s">
        <v>177</v>
      </c>
      <c r="B94" s="422" t="s">
        <v>178</v>
      </c>
      <c r="C94" s="423" t="s">
        <v>179</v>
      </c>
      <c r="D94" s="423"/>
      <c r="E94" s="7" t="s">
        <v>904</v>
      </c>
      <c r="F94" s="274" t="str">
        <f t="shared" si="26"/>
        <v>E1.P_F</v>
      </c>
      <c r="G94" s="557" t="s">
        <v>256</v>
      </c>
      <c r="H94" s="557" t="s">
        <v>359</v>
      </c>
      <c r="I94" s="456"/>
      <c r="J94" s="451" t="s">
        <v>301</v>
      </c>
      <c r="K94" s="366" t="str">
        <f t="shared" si="27"/>
        <v>E1.P_F.MR2</v>
      </c>
      <c r="L94" s="504" t="s">
        <v>342</v>
      </c>
      <c r="M94" s="505" t="s">
        <v>323</v>
      </c>
      <c r="N94" s="381">
        <v>2598</v>
      </c>
      <c r="O94" s="420">
        <v>3100</v>
      </c>
      <c r="P94" s="558" t="s">
        <v>240</v>
      </c>
      <c r="Q94" s="394" t="str">
        <f t="shared" si="28"/>
        <v>E1.P_F.MR2-MP04-1</v>
      </c>
      <c r="R94" s="468" t="s">
        <v>936</v>
      </c>
      <c r="S94" s="329" t="s">
        <v>323</v>
      </c>
      <c r="T94" s="330">
        <v>492</v>
      </c>
      <c r="U94" s="331">
        <v>600</v>
      </c>
      <c r="V94" s="330" t="s">
        <v>191</v>
      </c>
      <c r="W94" s="494">
        <v>519</v>
      </c>
      <c r="X94" s="559">
        <v>546</v>
      </c>
      <c r="Y94" s="494">
        <v>573</v>
      </c>
      <c r="Z94" s="560">
        <v>600</v>
      </c>
      <c r="AA94" s="291"/>
      <c r="AB94" s="292"/>
      <c r="AC94" s="292"/>
      <c r="AD94" s="292"/>
      <c r="AE94" s="292"/>
      <c r="AF94" s="292"/>
      <c r="AG94" s="292"/>
      <c r="AH94" s="292"/>
      <c r="AI94" s="292"/>
      <c r="AJ94" s="292"/>
      <c r="AK94" s="292"/>
      <c r="AL94" s="292"/>
      <c r="AM94" s="292"/>
      <c r="AN94" s="292"/>
      <c r="AO94" s="292"/>
      <c r="AP94" s="292"/>
      <c r="AQ94" s="292"/>
      <c r="AR94" s="292"/>
      <c r="AS94" s="292"/>
      <c r="AT94" s="292"/>
      <c r="AU94" s="292"/>
      <c r="AV94" s="292"/>
      <c r="AW94" s="292"/>
      <c r="AX94" s="292"/>
      <c r="AY94" s="292"/>
      <c r="AZ94" s="292"/>
      <c r="BA94" s="292"/>
      <c r="BB94" s="292"/>
      <c r="BC94" s="293"/>
      <c r="BD94" s="294" t="s">
        <v>884</v>
      </c>
      <c r="BS94" s="89" t="s">
        <v>341</v>
      </c>
      <c r="BT94" s="89" t="s">
        <v>342</v>
      </c>
      <c r="BU94" s="90" t="s">
        <v>935</v>
      </c>
      <c r="BV94" s="87" t="s">
        <v>932</v>
      </c>
      <c r="DH94" s="2" t="s">
        <v>937</v>
      </c>
      <c r="DI94" s="2" t="s">
        <v>208</v>
      </c>
      <c r="DJ94" s="2" t="s">
        <v>358</v>
      </c>
      <c r="DK94" s="2" t="s">
        <v>359</v>
      </c>
      <c r="DL94" s="2" t="s">
        <v>370</v>
      </c>
      <c r="DQ94" s="2" t="s">
        <v>935</v>
      </c>
      <c r="DR94" s="2" t="s">
        <v>932</v>
      </c>
      <c r="EL94" s="811" t="s">
        <v>938</v>
      </c>
      <c r="EM94" s="311" t="s">
        <v>936</v>
      </c>
      <c r="EN94" s="267" t="s">
        <v>323</v>
      </c>
      <c r="EO94" s="267">
        <v>492</v>
      </c>
      <c r="EP94" s="267">
        <v>600</v>
      </c>
      <c r="EQ94" s="268">
        <v>519</v>
      </c>
      <c r="ER94" s="268">
        <v>546</v>
      </c>
      <c r="ES94" s="268">
        <v>573</v>
      </c>
      <c r="ET94" s="809">
        <v>600</v>
      </c>
    </row>
    <row r="95" spans="1:150" ht="86.25" customHeight="1" x14ac:dyDescent="0.2">
      <c r="A95" s="270" t="s">
        <v>177</v>
      </c>
      <c r="B95" s="444" t="s">
        <v>178</v>
      </c>
      <c r="C95" s="445" t="s">
        <v>179</v>
      </c>
      <c r="D95" s="424" t="s">
        <v>347</v>
      </c>
      <c r="E95" s="3" t="s">
        <v>939</v>
      </c>
      <c r="F95" s="425" t="str">
        <f t="shared" si="26"/>
        <v>E1.P_G</v>
      </c>
      <c r="G95" s="426" t="s">
        <v>267</v>
      </c>
      <c r="H95" s="561" t="s">
        <v>381</v>
      </c>
      <c r="I95" s="397" t="s">
        <v>940</v>
      </c>
      <c r="J95" s="428" t="s">
        <v>185</v>
      </c>
      <c r="K95" s="391" t="str">
        <f t="shared" si="27"/>
        <v>E1.P_G.MR1</v>
      </c>
      <c r="L95" s="353" t="s">
        <v>356</v>
      </c>
      <c r="M95" s="354" t="s">
        <v>383</v>
      </c>
      <c r="N95" s="355">
        <v>1</v>
      </c>
      <c r="O95" s="240">
        <v>3</v>
      </c>
      <c r="P95" s="357" t="s">
        <v>188</v>
      </c>
      <c r="Q95" s="358" t="str">
        <f t="shared" si="28"/>
        <v>E1.P_G.MR1-MP01-1</v>
      </c>
      <c r="R95" s="410" t="s">
        <v>941</v>
      </c>
      <c r="S95" s="362" t="s">
        <v>942</v>
      </c>
      <c r="T95" s="361">
        <v>0</v>
      </c>
      <c r="U95" s="362">
        <v>1</v>
      </c>
      <c r="V95" s="361" t="s">
        <v>191</v>
      </c>
      <c r="W95" s="248">
        <v>0</v>
      </c>
      <c r="X95" s="249">
        <v>0.6</v>
      </c>
      <c r="Y95" s="250">
        <v>0.4</v>
      </c>
      <c r="Z95" s="364">
        <v>0</v>
      </c>
      <c r="AA95" s="430">
        <f>124327000-4327000</f>
        <v>120000000</v>
      </c>
      <c r="AB95" s="431"/>
      <c r="AC95" s="431">
        <v>0</v>
      </c>
      <c r="AD95" s="431"/>
      <c r="AE95" s="431"/>
      <c r="AF95" s="431"/>
      <c r="AG95" s="431">
        <f t="shared" ref="AG95" si="41">SUM(AA95:AF95)</f>
        <v>120000000</v>
      </c>
      <c r="AH95" s="431">
        <f t="shared" ref="AH95:AT95" si="42">+AA95</f>
        <v>120000000</v>
      </c>
      <c r="AI95" s="431">
        <f t="shared" si="42"/>
        <v>0</v>
      </c>
      <c r="AJ95" s="431">
        <f t="shared" si="42"/>
        <v>0</v>
      </c>
      <c r="AK95" s="431">
        <f t="shared" si="42"/>
        <v>0</v>
      </c>
      <c r="AL95" s="431">
        <f t="shared" si="42"/>
        <v>0</v>
      </c>
      <c r="AM95" s="431">
        <f t="shared" si="42"/>
        <v>0</v>
      </c>
      <c r="AN95" s="431">
        <f t="shared" si="42"/>
        <v>120000000</v>
      </c>
      <c r="AO95" s="431">
        <f t="shared" si="42"/>
        <v>120000000</v>
      </c>
      <c r="AP95" s="431">
        <f t="shared" si="42"/>
        <v>0</v>
      </c>
      <c r="AQ95" s="431">
        <f t="shared" si="42"/>
        <v>0</v>
      </c>
      <c r="AR95" s="431">
        <f t="shared" si="42"/>
        <v>0</v>
      </c>
      <c r="AS95" s="431">
        <f t="shared" si="42"/>
        <v>0</v>
      </c>
      <c r="AT95" s="431">
        <f t="shared" si="42"/>
        <v>0</v>
      </c>
      <c r="AU95" s="431">
        <f t="shared" ref="AU95" si="43">SUM(AO95:AT95)</f>
        <v>120000000</v>
      </c>
      <c r="AV95" s="431">
        <f t="shared" ref="AV95:BA95" si="44">+AO95</f>
        <v>120000000</v>
      </c>
      <c r="AW95" s="431">
        <f t="shared" si="44"/>
        <v>0</v>
      </c>
      <c r="AX95" s="431">
        <f t="shared" si="44"/>
        <v>0</v>
      </c>
      <c r="AY95" s="431">
        <f t="shared" si="44"/>
        <v>0</v>
      </c>
      <c r="AZ95" s="431">
        <f t="shared" si="44"/>
        <v>0</v>
      </c>
      <c r="BA95" s="431">
        <f t="shared" si="44"/>
        <v>0</v>
      </c>
      <c r="BB95" s="431">
        <f t="shared" ref="BB95" si="45">SUM(AV95:BA95)</f>
        <v>120000000</v>
      </c>
      <c r="BC95" s="432">
        <f t="shared" ref="BC95" si="46">+BB95+AU95+AN95+AG95</f>
        <v>480000000</v>
      </c>
      <c r="BD95" s="294" t="s">
        <v>884</v>
      </c>
      <c r="BS95" s="89" t="s">
        <v>341</v>
      </c>
      <c r="BT95" s="89" t="s">
        <v>342</v>
      </c>
      <c r="BU95" s="90" t="s">
        <v>938</v>
      </c>
      <c r="BV95" s="87" t="s">
        <v>936</v>
      </c>
      <c r="DH95" s="2" t="s">
        <v>943</v>
      </c>
      <c r="DI95" s="2" t="s">
        <v>208</v>
      </c>
      <c r="DJ95" s="2" t="s">
        <v>358</v>
      </c>
      <c r="DK95" s="2" t="s">
        <v>359</v>
      </c>
      <c r="DL95" s="2" t="s">
        <v>370</v>
      </c>
      <c r="DQ95" s="2" t="s">
        <v>938</v>
      </c>
      <c r="DR95" s="2" t="s">
        <v>936</v>
      </c>
      <c r="EL95" s="811" t="s">
        <v>944</v>
      </c>
      <c r="EM95" s="311" t="s">
        <v>941</v>
      </c>
      <c r="EN95" s="267" t="s">
        <v>942</v>
      </c>
      <c r="EO95" s="267">
        <v>0</v>
      </c>
      <c r="EP95" s="267">
        <v>1</v>
      </c>
      <c r="EQ95" s="268">
        <v>0</v>
      </c>
      <c r="ER95" s="269">
        <v>0.6</v>
      </c>
      <c r="ES95" s="269">
        <v>0.4</v>
      </c>
      <c r="ET95" s="809">
        <v>0</v>
      </c>
    </row>
    <row r="96" spans="1:150" ht="51" customHeight="1" x14ac:dyDescent="0.2">
      <c r="A96" s="270" t="s">
        <v>177</v>
      </c>
      <c r="B96" s="422" t="s">
        <v>178</v>
      </c>
      <c r="C96" s="423" t="s">
        <v>179</v>
      </c>
      <c r="D96" s="423"/>
      <c r="E96" s="7" t="s">
        <v>939</v>
      </c>
      <c r="F96" s="274" t="str">
        <f t="shared" si="26"/>
        <v>E1.P_G</v>
      </c>
      <c r="G96" s="562" t="s">
        <v>267</v>
      </c>
      <c r="H96" s="503" t="s">
        <v>381</v>
      </c>
      <c r="I96" s="436"/>
      <c r="J96" s="277" t="s">
        <v>185</v>
      </c>
      <c r="K96" s="278" t="str">
        <f t="shared" si="27"/>
        <v>E1.P_G.MR1</v>
      </c>
      <c r="L96" s="402" t="s">
        <v>356</v>
      </c>
      <c r="M96" s="403" t="s">
        <v>383</v>
      </c>
      <c r="N96" s="367">
        <v>1</v>
      </c>
      <c r="O96" s="281">
        <v>3</v>
      </c>
      <c r="P96" s="369" t="s">
        <v>212</v>
      </c>
      <c r="Q96" s="370" t="str">
        <f t="shared" si="28"/>
        <v>E1.P_G.MR1-MP02-1</v>
      </c>
      <c r="R96" s="414" t="s">
        <v>945</v>
      </c>
      <c r="S96" s="287" t="s">
        <v>946</v>
      </c>
      <c r="T96" s="286">
        <v>0</v>
      </c>
      <c r="U96" s="287">
        <v>1</v>
      </c>
      <c r="V96" s="286" t="s">
        <v>191</v>
      </c>
      <c r="W96" s="288">
        <v>0</v>
      </c>
      <c r="X96" s="315">
        <v>0.25</v>
      </c>
      <c r="Y96" s="308">
        <v>0.5</v>
      </c>
      <c r="Z96" s="316">
        <v>0.25</v>
      </c>
      <c r="AA96" s="291"/>
      <c r="AB96" s="292"/>
      <c r="AC96" s="292"/>
      <c r="AD96" s="292"/>
      <c r="AE96" s="292"/>
      <c r="AF96" s="292"/>
      <c r="AG96" s="292"/>
      <c r="AH96" s="292"/>
      <c r="AI96" s="292"/>
      <c r="AJ96" s="292"/>
      <c r="AK96" s="292"/>
      <c r="AL96" s="292"/>
      <c r="AM96" s="292"/>
      <c r="AN96" s="292"/>
      <c r="AO96" s="292"/>
      <c r="AP96" s="292"/>
      <c r="AQ96" s="292"/>
      <c r="AR96" s="292"/>
      <c r="AS96" s="292"/>
      <c r="AT96" s="292"/>
      <c r="AU96" s="292"/>
      <c r="AV96" s="292"/>
      <c r="AW96" s="292"/>
      <c r="AX96" s="292"/>
      <c r="AY96" s="292"/>
      <c r="AZ96" s="292"/>
      <c r="BA96" s="292"/>
      <c r="BB96" s="292"/>
      <c r="BC96" s="293"/>
      <c r="BD96" s="294" t="s">
        <v>884</v>
      </c>
      <c r="BS96" s="87" t="s">
        <v>355</v>
      </c>
      <c r="BT96" s="87" t="s">
        <v>356</v>
      </c>
      <c r="BU96" s="90" t="s">
        <v>944</v>
      </c>
      <c r="BV96" s="87" t="s">
        <v>941</v>
      </c>
      <c r="DH96" s="2" t="s">
        <v>947</v>
      </c>
      <c r="DI96" s="2" t="s">
        <v>208</v>
      </c>
      <c r="DJ96" s="2" t="s">
        <v>380</v>
      </c>
      <c r="DK96" s="2" t="s">
        <v>381</v>
      </c>
      <c r="DL96" s="2" t="s">
        <v>379</v>
      </c>
      <c r="DQ96" s="2" t="s">
        <v>944</v>
      </c>
      <c r="DR96" s="2" t="s">
        <v>941</v>
      </c>
      <c r="EL96" s="811" t="s">
        <v>948</v>
      </c>
      <c r="EM96" s="311" t="s">
        <v>945</v>
      </c>
      <c r="EN96" s="267" t="s">
        <v>946</v>
      </c>
      <c r="EO96" s="267">
        <v>0</v>
      </c>
      <c r="EP96" s="267">
        <v>1</v>
      </c>
      <c r="EQ96" s="268">
        <v>0</v>
      </c>
      <c r="ER96" s="322">
        <v>0.25</v>
      </c>
      <c r="ES96" s="269">
        <v>0.5</v>
      </c>
      <c r="ET96" s="808">
        <v>0.25</v>
      </c>
    </row>
    <row r="97" spans="1:150" ht="63" customHeight="1" thickBot="1" x14ac:dyDescent="0.25">
      <c r="A97" s="270" t="s">
        <v>177</v>
      </c>
      <c r="B97" s="422" t="s">
        <v>178</v>
      </c>
      <c r="C97" s="423" t="s">
        <v>179</v>
      </c>
      <c r="D97" s="423"/>
      <c r="E97" s="7" t="s">
        <v>939</v>
      </c>
      <c r="F97" s="274" t="str">
        <f t="shared" si="26"/>
        <v>E1.P_G</v>
      </c>
      <c r="G97" s="562" t="s">
        <v>267</v>
      </c>
      <c r="H97" s="503" t="s">
        <v>381</v>
      </c>
      <c r="I97" s="440"/>
      <c r="J97" s="333" t="s">
        <v>185</v>
      </c>
      <c r="K97" s="278" t="str">
        <f t="shared" si="27"/>
        <v>E1.P_G.MR1</v>
      </c>
      <c r="L97" s="402" t="s">
        <v>356</v>
      </c>
      <c r="M97" s="419" t="s">
        <v>383</v>
      </c>
      <c r="N97" s="381">
        <v>1</v>
      </c>
      <c r="O97" s="420">
        <v>3</v>
      </c>
      <c r="P97" s="383" t="s">
        <v>225</v>
      </c>
      <c r="Q97" s="384" t="str">
        <f t="shared" si="28"/>
        <v>E1.P_G.MR1-MP03-1</v>
      </c>
      <c r="R97" s="421" t="s">
        <v>949</v>
      </c>
      <c r="S97" s="342" t="s">
        <v>950</v>
      </c>
      <c r="T97" s="343">
        <v>8</v>
      </c>
      <c r="U97" s="344">
        <v>8</v>
      </c>
      <c r="V97" s="343" t="s">
        <v>228</v>
      </c>
      <c r="W97" s="345">
        <v>2</v>
      </c>
      <c r="X97" s="346">
        <v>2</v>
      </c>
      <c r="Y97" s="345">
        <v>2</v>
      </c>
      <c r="Z97" s="347">
        <v>2</v>
      </c>
      <c r="AA97" s="291"/>
      <c r="AB97" s="292"/>
      <c r="AC97" s="292"/>
      <c r="AD97" s="292"/>
      <c r="AE97" s="292"/>
      <c r="AF97" s="292"/>
      <c r="AG97" s="292"/>
      <c r="AH97" s="292"/>
      <c r="AI97" s="292"/>
      <c r="AJ97" s="292"/>
      <c r="AK97" s="292"/>
      <c r="AL97" s="292"/>
      <c r="AM97" s="292"/>
      <c r="AN97" s="292"/>
      <c r="AO97" s="292"/>
      <c r="AP97" s="292"/>
      <c r="AQ97" s="292"/>
      <c r="AR97" s="292"/>
      <c r="AS97" s="292"/>
      <c r="AT97" s="292"/>
      <c r="AU97" s="292"/>
      <c r="AV97" s="292"/>
      <c r="AW97" s="292"/>
      <c r="AX97" s="292"/>
      <c r="AY97" s="292"/>
      <c r="AZ97" s="292"/>
      <c r="BA97" s="292"/>
      <c r="BB97" s="292"/>
      <c r="BC97" s="293"/>
      <c r="BD97" s="294" t="s">
        <v>884</v>
      </c>
      <c r="BS97" s="89" t="s">
        <v>355</v>
      </c>
      <c r="BT97" s="89" t="s">
        <v>356</v>
      </c>
      <c r="BU97" s="90" t="s">
        <v>948</v>
      </c>
      <c r="BV97" s="87" t="s">
        <v>945</v>
      </c>
      <c r="DH97" s="2" t="s">
        <v>951</v>
      </c>
      <c r="DI97" s="2" t="s">
        <v>208</v>
      </c>
      <c r="DJ97" s="2" t="s">
        <v>380</v>
      </c>
      <c r="DK97" s="2" t="s">
        <v>381</v>
      </c>
      <c r="DL97" s="2" t="s">
        <v>379</v>
      </c>
      <c r="DQ97" s="2" t="s">
        <v>948</v>
      </c>
      <c r="DR97" s="2" t="s">
        <v>945</v>
      </c>
      <c r="EL97" s="811" t="s">
        <v>952</v>
      </c>
      <c r="EM97" s="311" t="s">
        <v>949</v>
      </c>
      <c r="EN97" s="267" t="s">
        <v>950</v>
      </c>
      <c r="EO97" s="267">
        <v>8</v>
      </c>
      <c r="EP97" s="267">
        <v>8</v>
      </c>
      <c r="EQ97" s="268">
        <v>2</v>
      </c>
      <c r="ER97" s="268">
        <v>2</v>
      </c>
      <c r="ES97" s="268">
        <v>2</v>
      </c>
      <c r="ET97" s="809">
        <v>2</v>
      </c>
    </row>
    <row r="98" spans="1:150" ht="113.25" customHeight="1" thickBot="1" x14ac:dyDescent="0.25">
      <c r="A98" s="270" t="s">
        <v>177</v>
      </c>
      <c r="B98" s="422" t="s">
        <v>178</v>
      </c>
      <c r="C98" s="423" t="s">
        <v>179</v>
      </c>
      <c r="D98" s="423"/>
      <c r="E98" s="7" t="s">
        <v>939</v>
      </c>
      <c r="F98" s="274" t="str">
        <f t="shared" si="26"/>
        <v>E1.P_G</v>
      </c>
      <c r="G98" s="563" t="s">
        <v>267</v>
      </c>
      <c r="H98" s="564" t="s">
        <v>381</v>
      </c>
      <c r="I98" s="565" t="s">
        <v>953</v>
      </c>
      <c r="J98" s="566" t="s">
        <v>301</v>
      </c>
      <c r="K98" s="567" t="str">
        <f t="shared" si="27"/>
        <v>E1.P_G.MR2</v>
      </c>
      <c r="L98" s="568" t="s">
        <v>369</v>
      </c>
      <c r="M98" s="569" t="s">
        <v>383</v>
      </c>
      <c r="N98" s="570">
        <v>1</v>
      </c>
      <c r="O98" s="571">
        <v>1</v>
      </c>
      <c r="P98" s="572" t="s">
        <v>188</v>
      </c>
      <c r="Q98" s="573" t="str">
        <f t="shared" si="28"/>
        <v>E1.P_G.MR2-MP01-1</v>
      </c>
      <c r="R98" s="574" t="s">
        <v>954</v>
      </c>
      <c r="S98" s="575" t="s">
        <v>955</v>
      </c>
      <c r="T98" s="576">
        <v>0</v>
      </c>
      <c r="U98" s="577">
        <v>1</v>
      </c>
      <c r="V98" s="576" t="s">
        <v>191</v>
      </c>
      <c r="W98" s="578">
        <v>0.25</v>
      </c>
      <c r="X98" s="579">
        <v>0.25</v>
      </c>
      <c r="Y98" s="578">
        <v>0.25</v>
      </c>
      <c r="Z98" s="580">
        <v>0.25</v>
      </c>
      <c r="AA98" s="291"/>
      <c r="AB98" s="292"/>
      <c r="AC98" s="292"/>
      <c r="AD98" s="292"/>
      <c r="AE98" s="292"/>
      <c r="AF98" s="292"/>
      <c r="AG98" s="292"/>
      <c r="AH98" s="292"/>
      <c r="AI98" s="292"/>
      <c r="AJ98" s="292"/>
      <c r="AK98" s="292"/>
      <c r="AL98" s="292"/>
      <c r="AM98" s="292"/>
      <c r="AN98" s="292"/>
      <c r="AO98" s="292"/>
      <c r="AP98" s="292"/>
      <c r="AQ98" s="292"/>
      <c r="AR98" s="292"/>
      <c r="AS98" s="292"/>
      <c r="AT98" s="292"/>
      <c r="AU98" s="292"/>
      <c r="AV98" s="292"/>
      <c r="AW98" s="292"/>
      <c r="AX98" s="292"/>
      <c r="AY98" s="292"/>
      <c r="AZ98" s="292"/>
      <c r="BA98" s="292"/>
      <c r="BB98" s="292"/>
      <c r="BC98" s="293"/>
      <c r="BD98" s="294" t="s">
        <v>884</v>
      </c>
      <c r="BS98" s="89" t="s">
        <v>355</v>
      </c>
      <c r="BT98" s="89" t="s">
        <v>356</v>
      </c>
      <c r="BU98" s="90" t="s">
        <v>952</v>
      </c>
      <c r="BV98" s="87" t="s">
        <v>949</v>
      </c>
      <c r="DH98" s="2" t="s">
        <v>956</v>
      </c>
      <c r="DI98" s="2" t="s">
        <v>208</v>
      </c>
      <c r="DJ98" s="2" t="s">
        <v>380</v>
      </c>
      <c r="DK98" s="2" t="s">
        <v>381</v>
      </c>
      <c r="DL98" s="2" t="s">
        <v>379</v>
      </c>
      <c r="DQ98" s="2" t="s">
        <v>952</v>
      </c>
      <c r="DR98" s="2" t="s">
        <v>949</v>
      </c>
      <c r="EL98" s="811" t="s">
        <v>957</v>
      </c>
      <c r="EM98" s="311" t="s">
        <v>954</v>
      </c>
      <c r="EN98" s="267" t="s">
        <v>955</v>
      </c>
      <c r="EO98" s="267">
        <v>0</v>
      </c>
      <c r="EP98" s="267">
        <v>1</v>
      </c>
      <c r="EQ98" s="322">
        <v>0.25</v>
      </c>
      <c r="ER98" s="322">
        <v>0.25</v>
      </c>
      <c r="ES98" s="322">
        <v>0.25</v>
      </c>
      <c r="ET98" s="808">
        <v>0.25</v>
      </c>
    </row>
    <row r="99" spans="1:150" ht="111.75" customHeight="1" x14ac:dyDescent="0.2">
      <c r="A99" s="270" t="s">
        <v>177</v>
      </c>
      <c r="B99" s="422" t="s">
        <v>178</v>
      </c>
      <c r="C99" s="423" t="s">
        <v>179</v>
      </c>
      <c r="D99" s="424" t="s">
        <v>347</v>
      </c>
      <c r="E99" s="3" t="s">
        <v>958</v>
      </c>
      <c r="F99" s="425" t="str">
        <f t="shared" si="26"/>
        <v>E1.P_H</v>
      </c>
      <c r="G99" s="426" t="s">
        <v>278</v>
      </c>
      <c r="H99" s="354" t="s">
        <v>402</v>
      </c>
      <c r="I99" s="581" t="s">
        <v>959</v>
      </c>
      <c r="J99" s="428" t="s">
        <v>185</v>
      </c>
      <c r="K99" s="237" t="str">
        <f t="shared" si="27"/>
        <v>E1.P_H.MR1</v>
      </c>
      <c r="L99" s="238" t="s">
        <v>378</v>
      </c>
      <c r="M99" s="239" t="s">
        <v>404</v>
      </c>
      <c r="N99" s="355">
        <v>952</v>
      </c>
      <c r="O99" s="240">
        <v>952</v>
      </c>
      <c r="P99" s="369" t="s">
        <v>188</v>
      </c>
      <c r="Q99" s="358" t="str">
        <f t="shared" si="28"/>
        <v>E1.P_H.MR1-MP01-1</v>
      </c>
      <c r="R99" s="410" t="s">
        <v>960</v>
      </c>
      <c r="S99" s="362" t="s">
        <v>961</v>
      </c>
      <c r="T99" s="361">
        <v>0</v>
      </c>
      <c r="U99" s="362">
        <v>1</v>
      </c>
      <c r="V99" s="361" t="s">
        <v>191</v>
      </c>
      <c r="W99" s="554">
        <v>0.25</v>
      </c>
      <c r="X99" s="555">
        <v>0.25</v>
      </c>
      <c r="Y99" s="554">
        <v>0.25</v>
      </c>
      <c r="Z99" s="556">
        <v>0.25</v>
      </c>
      <c r="AA99" s="582">
        <f>15000000+14957800+70042200</f>
        <v>100000000</v>
      </c>
      <c r="AB99" s="583"/>
      <c r="AC99" s="583">
        <v>0</v>
      </c>
      <c r="AD99" s="583"/>
      <c r="AE99" s="583"/>
      <c r="AF99" s="583"/>
      <c r="AG99" s="583">
        <f>SUM(AA99:AF99)</f>
        <v>100000000</v>
      </c>
      <c r="AH99" s="583">
        <f t="shared" ref="AH99:AT99" si="47">+AA99</f>
        <v>100000000</v>
      </c>
      <c r="AI99" s="583">
        <f t="shared" si="47"/>
        <v>0</v>
      </c>
      <c r="AJ99" s="583">
        <f t="shared" si="47"/>
        <v>0</v>
      </c>
      <c r="AK99" s="583">
        <f t="shared" si="47"/>
        <v>0</v>
      </c>
      <c r="AL99" s="583">
        <f t="shared" si="47"/>
        <v>0</v>
      </c>
      <c r="AM99" s="583">
        <f t="shared" si="47"/>
        <v>0</v>
      </c>
      <c r="AN99" s="583">
        <f t="shared" si="47"/>
        <v>100000000</v>
      </c>
      <c r="AO99" s="583">
        <f t="shared" si="47"/>
        <v>100000000</v>
      </c>
      <c r="AP99" s="583">
        <f t="shared" si="47"/>
        <v>0</v>
      </c>
      <c r="AQ99" s="583">
        <f t="shared" si="47"/>
        <v>0</v>
      </c>
      <c r="AR99" s="583">
        <f t="shared" si="47"/>
        <v>0</v>
      </c>
      <c r="AS99" s="583">
        <f t="shared" si="47"/>
        <v>0</v>
      </c>
      <c r="AT99" s="583">
        <f t="shared" si="47"/>
        <v>0</v>
      </c>
      <c r="AU99" s="583">
        <f t="shared" ref="AU99" si="48">SUM(AO99:AT99)</f>
        <v>100000000</v>
      </c>
      <c r="AV99" s="583">
        <f t="shared" ref="AV99:BA99" si="49">+AO99</f>
        <v>100000000</v>
      </c>
      <c r="AW99" s="583">
        <f t="shared" si="49"/>
        <v>0</v>
      </c>
      <c r="AX99" s="583">
        <f t="shared" si="49"/>
        <v>0</v>
      </c>
      <c r="AY99" s="583">
        <f t="shared" si="49"/>
        <v>0</v>
      </c>
      <c r="AZ99" s="583">
        <f t="shared" si="49"/>
        <v>0</v>
      </c>
      <c r="BA99" s="583">
        <f t="shared" si="49"/>
        <v>0</v>
      </c>
      <c r="BB99" s="583">
        <f t="shared" ref="BB99" si="50">SUM(AV99:BA99)</f>
        <v>100000000</v>
      </c>
      <c r="BC99" s="584">
        <f t="shared" ref="BC99" si="51">+BB99+AU99+AN99+AG99</f>
        <v>400000000</v>
      </c>
      <c r="BD99" s="294" t="s">
        <v>884</v>
      </c>
      <c r="BS99" s="87" t="s">
        <v>368</v>
      </c>
      <c r="BT99" s="87" t="s">
        <v>369</v>
      </c>
      <c r="BU99" s="90" t="s">
        <v>957</v>
      </c>
      <c r="BV99" s="87" t="s">
        <v>954</v>
      </c>
      <c r="DH99" s="2" t="s">
        <v>962</v>
      </c>
      <c r="DI99" s="2" t="s">
        <v>208</v>
      </c>
      <c r="DJ99" s="2" t="s">
        <v>380</v>
      </c>
      <c r="DK99" s="2" t="s">
        <v>381</v>
      </c>
      <c r="DL99" s="2" t="s">
        <v>391</v>
      </c>
      <c r="DQ99" s="2" t="s">
        <v>957</v>
      </c>
      <c r="DR99" s="2" t="s">
        <v>954</v>
      </c>
      <c r="EL99" s="811" t="s">
        <v>963</v>
      </c>
      <c r="EM99" s="311" t="s">
        <v>960</v>
      </c>
      <c r="EN99" s="267" t="s">
        <v>961</v>
      </c>
      <c r="EO99" s="267">
        <v>0</v>
      </c>
      <c r="EP99" s="267">
        <v>1</v>
      </c>
      <c r="EQ99" s="322">
        <v>0.25</v>
      </c>
      <c r="ER99" s="322">
        <v>0.25</v>
      </c>
      <c r="ES99" s="322">
        <v>0.25</v>
      </c>
      <c r="ET99" s="808">
        <v>0.25</v>
      </c>
    </row>
    <row r="100" spans="1:150" ht="70.5" customHeight="1" x14ac:dyDescent="0.2">
      <c r="A100" s="270" t="s">
        <v>177</v>
      </c>
      <c r="B100" s="422" t="s">
        <v>178</v>
      </c>
      <c r="C100" s="423" t="s">
        <v>179</v>
      </c>
      <c r="D100" s="423"/>
      <c r="E100" s="7" t="s">
        <v>958</v>
      </c>
      <c r="F100" s="274" t="str">
        <f t="shared" si="26"/>
        <v>E1.P_H</v>
      </c>
      <c r="G100" s="446" t="s">
        <v>278</v>
      </c>
      <c r="H100" s="403" t="s">
        <v>402</v>
      </c>
      <c r="I100" s="585"/>
      <c r="J100" s="277" t="s">
        <v>185</v>
      </c>
      <c r="K100" s="278" t="str">
        <f t="shared" si="27"/>
        <v>E1.P_H.MR1</v>
      </c>
      <c r="L100" s="504" t="s">
        <v>378</v>
      </c>
      <c r="M100" s="505" t="s">
        <v>404</v>
      </c>
      <c r="N100" s="367">
        <v>952</v>
      </c>
      <c r="O100" s="281">
        <v>952</v>
      </c>
      <c r="P100" s="369" t="s">
        <v>212</v>
      </c>
      <c r="Q100" s="370" t="str">
        <f t="shared" si="28"/>
        <v>E1.P_H.MR1-MP02-1</v>
      </c>
      <c r="R100" s="414" t="s">
        <v>964</v>
      </c>
      <c r="S100" s="287" t="s">
        <v>965</v>
      </c>
      <c r="T100" s="286">
        <v>0</v>
      </c>
      <c r="U100" s="287">
        <v>1</v>
      </c>
      <c r="V100" s="286" t="s">
        <v>191</v>
      </c>
      <c r="W100" s="314">
        <v>0.25</v>
      </c>
      <c r="X100" s="315">
        <v>0.25</v>
      </c>
      <c r="Y100" s="314">
        <v>0.25</v>
      </c>
      <c r="Z100" s="316">
        <v>0.25</v>
      </c>
      <c r="AA100" s="291"/>
      <c r="AB100" s="292"/>
      <c r="AC100" s="292"/>
      <c r="AD100" s="292"/>
      <c r="AE100" s="292"/>
      <c r="AF100" s="292"/>
      <c r="AG100" s="292"/>
      <c r="AH100" s="292"/>
      <c r="AI100" s="292"/>
      <c r="AJ100" s="292"/>
      <c r="AK100" s="292"/>
      <c r="AL100" s="292"/>
      <c r="AM100" s="292"/>
      <c r="AN100" s="292"/>
      <c r="AO100" s="292"/>
      <c r="AP100" s="292"/>
      <c r="AQ100" s="292"/>
      <c r="AR100" s="292"/>
      <c r="AS100" s="292"/>
      <c r="AT100" s="292"/>
      <c r="AU100" s="292"/>
      <c r="AV100" s="292"/>
      <c r="AW100" s="292"/>
      <c r="AX100" s="292"/>
      <c r="AY100" s="292"/>
      <c r="AZ100" s="292"/>
      <c r="BA100" s="292"/>
      <c r="BB100" s="292"/>
      <c r="BC100" s="293"/>
      <c r="BD100" s="294" t="s">
        <v>884</v>
      </c>
      <c r="BS100" s="87" t="s">
        <v>377</v>
      </c>
      <c r="BT100" s="87" t="s">
        <v>378</v>
      </c>
      <c r="BU100" s="90" t="s">
        <v>963</v>
      </c>
      <c r="BV100" s="87" t="s">
        <v>960</v>
      </c>
      <c r="DH100" s="2" t="s">
        <v>966</v>
      </c>
      <c r="DI100" s="2" t="s">
        <v>208</v>
      </c>
      <c r="DJ100" s="2" t="s">
        <v>401</v>
      </c>
      <c r="DK100" s="2" t="s">
        <v>402</v>
      </c>
      <c r="DL100" s="2" t="s">
        <v>400</v>
      </c>
      <c r="DQ100" s="2" t="s">
        <v>963</v>
      </c>
      <c r="DR100" s="2" t="s">
        <v>960</v>
      </c>
      <c r="EL100" s="811" t="s">
        <v>967</v>
      </c>
      <c r="EM100" s="311" t="s">
        <v>964</v>
      </c>
      <c r="EN100" s="267" t="s">
        <v>965</v>
      </c>
      <c r="EO100" s="267">
        <v>0</v>
      </c>
      <c r="EP100" s="267">
        <v>1</v>
      </c>
      <c r="EQ100" s="322">
        <v>0.25</v>
      </c>
      <c r="ER100" s="322">
        <v>0.25</v>
      </c>
      <c r="ES100" s="322">
        <v>0.25</v>
      </c>
      <c r="ET100" s="808">
        <v>0.25</v>
      </c>
    </row>
    <row r="101" spans="1:150" ht="84.75" customHeight="1" x14ac:dyDescent="0.2">
      <c r="A101" s="270" t="s">
        <v>177</v>
      </c>
      <c r="B101" s="422" t="s">
        <v>178</v>
      </c>
      <c r="C101" s="423" t="s">
        <v>179</v>
      </c>
      <c r="D101" s="423"/>
      <c r="E101" s="7" t="s">
        <v>958</v>
      </c>
      <c r="F101" s="274" t="str">
        <f t="shared" si="26"/>
        <v>E1.P_H</v>
      </c>
      <c r="G101" s="446" t="s">
        <v>278</v>
      </c>
      <c r="H101" s="403" t="s">
        <v>402</v>
      </c>
      <c r="I101" s="585"/>
      <c r="J101" s="277" t="s">
        <v>185</v>
      </c>
      <c r="K101" s="278" t="str">
        <f t="shared" si="27"/>
        <v>E1.P_H.MR1</v>
      </c>
      <c r="L101" s="504" t="s">
        <v>378</v>
      </c>
      <c r="M101" s="505" t="s">
        <v>404</v>
      </c>
      <c r="N101" s="367">
        <v>952</v>
      </c>
      <c r="O101" s="281">
        <v>952</v>
      </c>
      <c r="P101" s="369" t="s">
        <v>225</v>
      </c>
      <c r="Q101" s="370" t="str">
        <f t="shared" si="28"/>
        <v>E1.P_H.MR1-MP03-1</v>
      </c>
      <c r="R101" s="414" t="s">
        <v>968</v>
      </c>
      <c r="S101" s="287" t="s">
        <v>969</v>
      </c>
      <c r="T101" s="286">
        <v>0</v>
      </c>
      <c r="U101" s="313">
        <v>1</v>
      </c>
      <c r="V101" s="312" t="s">
        <v>191</v>
      </c>
      <c r="W101" s="314">
        <v>0.25</v>
      </c>
      <c r="X101" s="315">
        <v>0.25</v>
      </c>
      <c r="Y101" s="314">
        <v>0.25</v>
      </c>
      <c r="Z101" s="316">
        <v>0.25</v>
      </c>
      <c r="AA101" s="317"/>
      <c r="AB101" s="318"/>
      <c r="AC101" s="318"/>
      <c r="AD101" s="318"/>
      <c r="AE101" s="318"/>
      <c r="AF101" s="318"/>
      <c r="AG101" s="318"/>
      <c r="AH101" s="318"/>
      <c r="AI101" s="318"/>
      <c r="AJ101" s="318"/>
      <c r="AK101" s="318"/>
      <c r="AL101" s="318"/>
      <c r="AM101" s="318"/>
      <c r="AN101" s="318"/>
      <c r="AO101" s="318"/>
      <c r="AP101" s="318"/>
      <c r="AQ101" s="318"/>
      <c r="AR101" s="318"/>
      <c r="AS101" s="318"/>
      <c r="AT101" s="318"/>
      <c r="AU101" s="318"/>
      <c r="AV101" s="318"/>
      <c r="AW101" s="318"/>
      <c r="AX101" s="318"/>
      <c r="AY101" s="318"/>
      <c r="AZ101" s="318"/>
      <c r="BA101" s="318"/>
      <c r="BB101" s="318"/>
      <c r="BC101" s="319"/>
      <c r="BD101" s="294" t="s">
        <v>884</v>
      </c>
      <c r="BS101" s="89" t="s">
        <v>377</v>
      </c>
      <c r="BT101" s="89" t="s">
        <v>378</v>
      </c>
      <c r="BU101" s="90" t="s">
        <v>967</v>
      </c>
      <c r="BV101" s="87" t="s">
        <v>964</v>
      </c>
      <c r="DH101" s="2" t="s">
        <v>970</v>
      </c>
      <c r="DI101" s="2" t="s">
        <v>208</v>
      </c>
      <c r="DJ101" s="2" t="s">
        <v>401</v>
      </c>
      <c r="DK101" s="2" t="s">
        <v>402</v>
      </c>
      <c r="DL101" s="2" t="s">
        <v>400</v>
      </c>
      <c r="DQ101" s="2" t="s">
        <v>967</v>
      </c>
      <c r="DR101" s="2" t="s">
        <v>964</v>
      </c>
      <c r="EL101" s="811" t="s">
        <v>971</v>
      </c>
      <c r="EM101" s="311" t="s">
        <v>968</v>
      </c>
      <c r="EN101" s="267" t="s">
        <v>969</v>
      </c>
      <c r="EO101" s="267">
        <v>0</v>
      </c>
      <c r="EP101" s="322">
        <v>100</v>
      </c>
      <c r="EQ101" s="322">
        <v>25</v>
      </c>
      <c r="ER101" s="322">
        <v>25</v>
      </c>
      <c r="ES101" s="322">
        <v>25</v>
      </c>
      <c r="ET101" s="808">
        <v>25</v>
      </c>
    </row>
    <row r="102" spans="1:150" ht="61.5" customHeight="1" x14ac:dyDescent="0.2">
      <c r="A102" s="270" t="s">
        <v>177</v>
      </c>
      <c r="B102" s="422" t="s">
        <v>178</v>
      </c>
      <c r="C102" s="423" t="s">
        <v>179</v>
      </c>
      <c r="D102" s="423"/>
      <c r="E102" s="7" t="s">
        <v>958</v>
      </c>
      <c r="F102" s="274" t="str">
        <f t="shared" si="26"/>
        <v>E1.P_H</v>
      </c>
      <c r="G102" s="446" t="s">
        <v>278</v>
      </c>
      <c r="H102" s="403" t="s">
        <v>402</v>
      </c>
      <c r="I102" s="585"/>
      <c r="J102" s="277" t="s">
        <v>185</v>
      </c>
      <c r="K102" s="278" t="str">
        <f t="shared" si="27"/>
        <v>E1.P_H.MR1</v>
      </c>
      <c r="L102" s="504" t="s">
        <v>378</v>
      </c>
      <c r="M102" s="505" t="s">
        <v>404</v>
      </c>
      <c r="N102" s="367">
        <v>952</v>
      </c>
      <c r="O102" s="281">
        <v>952</v>
      </c>
      <c r="P102" s="369" t="s">
        <v>240</v>
      </c>
      <c r="Q102" s="370" t="str">
        <f t="shared" si="28"/>
        <v>E1.P_H.MR1-MP04-1</v>
      </c>
      <c r="R102" s="414" t="s">
        <v>972</v>
      </c>
      <c r="S102" s="287" t="s">
        <v>973</v>
      </c>
      <c r="T102" s="286">
        <v>1</v>
      </c>
      <c r="U102" s="287">
        <v>1</v>
      </c>
      <c r="V102" s="286" t="s">
        <v>228</v>
      </c>
      <c r="W102" s="314">
        <v>0.25</v>
      </c>
      <c r="X102" s="315">
        <v>0.25</v>
      </c>
      <c r="Y102" s="314">
        <v>0.25</v>
      </c>
      <c r="Z102" s="316">
        <v>0.25</v>
      </c>
      <c r="AA102" s="291"/>
      <c r="AB102" s="292"/>
      <c r="AC102" s="292"/>
      <c r="AD102" s="292"/>
      <c r="AE102" s="292"/>
      <c r="AF102" s="292"/>
      <c r="AG102" s="292"/>
      <c r="AH102" s="292"/>
      <c r="AI102" s="292"/>
      <c r="AJ102" s="292"/>
      <c r="AK102" s="292"/>
      <c r="AL102" s="292"/>
      <c r="AM102" s="292"/>
      <c r="AN102" s="292"/>
      <c r="AO102" s="292"/>
      <c r="AP102" s="292"/>
      <c r="AQ102" s="292"/>
      <c r="AR102" s="292"/>
      <c r="AS102" s="292"/>
      <c r="AT102" s="292"/>
      <c r="AU102" s="292"/>
      <c r="AV102" s="292"/>
      <c r="AW102" s="292"/>
      <c r="AX102" s="292"/>
      <c r="AY102" s="292"/>
      <c r="AZ102" s="292"/>
      <c r="BA102" s="292"/>
      <c r="BB102" s="292"/>
      <c r="BC102" s="293"/>
      <c r="BD102" s="294" t="s">
        <v>884</v>
      </c>
      <c r="BS102" s="89" t="s">
        <v>377</v>
      </c>
      <c r="BT102" s="89" t="s">
        <v>378</v>
      </c>
      <c r="BU102" s="90" t="s">
        <v>971</v>
      </c>
      <c r="BV102" s="87" t="s">
        <v>968</v>
      </c>
      <c r="DH102" s="2" t="s">
        <v>974</v>
      </c>
      <c r="DI102" s="2" t="s">
        <v>208</v>
      </c>
      <c r="DJ102" s="2" t="s">
        <v>401</v>
      </c>
      <c r="DK102" s="2" t="s">
        <v>402</v>
      </c>
      <c r="DL102" s="2" t="s">
        <v>400</v>
      </c>
      <c r="DQ102" s="2" t="s">
        <v>971</v>
      </c>
      <c r="DR102" s="2" t="s">
        <v>968</v>
      </c>
      <c r="EL102" s="811" t="s">
        <v>975</v>
      </c>
      <c r="EM102" s="311" t="s">
        <v>972</v>
      </c>
      <c r="EN102" s="267" t="s">
        <v>973</v>
      </c>
      <c r="EO102" s="267">
        <v>1</v>
      </c>
      <c r="EP102" s="267">
        <v>1</v>
      </c>
      <c r="EQ102" s="322">
        <v>1</v>
      </c>
      <c r="ER102" s="322">
        <v>1</v>
      </c>
      <c r="ES102" s="322">
        <v>1</v>
      </c>
      <c r="ET102" s="808">
        <v>1</v>
      </c>
    </row>
    <row r="103" spans="1:150" ht="45.75" customHeight="1" x14ac:dyDescent="0.2">
      <c r="A103" s="270" t="s">
        <v>177</v>
      </c>
      <c r="B103" s="422" t="s">
        <v>178</v>
      </c>
      <c r="C103" s="423" t="s">
        <v>179</v>
      </c>
      <c r="D103" s="423"/>
      <c r="E103" s="7" t="s">
        <v>958</v>
      </c>
      <c r="F103" s="274" t="str">
        <f t="shared" si="26"/>
        <v>E1.P_H</v>
      </c>
      <c r="G103" s="446" t="s">
        <v>278</v>
      </c>
      <c r="H103" s="403" t="s">
        <v>402</v>
      </c>
      <c r="I103" s="585"/>
      <c r="J103" s="277" t="s">
        <v>185</v>
      </c>
      <c r="K103" s="278" t="str">
        <f t="shared" si="27"/>
        <v>E1.P_H.MR1</v>
      </c>
      <c r="L103" s="504" t="s">
        <v>378</v>
      </c>
      <c r="M103" s="505" t="s">
        <v>404</v>
      </c>
      <c r="N103" s="367">
        <v>952</v>
      </c>
      <c r="O103" s="281">
        <v>952</v>
      </c>
      <c r="P103" s="369" t="s">
        <v>252</v>
      </c>
      <c r="Q103" s="370" t="str">
        <f t="shared" si="28"/>
        <v>E1.P_H.MR1-MP05-1</v>
      </c>
      <c r="R103" s="414" t="s">
        <v>976</v>
      </c>
      <c r="S103" s="307" t="s">
        <v>977</v>
      </c>
      <c r="T103" s="286">
        <v>3</v>
      </c>
      <c r="U103" s="287">
        <v>3</v>
      </c>
      <c r="V103" s="286" t="s">
        <v>228</v>
      </c>
      <c r="W103" s="308">
        <v>0.5</v>
      </c>
      <c r="X103" s="323">
        <v>0.5</v>
      </c>
      <c r="Y103" s="288">
        <v>1</v>
      </c>
      <c r="Z103" s="290">
        <v>1</v>
      </c>
      <c r="AA103" s="291"/>
      <c r="AB103" s="292"/>
      <c r="AC103" s="292"/>
      <c r="AD103" s="292"/>
      <c r="AE103" s="292"/>
      <c r="AF103" s="292"/>
      <c r="AG103" s="292"/>
      <c r="AH103" s="292"/>
      <c r="AI103" s="292"/>
      <c r="AJ103" s="292"/>
      <c r="AK103" s="292"/>
      <c r="AL103" s="292"/>
      <c r="AM103" s="292"/>
      <c r="AN103" s="292"/>
      <c r="AO103" s="292"/>
      <c r="AP103" s="292"/>
      <c r="AQ103" s="292"/>
      <c r="AR103" s="292"/>
      <c r="AS103" s="292"/>
      <c r="AT103" s="292"/>
      <c r="AU103" s="292"/>
      <c r="AV103" s="292"/>
      <c r="AW103" s="292"/>
      <c r="AX103" s="292"/>
      <c r="AY103" s="292"/>
      <c r="AZ103" s="292"/>
      <c r="BA103" s="292"/>
      <c r="BB103" s="292"/>
      <c r="BC103" s="293"/>
      <c r="BD103" s="294" t="s">
        <v>884</v>
      </c>
      <c r="BS103" s="89" t="s">
        <v>377</v>
      </c>
      <c r="BT103" s="89" t="s">
        <v>378</v>
      </c>
      <c r="BU103" s="90" t="s">
        <v>975</v>
      </c>
      <c r="BV103" s="87" t="s">
        <v>972</v>
      </c>
      <c r="DH103" s="2" t="s">
        <v>978</v>
      </c>
      <c r="DI103" s="2" t="s">
        <v>208</v>
      </c>
      <c r="DJ103" s="2" t="s">
        <v>401</v>
      </c>
      <c r="DK103" s="2" t="s">
        <v>402</v>
      </c>
      <c r="DL103" s="2" t="s">
        <v>400</v>
      </c>
      <c r="DQ103" s="2" t="s">
        <v>975</v>
      </c>
      <c r="DR103" s="2" t="s">
        <v>972</v>
      </c>
      <c r="EL103" s="811" t="s">
        <v>979</v>
      </c>
      <c r="EM103" s="311" t="s">
        <v>976</v>
      </c>
      <c r="EN103" s="267" t="s">
        <v>977</v>
      </c>
      <c r="EO103" s="267">
        <v>3</v>
      </c>
      <c r="EP103" s="267">
        <v>3</v>
      </c>
      <c r="EQ103" s="269">
        <v>3</v>
      </c>
      <c r="ER103" s="269">
        <v>3</v>
      </c>
      <c r="ES103" s="268">
        <v>3</v>
      </c>
      <c r="ET103" s="809">
        <v>3</v>
      </c>
    </row>
    <row r="104" spans="1:150" ht="63.75" customHeight="1" x14ac:dyDescent="0.2">
      <c r="A104" s="270" t="s">
        <v>177</v>
      </c>
      <c r="B104" s="422" t="s">
        <v>178</v>
      </c>
      <c r="C104" s="423" t="s">
        <v>179</v>
      </c>
      <c r="D104" s="423"/>
      <c r="E104" s="7" t="s">
        <v>958</v>
      </c>
      <c r="F104" s="274" t="str">
        <f t="shared" si="26"/>
        <v>E1.P_H</v>
      </c>
      <c r="G104" s="446" t="s">
        <v>278</v>
      </c>
      <c r="H104" s="403" t="s">
        <v>402</v>
      </c>
      <c r="I104" s="585"/>
      <c r="J104" s="277" t="s">
        <v>185</v>
      </c>
      <c r="K104" s="278" t="str">
        <f t="shared" si="27"/>
        <v>E1.P_H.MR1</v>
      </c>
      <c r="L104" s="504" t="s">
        <v>378</v>
      </c>
      <c r="M104" s="505" t="s">
        <v>404</v>
      </c>
      <c r="N104" s="367">
        <v>952</v>
      </c>
      <c r="O104" s="281">
        <v>952</v>
      </c>
      <c r="P104" s="369" t="s">
        <v>263</v>
      </c>
      <c r="Q104" s="370" t="str">
        <f t="shared" si="28"/>
        <v>E1.P_H.MR1-MP06-1</v>
      </c>
      <c r="R104" s="414" t="s">
        <v>980</v>
      </c>
      <c r="S104" s="287" t="s">
        <v>981</v>
      </c>
      <c r="T104" s="286">
        <v>0</v>
      </c>
      <c r="U104" s="313">
        <v>1</v>
      </c>
      <c r="V104" s="312" t="s">
        <v>191</v>
      </c>
      <c r="W104" s="314">
        <v>0.25</v>
      </c>
      <c r="X104" s="315">
        <v>0.25</v>
      </c>
      <c r="Y104" s="314">
        <v>0.25</v>
      </c>
      <c r="Z104" s="316">
        <v>0.25</v>
      </c>
      <c r="AA104" s="317"/>
      <c r="AB104" s="318"/>
      <c r="AC104" s="318"/>
      <c r="AD104" s="318"/>
      <c r="AE104" s="318"/>
      <c r="AF104" s="318"/>
      <c r="AG104" s="318"/>
      <c r="AH104" s="318"/>
      <c r="AI104" s="318"/>
      <c r="AJ104" s="318"/>
      <c r="AK104" s="318"/>
      <c r="AL104" s="318"/>
      <c r="AM104" s="318"/>
      <c r="AN104" s="318"/>
      <c r="AO104" s="318"/>
      <c r="AP104" s="318"/>
      <c r="AQ104" s="318"/>
      <c r="AR104" s="318"/>
      <c r="AS104" s="318"/>
      <c r="AT104" s="318"/>
      <c r="AU104" s="318"/>
      <c r="AV104" s="318"/>
      <c r="AW104" s="318"/>
      <c r="AX104" s="318"/>
      <c r="AY104" s="318"/>
      <c r="AZ104" s="318"/>
      <c r="BA104" s="318"/>
      <c r="BB104" s="318"/>
      <c r="BC104" s="319"/>
      <c r="BD104" s="294" t="s">
        <v>884</v>
      </c>
      <c r="BS104" s="89" t="s">
        <v>377</v>
      </c>
      <c r="BT104" s="89" t="s">
        <v>378</v>
      </c>
      <c r="BU104" s="90" t="s">
        <v>979</v>
      </c>
      <c r="BV104" s="87" t="s">
        <v>976</v>
      </c>
      <c r="DH104" s="2" t="s">
        <v>982</v>
      </c>
      <c r="DI104" s="2" t="s">
        <v>208</v>
      </c>
      <c r="DJ104" s="2" t="s">
        <v>401</v>
      </c>
      <c r="DK104" s="2" t="s">
        <v>402</v>
      </c>
      <c r="DL104" s="2" t="s">
        <v>400</v>
      </c>
      <c r="DQ104" s="2" t="s">
        <v>979</v>
      </c>
      <c r="DR104" s="2" t="s">
        <v>976</v>
      </c>
      <c r="EL104" s="811" t="s">
        <v>983</v>
      </c>
      <c r="EM104" s="311" t="s">
        <v>980</v>
      </c>
      <c r="EN104" s="267" t="s">
        <v>981</v>
      </c>
      <c r="EO104" s="267">
        <v>0</v>
      </c>
      <c r="EP104" s="322">
        <v>100</v>
      </c>
      <c r="EQ104" s="322">
        <v>25</v>
      </c>
      <c r="ER104" s="322">
        <v>25</v>
      </c>
      <c r="ES104" s="322">
        <v>25</v>
      </c>
      <c r="ET104" s="808">
        <v>25</v>
      </c>
    </row>
    <row r="105" spans="1:150" ht="64.5" customHeight="1" thickBot="1" x14ac:dyDescent="0.25">
      <c r="A105" s="270" t="s">
        <v>177</v>
      </c>
      <c r="B105" s="422" t="s">
        <v>178</v>
      </c>
      <c r="C105" s="423" t="s">
        <v>179</v>
      </c>
      <c r="D105" s="423"/>
      <c r="E105" s="7" t="s">
        <v>958</v>
      </c>
      <c r="F105" s="274" t="str">
        <f t="shared" si="26"/>
        <v>E1.P_H</v>
      </c>
      <c r="G105" s="557" t="s">
        <v>278</v>
      </c>
      <c r="H105" s="419" t="s">
        <v>402</v>
      </c>
      <c r="I105" s="585"/>
      <c r="J105" s="333" t="s">
        <v>185</v>
      </c>
      <c r="K105" s="393" t="str">
        <f t="shared" si="27"/>
        <v>E1.P_H.MR1</v>
      </c>
      <c r="L105" s="540" t="s">
        <v>378</v>
      </c>
      <c r="M105" s="541" t="s">
        <v>404</v>
      </c>
      <c r="N105" s="381">
        <v>952</v>
      </c>
      <c r="O105" s="420">
        <v>952</v>
      </c>
      <c r="P105" s="369" t="s">
        <v>274</v>
      </c>
      <c r="Q105" s="384" t="str">
        <f t="shared" si="28"/>
        <v>E1.P_H.MR1-MP07-1</v>
      </c>
      <c r="R105" s="468" t="s">
        <v>984</v>
      </c>
      <c r="S105" s="331" t="s">
        <v>838</v>
      </c>
      <c r="T105" s="343">
        <v>0</v>
      </c>
      <c r="U105" s="344">
        <v>1</v>
      </c>
      <c r="V105" s="343" t="s">
        <v>191</v>
      </c>
      <c r="W105" s="387">
        <v>0.25</v>
      </c>
      <c r="X105" s="388">
        <v>0.25</v>
      </c>
      <c r="Y105" s="387">
        <v>0.25</v>
      </c>
      <c r="Z105" s="389">
        <v>0.25</v>
      </c>
      <c r="AA105" s="291"/>
      <c r="AB105" s="292"/>
      <c r="AC105" s="292"/>
      <c r="AD105" s="292"/>
      <c r="AE105" s="292"/>
      <c r="AF105" s="292"/>
      <c r="AG105" s="292"/>
      <c r="AH105" s="292"/>
      <c r="AI105" s="292"/>
      <c r="AJ105" s="292"/>
      <c r="AK105" s="292"/>
      <c r="AL105" s="292"/>
      <c r="AM105" s="292"/>
      <c r="AN105" s="292"/>
      <c r="AO105" s="292"/>
      <c r="AP105" s="292"/>
      <c r="AQ105" s="292"/>
      <c r="AR105" s="292"/>
      <c r="AS105" s="292"/>
      <c r="AT105" s="292"/>
      <c r="AU105" s="292"/>
      <c r="AV105" s="292"/>
      <c r="AW105" s="292"/>
      <c r="AX105" s="292"/>
      <c r="AY105" s="292"/>
      <c r="AZ105" s="292"/>
      <c r="BA105" s="292"/>
      <c r="BB105" s="292"/>
      <c r="BC105" s="293"/>
      <c r="BD105" s="294" t="s">
        <v>884</v>
      </c>
      <c r="BS105" s="89" t="s">
        <v>377</v>
      </c>
      <c r="BT105" s="89" t="s">
        <v>378</v>
      </c>
      <c r="BU105" s="90" t="s">
        <v>983</v>
      </c>
      <c r="BV105" s="87" t="s">
        <v>980</v>
      </c>
      <c r="DH105" s="2" t="s">
        <v>985</v>
      </c>
      <c r="DI105" s="2" t="s">
        <v>208</v>
      </c>
      <c r="DJ105" s="2" t="s">
        <v>401</v>
      </c>
      <c r="DK105" s="2" t="s">
        <v>402</v>
      </c>
      <c r="DL105" s="2" t="s">
        <v>400</v>
      </c>
      <c r="DQ105" s="2" t="s">
        <v>983</v>
      </c>
      <c r="DR105" s="2" t="s">
        <v>980</v>
      </c>
      <c r="EL105" s="811" t="s">
        <v>986</v>
      </c>
      <c r="EM105" s="311" t="s">
        <v>984</v>
      </c>
      <c r="EN105" s="267" t="s">
        <v>838</v>
      </c>
      <c r="EO105" s="267">
        <v>0</v>
      </c>
      <c r="EP105" s="267">
        <v>1</v>
      </c>
      <c r="EQ105" s="322">
        <v>0.25</v>
      </c>
      <c r="ER105" s="322">
        <v>0.25</v>
      </c>
      <c r="ES105" s="322">
        <v>0.25</v>
      </c>
      <c r="ET105" s="808">
        <v>0.25</v>
      </c>
    </row>
    <row r="106" spans="1:150" ht="117" customHeight="1" x14ac:dyDescent="0.2">
      <c r="A106" s="270" t="s">
        <v>177</v>
      </c>
      <c r="B106" s="422" t="s">
        <v>178</v>
      </c>
      <c r="C106" s="423" t="s">
        <v>179</v>
      </c>
      <c r="D106" s="231" t="s">
        <v>347</v>
      </c>
      <c r="E106" s="3" t="s">
        <v>987</v>
      </c>
      <c r="F106" s="425" t="str">
        <f t="shared" si="26"/>
        <v>E1.P_I</v>
      </c>
      <c r="G106" s="426" t="s">
        <v>293</v>
      </c>
      <c r="H106" s="470" t="s">
        <v>415</v>
      </c>
      <c r="I106" s="397" t="s">
        <v>988</v>
      </c>
      <c r="J106" s="428" t="s">
        <v>185</v>
      </c>
      <c r="K106" s="391" t="str">
        <f t="shared" si="27"/>
        <v>E1.P_I.MR1</v>
      </c>
      <c r="L106" s="353" t="s">
        <v>390</v>
      </c>
      <c r="M106" s="239" t="s">
        <v>417</v>
      </c>
      <c r="N106" s="355">
        <v>164</v>
      </c>
      <c r="O106" s="240">
        <v>131</v>
      </c>
      <c r="P106" s="369" t="s">
        <v>188</v>
      </c>
      <c r="Q106" s="358" t="str">
        <f t="shared" si="28"/>
        <v>E1.P_I.MR1-MP01-1</v>
      </c>
      <c r="R106" s="410" t="s">
        <v>989</v>
      </c>
      <c r="S106" s="362" t="s">
        <v>990</v>
      </c>
      <c r="T106" s="361">
        <v>164</v>
      </c>
      <c r="U106" s="362">
        <v>131</v>
      </c>
      <c r="V106" s="361" t="s">
        <v>991</v>
      </c>
      <c r="W106" s="248">
        <v>164</v>
      </c>
      <c r="X106" s="363">
        <v>154</v>
      </c>
      <c r="Y106" s="248">
        <v>144</v>
      </c>
      <c r="Z106" s="364">
        <v>131</v>
      </c>
      <c r="AA106" s="582">
        <f>14957800+42200+264000000</f>
        <v>279000000</v>
      </c>
      <c r="AB106" s="583"/>
      <c r="AC106" s="583">
        <v>0</v>
      </c>
      <c r="AD106" s="583"/>
      <c r="AE106" s="583"/>
      <c r="AF106" s="583"/>
      <c r="AG106" s="583">
        <f t="shared" ref="AG106" si="52">SUM(AA106:AF106)</f>
        <v>279000000</v>
      </c>
      <c r="AH106" s="583">
        <f t="shared" ref="AH106:AT106" si="53">+AA106</f>
        <v>279000000</v>
      </c>
      <c r="AI106" s="583">
        <f t="shared" si="53"/>
        <v>0</v>
      </c>
      <c r="AJ106" s="583">
        <f t="shared" si="53"/>
        <v>0</v>
      </c>
      <c r="AK106" s="583">
        <f t="shared" si="53"/>
        <v>0</v>
      </c>
      <c r="AL106" s="583">
        <f t="shared" si="53"/>
        <v>0</v>
      </c>
      <c r="AM106" s="583">
        <f t="shared" si="53"/>
        <v>0</v>
      </c>
      <c r="AN106" s="583">
        <f t="shared" si="53"/>
        <v>279000000</v>
      </c>
      <c r="AO106" s="583">
        <f t="shared" si="53"/>
        <v>279000000</v>
      </c>
      <c r="AP106" s="583">
        <f t="shared" si="53"/>
        <v>0</v>
      </c>
      <c r="AQ106" s="583">
        <f t="shared" si="53"/>
        <v>0</v>
      </c>
      <c r="AR106" s="583">
        <f t="shared" si="53"/>
        <v>0</v>
      </c>
      <c r="AS106" s="583">
        <f t="shared" si="53"/>
        <v>0</v>
      </c>
      <c r="AT106" s="583">
        <f t="shared" si="53"/>
        <v>0</v>
      </c>
      <c r="AU106" s="583">
        <f t="shared" ref="AU106" si="54">SUM(AO106:AT106)</f>
        <v>279000000</v>
      </c>
      <c r="AV106" s="583">
        <f t="shared" ref="AV106:BA106" si="55">+AO106</f>
        <v>279000000</v>
      </c>
      <c r="AW106" s="583">
        <f t="shared" si="55"/>
        <v>0</v>
      </c>
      <c r="AX106" s="583">
        <f t="shared" si="55"/>
        <v>0</v>
      </c>
      <c r="AY106" s="583">
        <f t="shared" si="55"/>
        <v>0</v>
      </c>
      <c r="AZ106" s="583">
        <f t="shared" si="55"/>
        <v>0</v>
      </c>
      <c r="BA106" s="583">
        <f t="shared" si="55"/>
        <v>0</v>
      </c>
      <c r="BB106" s="583">
        <f t="shared" ref="BB106" si="56">SUM(AV106:BA106)</f>
        <v>279000000</v>
      </c>
      <c r="BC106" s="584">
        <f t="shared" ref="BC106" si="57">+BB106+AU106+AN106+AG106</f>
        <v>1116000000</v>
      </c>
      <c r="BD106" s="294" t="s">
        <v>884</v>
      </c>
      <c r="BS106" s="89" t="s">
        <v>377</v>
      </c>
      <c r="BT106" s="89" t="s">
        <v>378</v>
      </c>
      <c r="BU106" s="90" t="s">
        <v>986</v>
      </c>
      <c r="BV106" s="87" t="s">
        <v>984</v>
      </c>
      <c r="DH106" s="2" t="s">
        <v>992</v>
      </c>
      <c r="DI106" s="2" t="s">
        <v>208</v>
      </c>
      <c r="DJ106" s="2" t="s">
        <v>401</v>
      </c>
      <c r="DK106" s="2" t="s">
        <v>402</v>
      </c>
      <c r="DL106" s="2" t="s">
        <v>400</v>
      </c>
      <c r="DQ106" s="2" t="s">
        <v>986</v>
      </c>
      <c r="DR106" s="2" t="s">
        <v>984</v>
      </c>
      <c r="EL106" s="811" t="s">
        <v>993</v>
      </c>
      <c r="EM106" s="311" t="s">
        <v>989</v>
      </c>
      <c r="EN106" s="267" t="s">
        <v>990</v>
      </c>
      <c r="EO106" s="267">
        <v>164</v>
      </c>
      <c r="EP106" s="267">
        <v>131</v>
      </c>
      <c r="EQ106" s="268">
        <v>164</v>
      </c>
      <c r="ER106" s="268">
        <v>154</v>
      </c>
      <c r="ES106" s="268">
        <v>144</v>
      </c>
      <c r="ET106" s="809">
        <v>131</v>
      </c>
    </row>
    <row r="107" spans="1:150" ht="30" customHeight="1" x14ac:dyDescent="0.2">
      <c r="A107" s="270" t="s">
        <v>177</v>
      </c>
      <c r="B107" s="422" t="s">
        <v>178</v>
      </c>
      <c r="C107" s="423" t="s">
        <v>179</v>
      </c>
      <c r="D107" s="423"/>
      <c r="E107" s="7" t="s">
        <v>987</v>
      </c>
      <c r="F107" s="274" t="str">
        <f t="shared" si="26"/>
        <v>E1.P_I</v>
      </c>
      <c r="G107" s="446" t="s">
        <v>293</v>
      </c>
      <c r="H107" s="446" t="s">
        <v>415</v>
      </c>
      <c r="I107" s="436"/>
      <c r="J107" s="277" t="s">
        <v>185</v>
      </c>
      <c r="K107" s="278" t="str">
        <f t="shared" si="27"/>
        <v>E1.P_I.MR1</v>
      </c>
      <c r="L107" s="586" t="s">
        <v>390</v>
      </c>
      <c r="M107" s="587" t="s">
        <v>417</v>
      </c>
      <c r="N107" s="367">
        <v>164</v>
      </c>
      <c r="O107" s="281">
        <v>131</v>
      </c>
      <c r="P107" s="369" t="s">
        <v>212</v>
      </c>
      <c r="Q107" s="370" t="str">
        <f t="shared" si="28"/>
        <v>E1.P_I.MR1-MP02-1</v>
      </c>
      <c r="R107" s="414" t="s">
        <v>994</v>
      </c>
      <c r="S107" s="287" t="s">
        <v>995</v>
      </c>
      <c r="T107" s="286">
        <v>1</v>
      </c>
      <c r="U107" s="287">
        <v>1</v>
      </c>
      <c r="V107" s="286" t="s">
        <v>228</v>
      </c>
      <c r="W107" s="314">
        <v>0.25</v>
      </c>
      <c r="X107" s="315">
        <v>0.25</v>
      </c>
      <c r="Y107" s="314">
        <v>0.25</v>
      </c>
      <c r="Z107" s="316">
        <v>0.25</v>
      </c>
      <c r="AA107" s="291"/>
      <c r="AB107" s="292"/>
      <c r="AC107" s="292"/>
      <c r="AD107" s="292"/>
      <c r="AE107" s="292"/>
      <c r="AF107" s="292"/>
      <c r="AG107" s="292"/>
      <c r="AH107" s="292"/>
      <c r="AI107" s="292"/>
      <c r="AJ107" s="292"/>
      <c r="AK107" s="292"/>
      <c r="AL107" s="292"/>
      <c r="AM107" s="292"/>
      <c r="AN107" s="292"/>
      <c r="AO107" s="292"/>
      <c r="AP107" s="292"/>
      <c r="AQ107" s="292"/>
      <c r="AR107" s="292"/>
      <c r="AS107" s="292"/>
      <c r="AT107" s="292"/>
      <c r="AU107" s="292"/>
      <c r="AV107" s="292"/>
      <c r="AW107" s="292"/>
      <c r="AX107" s="292"/>
      <c r="AY107" s="292"/>
      <c r="AZ107" s="292"/>
      <c r="BA107" s="292"/>
      <c r="BB107" s="292"/>
      <c r="BC107" s="293"/>
      <c r="BD107" s="294" t="s">
        <v>884</v>
      </c>
      <c r="BS107" s="87" t="s">
        <v>389</v>
      </c>
      <c r="BT107" s="87" t="s">
        <v>390</v>
      </c>
      <c r="BU107" s="90" t="s">
        <v>993</v>
      </c>
      <c r="BV107" s="87" t="s">
        <v>989</v>
      </c>
      <c r="DH107" s="2" t="s">
        <v>996</v>
      </c>
      <c r="DI107" s="2" t="s">
        <v>208</v>
      </c>
      <c r="DJ107" s="2" t="s">
        <v>414</v>
      </c>
      <c r="DK107" s="2" t="s">
        <v>415</v>
      </c>
      <c r="DL107" s="2" t="s">
        <v>413</v>
      </c>
      <c r="DQ107" s="2" t="s">
        <v>993</v>
      </c>
      <c r="DR107" s="2" t="s">
        <v>989</v>
      </c>
      <c r="EL107" s="811" t="s">
        <v>997</v>
      </c>
      <c r="EM107" s="311" t="s">
        <v>994</v>
      </c>
      <c r="EN107" s="267" t="s">
        <v>995</v>
      </c>
      <c r="EO107" s="267">
        <v>1</v>
      </c>
      <c r="EP107" s="267">
        <v>1</v>
      </c>
      <c r="EQ107" s="322">
        <v>1</v>
      </c>
      <c r="ER107" s="322">
        <v>1</v>
      </c>
      <c r="ES107" s="322">
        <v>1</v>
      </c>
      <c r="ET107" s="808">
        <v>1</v>
      </c>
    </row>
    <row r="108" spans="1:150" ht="51" customHeight="1" thickBot="1" x14ac:dyDescent="0.25">
      <c r="A108" s="270" t="s">
        <v>177</v>
      </c>
      <c r="B108" s="422" t="s">
        <v>178</v>
      </c>
      <c r="C108" s="423" t="s">
        <v>179</v>
      </c>
      <c r="D108" s="423"/>
      <c r="E108" s="7" t="s">
        <v>987</v>
      </c>
      <c r="F108" s="274" t="str">
        <f t="shared" si="26"/>
        <v>E1.P_I</v>
      </c>
      <c r="G108" s="557" t="s">
        <v>293</v>
      </c>
      <c r="H108" s="557" t="s">
        <v>415</v>
      </c>
      <c r="I108" s="440"/>
      <c r="J108" s="333" t="s">
        <v>185</v>
      </c>
      <c r="K108" s="393" t="str">
        <f t="shared" si="27"/>
        <v>E1.P_I.MR1</v>
      </c>
      <c r="L108" s="588" t="s">
        <v>390</v>
      </c>
      <c r="M108" s="587" t="s">
        <v>417</v>
      </c>
      <c r="N108" s="381">
        <v>164</v>
      </c>
      <c r="O108" s="420">
        <v>131</v>
      </c>
      <c r="P108" s="369" t="s">
        <v>225</v>
      </c>
      <c r="Q108" s="384" t="str">
        <f t="shared" si="28"/>
        <v>E1.P_I.MR1-MP03-1</v>
      </c>
      <c r="R108" s="468" t="s">
        <v>998</v>
      </c>
      <c r="S108" s="331" t="s">
        <v>999</v>
      </c>
      <c r="T108" s="343">
        <v>1</v>
      </c>
      <c r="U108" s="344">
        <v>1</v>
      </c>
      <c r="V108" s="343" t="s">
        <v>228</v>
      </c>
      <c r="W108" s="387">
        <v>0.25</v>
      </c>
      <c r="X108" s="388">
        <v>0.25</v>
      </c>
      <c r="Y108" s="387">
        <v>0.25</v>
      </c>
      <c r="Z108" s="389">
        <v>0.25</v>
      </c>
      <c r="AA108" s="291"/>
      <c r="AB108" s="292"/>
      <c r="AC108" s="292"/>
      <c r="AD108" s="292"/>
      <c r="AE108" s="292"/>
      <c r="AF108" s="292"/>
      <c r="AG108" s="292"/>
      <c r="AH108" s="292"/>
      <c r="AI108" s="292"/>
      <c r="AJ108" s="292"/>
      <c r="AK108" s="292"/>
      <c r="AL108" s="292"/>
      <c r="AM108" s="292"/>
      <c r="AN108" s="292"/>
      <c r="AO108" s="292"/>
      <c r="AP108" s="292"/>
      <c r="AQ108" s="292"/>
      <c r="AR108" s="292"/>
      <c r="AS108" s="292"/>
      <c r="AT108" s="292"/>
      <c r="AU108" s="292"/>
      <c r="AV108" s="292"/>
      <c r="AW108" s="292"/>
      <c r="AX108" s="292"/>
      <c r="AY108" s="292"/>
      <c r="AZ108" s="292"/>
      <c r="BA108" s="292"/>
      <c r="BB108" s="292"/>
      <c r="BC108" s="293"/>
      <c r="BD108" s="294" t="s">
        <v>884</v>
      </c>
      <c r="BS108" s="89" t="s">
        <v>389</v>
      </c>
      <c r="BT108" s="89" t="s">
        <v>390</v>
      </c>
      <c r="BU108" s="90" t="s">
        <v>997</v>
      </c>
      <c r="BV108" s="87" t="s">
        <v>994</v>
      </c>
      <c r="DH108" s="2" t="s">
        <v>1000</v>
      </c>
      <c r="DI108" s="2" t="s">
        <v>208</v>
      </c>
      <c r="DJ108" s="2" t="s">
        <v>414</v>
      </c>
      <c r="DK108" s="2" t="s">
        <v>415</v>
      </c>
      <c r="DL108" s="2" t="s">
        <v>413</v>
      </c>
      <c r="DQ108" s="2" t="s">
        <v>997</v>
      </c>
      <c r="DR108" s="2" t="s">
        <v>994</v>
      </c>
      <c r="EL108" s="811" t="s">
        <v>1001</v>
      </c>
      <c r="EM108" s="311" t="s">
        <v>998</v>
      </c>
      <c r="EN108" s="267" t="s">
        <v>999</v>
      </c>
      <c r="EO108" s="267">
        <v>1</v>
      </c>
      <c r="EP108" s="267">
        <v>1</v>
      </c>
      <c r="EQ108" s="322">
        <v>1</v>
      </c>
      <c r="ER108" s="322">
        <v>1</v>
      </c>
      <c r="ES108" s="322">
        <v>1</v>
      </c>
      <c r="ET108" s="808">
        <v>1</v>
      </c>
    </row>
    <row r="109" spans="1:150" ht="145.5" customHeight="1" x14ac:dyDescent="0.2">
      <c r="A109" s="270" t="s">
        <v>177</v>
      </c>
      <c r="B109" s="422" t="s">
        <v>178</v>
      </c>
      <c r="C109" s="423" t="s">
        <v>179</v>
      </c>
      <c r="D109" s="424" t="s">
        <v>347</v>
      </c>
      <c r="E109" s="3" t="s">
        <v>1002</v>
      </c>
      <c r="F109" s="425" t="str">
        <f t="shared" si="26"/>
        <v>E1.P_J</v>
      </c>
      <c r="G109" s="426" t="s">
        <v>305</v>
      </c>
      <c r="H109" s="470" t="s">
        <v>427</v>
      </c>
      <c r="I109" s="397" t="s">
        <v>1003</v>
      </c>
      <c r="J109" s="428" t="s">
        <v>185</v>
      </c>
      <c r="K109" s="391" t="str">
        <f t="shared" si="27"/>
        <v>E1.P_J.MR1</v>
      </c>
      <c r="L109" s="353" t="s">
        <v>399</v>
      </c>
      <c r="M109" s="354" t="s">
        <v>323</v>
      </c>
      <c r="N109" s="355">
        <v>260</v>
      </c>
      <c r="O109" s="240">
        <v>318</v>
      </c>
      <c r="P109" s="369" t="s">
        <v>188</v>
      </c>
      <c r="Q109" s="358" t="str">
        <f t="shared" si="28"/>
        <v>E1.P_J.MR1-MP01-1</v>
      </c>
      <c r="R109" s="410" t="s">
        <v>1004</v>
      </c>
      <c r="S109" s="362" t="s">
        <v>838</v>
      </c>
      <c r="T109" s="361">
        <v>0</v>
      </c>
      <c r="U109" s="362">
        <v>1</v>
      </c>
      <c r="V109" s="361" t="s">
        <v>191</v>
      </c>
      <c r="W109" s="250">
        <v>0.2</v>
      </c>
      <c r="X109" s="249">
        <v>0.3</v>
      </c>
      <c r="Y109" s="554">
        <v>0.25</v>
      </c>
      <c r="Z109" s="556">
        <v>0.25</v>
      </c>
      <c r="AA109" s="582">
        <f>78000000+22000000+78158650+61480775+360575</f>
        <v>240000000</v>
      </c>
      <c r="AB109" s="583"/>
      <c r="AC109" s="583">
        <v>0</v>
      </c>
      <c r="AD109" s="583"/>
      <c r="AE109" s="583"/>
      <c r="AF109" s="583"/>
      <c r="AG109" s="583">
        <f>SUM(AA109:AF109)</f>
        <v>240000000</v>
      </c>
      <c r="AH109" s="583">
        <f t="shared" ref="AH109:AT109" si="58">+AA109</f>
        <v>240000000</v>
      </c>
      <c r="AI109" s="583">
        <f t="shared" si="58"/>
        <v>0</v>
      </c>
      <c r="AJ109" s="583">
        <f t="shared" si="58"/>
        <v>0</v>
      </c>
      <c r="AK109" s="583">
        <f t="shared" si="58"/>
        <v>0</v>
      </c>
      <c r="AL109" s="583">
        <f t="shared" si="58"/>
        <v>0</v>
      </c>
      <c r="AM109" s="583">
        <f t="shared" si="58"/>
        <v>0</v>
      </c>
      <c r="AN109" s="583">
        <f t="shared" si="58"/>
        <v>240000000</v>
      </c>
      <c r="AO109" s="583">
        <f t="shared" si="58"/>
        <v>240000000</v>
      </c>
      <c r="AP109" s="583">
        <f t="shared" si="58"/>
        <v>0</v>
      </c>
      <c r="AQ109" s="583">
        <f t="shared" si="58"/>
        <v>0</v>
      </c>
      <c r="AR109" s="583">
        <f t="shared" si="58"/>
        <v>0</v>
      </c>
      <c r="AS109" s="583">
        <f t="shared" si="58"/>
        <v>0</v>
      </c>
      <c r="AT109" s="583">
        <f t="shared" si="58"/>
        <v>0</v>
      </c>
      <c r="AU109" s="583">
        <f t="shared" ref="AU109" si="59">SUM(AO109:AT109)</f>
        <v>240000000</v>
      </c>
      <c r="AV109" s="583">
        <f t="shared" ref="AV109:BA109" si="60">+AO109</f>
        <v>240000000</v>
      </c>
      <c r="AW109" s="583">
        <f t="shared" si="60"/>
        <v>0</v>
      </c>
      <c r="AX109" s="583">
        <f t="shared" si="60"/>
        <v>0</v>
      </c>
      <c r="AY109" s="583">
        <f t="shared" si="60"/>
        <v>0</v>
      </c>
      <c r="AZ109" s="583">
        <f t="shared" si="60"/>
        <v>0</v>
      </c>
      <c r="BA109" s="583">
        <f t="shared" si="60"/>
        <v>0</v>
      </c>
      <c r="BB109" s="583">
        <f t="shared" ref="BB109" si="61">SUM(AV109:BA109)</f>
        <v>240000000</v>
      </c>
      <c r="BC109" s="584">
        <f t="shared" ref="BC109" si="62">+BB109+AU109+AN109+AG109</f>
        <v>960000000</v>
      </c>
      <c r="BD109" s="294" t="s">
        <v>884</v>
      </c>
      <c r="BS109" s="89" t="s">
        <v>389</v>
      </c>
      <c r="BT109" s="89" t="s">
        <v>390</v>
      </c>
      <c r="BU109" s="90" t="s">
        <v>1001</v>
      </c>
      <c r="BV109" s="87" t="s">
        <v>998</v>
      </c>
      <c r="DH109" s="2" t="s">
        <v>1005</v>
      </c>
      <c r="DI109" s="2" t="s">
        <v>208</v>
      </c>
      <c r="DJ109" s="2" t="s">
        <v>414</v>
      </c>
      <c r="DK109" s="2" t="s">
        <v>415</v>
      </c>
      <c r="DL109" s="2" t="s">
        <v>413</v>
      </c>
      <c r="DQ109" s="2" t="s">
        <v>1001</v>
      </c>
      <c r="DR109" s="2" t="s">
        <v>998</v>
      </c>
      <c r="EL109" s="811" t="s">
        <v>1006</v>
      </c>
      <c r="EM109" s="311" t="s">
        <v>1004</v>
      </c>
      <c r="EN109" s="267" t="s">
        <v>838</v>
      </c>
      <c r="EO109" s="267">
        <v>0</v>
      </c>
      <c r="EP109" s="267">
        <v>1</v>
      </c>
      <c r="EQ109" s="269">
        <v>0.2</v>
      </c>
      <c r="ER109" s="269">
        <v>0.3</v>
      </c>
      <c r="ES109" s="322">
        <v>0.25</v>
      </c>
      <c r="ET109" s="808">
        <v>0.25</v>
      </c>
    </row>
    <row r="110" spans="1:150" ht="66.75" customHeight="1" thickBot="1" x14ac:dyDescent="0.25">
      <c r="A110" s="270" t="s">
        <v>177</v>
      </c>
      <c r="B110" s="589" t="s">
        <v>178</v>
      </c>
      <c r="C110" s="590" t="s">
        <v>179</v>
      </c>
      <c r="D110" s="590"/>
      <c r="E110" s="20" t="s">
        <v>1002</v>
      </c>
      <c r="F110" s="591" t="str">
        <f t="shared" si="26"/>
        <v>E1.P_J</v>
      </c>
      <c r="G110" s="557" t="s">
        <v>305</v>
      </c>
      <c r="H110" s="557" t="s">
        <v>427</v>
      </c>
      <c r="I110" s="488"/>
      <c r="J110" s="277" t="s">
        <v>185</v>
      </c>
      <c r="K110" s="278" t="str">
        <f t="shared" si="27"/>
        <v>E1.P_J.MR1</v>
      </c>
      <c r="L110" s="402" t="s">
        <v>399</v>
      </c>
      <c r="M110" s="403" t="s">
        <v>323</v>
      </c>
      <c r="N110" s="381">
        <v>260</v>
      </c>
      <c r="O110" s="420">
        <v>318</v>
      </c>
      <c r="P110" s="369" t="s">
        <v>212</v>
      </c>
      <c r="Q110" s="384" t="str">
        <f t="shared" si="28"/>
        <v>E1.P_J.MR1-MP02-1</v>
      </c>
      <c r="R110" s="468" t="s">
        <v>1007</v>
      </c>
      <c r="S110" s="331" t="s">
        <v>838</v>
      </c>
      <c r="T110" s="343">
        <v>1</v>
      </c>
      <c r="U110" s="344">
        <v>1</v>
      </c>
      <c r="V110" s="343" t="s">
        <v>228</v>
      </c>
      <c r="W110" s="387">
        <v>0.25</v>
      </c>
      <c r="X110" s="388">
        <v>0.25</v>
      </c>
      <c r="Y110" s="387">
        <v>0.25</v>
      </c>
      <c r="Z110" s="389">
        <v>0.25</v>
      </c>
      <c r="AA110" s="592"/>
      <c r="AB110" s="593"/>
      <c r="AC110" s="593"/>
      <c r="AD110" s="593"/>
      <c r="AE110" s="593"/>
      <c r="AF110" s="593"/>
      <c r="AG110" s="593"/>
      <c r="AH110" s="593"/>
      <c r="AI110" s="593"/>
      <c r="AJ110" s="593"/>
      <c r="AK110" s="593"/>
      <c r="AL110" s="593"/>
      <c r="AM110" s="593"/>
      <c r="AN110" s="593"/>
      <c r="AO110" s="593"/>
      <c r="AP110" s="593"/>
      <c r="AQ110" s="593"/>
      <c r="AR110" s="593"/>
      <c r="AS110" s="593"/>
      <c r="AT110" s="593"/>
      <c r="AU110" s="593"/>
      <c r="AV110" s="593"/>
      <c r="AW110" s="593"/>
      <c r="AX110" s="593"/>
      <c r="AY110" s="593"/>
      <c r="AZ110" s="593"/>
      <c r="BA110" s="593"/>
      <c r="BB110" s="593"/>
      <c r="BC110" s="594"/>
      <c r="BD110" s="294" t="s">
        <v>884</v>
      </c>
      <c r="BS110" s="87" t="s">
        <v>398</v>
      </c>
      <c r="BT110" s="87" t="s">
        <v>399</v>
      </c>
      <c r="BU110" s="90" t="s">
        <v>1006</v>
      </c>
      <c r="BV110" s="87" t="s">
        <v>1004</v>
      </c>
      <c r="DH110" s="2" t="s">
        <v>1008</v>
      </c>
      <c r="DI110" s="2" t="s">
        <v>208</v>
      </c>
      <c r="DJ110" s="2" t="s">
        <v>426</v>
      </c>
      <c r="DK110" s="2" t="s">
        <v>427</v>
      </c>
      <c r="DL110" s="2" t="s">
        <v>425</v>
      </c>
      <c r="DQ110" s="2" t="s">
        <v>1006</v>
      </c>
      <c r="DR110" s="2" t="s">
        <v>1004</v>
      </c>
      <c r="EL110" s="811" t="s">
        <v>1009</v>
      </c>
      <c r="EM110" s="311" t="s">
        <v>1007</v>
      </c>
      <c r="EN110" s="267" t="s">
        <v>838</v>
      </c>
      <c r="EO110" s="267">
        <v>1</v>
      </c>
      <c r="EP110" s="267">
        <v>1</v>
      </c>
      <c r="EQ110" s="322">
        <v>1</v>
      </c>
      <c r="ER110" s="322">
        <v>1</v>
      </c>
      <c r="ES110" s="322">
        <v>1</v>
      </c>
      <c r="ET110" s="808">
        <v>1</v>
      </c>
    </row>
    <row r="111" spans="1:150" ht="144.75" customHeight="1" x14ac:dyDescent="0.2">
      <c r="A111" s="228" t="s">
        <v>200</v>
      </c>
      <c r="B111" s="595" t="s">
        <v>201</v>
      </c>
      <c r="C111" s="596" t="s">
        <v>441</v>
      </c>
      <c r="D111" s="424" t="s">
        <v>442</v>
      </c>
      <c r="E111" s="3" t="s">
        <v>181</v>
      </c>
      <c r="F111" s="425" t="str">
        <f t="shared" si="26"/>
        <v>E2.P_A</v>
      </c>
      <c r="G111" s="597" t="s">
        <v>315</v>
      </c>
      <c r="H111" s="354" t="s">
        <v>439</v>
      </c>
      <c r="I111" s="598" t="s">
        <v>1010</v>
      </c>
      <c r="J111" s="428" t="s">
        <v>185</v>
      </c>
      <c r="K111" s="391" t="str">
        <f t="shared" si="27"/>
        <v>E2.P_A.MR1</v>
      </c>
      <c r="L111" s="353" t="s">
        <v>412</v>
      </c>
      <c r="M111" s="354" t="s">
        <v>443</v>
      </c>
      <c r="N111" s="599">
        <v>4.7500000000000001E-2</v>
      </c>
      <c r="O111" s="599">
        <v>4.4999999999999998E-2</v>
      </c>
      <c r="P111" s="600" t="s">
        <v>188</v>
      </c>
      <c r="Q111" s="601" t="str">
        <f t="shared" si="28"/>
        <v>E2.P_A.MR1-MP01-1</v>
      </c>
      <c r="R111" s="410" t="s">
        <v>1011</v>
      </c>
      <c r="S111" s="360" t="s">
        <v>1012</v>
      </c>
      <c r="T111" s="361">
        <v>0</v>
      </c>
      <c r="U111" s="362">
        <v>1</v>
      </c>
      <c r="V111" s="361" t="s">
        <v>228</v>
      </c>
      <c r="W111" s="248">
        <v>1</v>
      </c>
      <c r="X111" s="363">
        <v>1</v>
      </c>
      <c r="Y111" s="248">
        <v>1</v>
      </c>
      <c r="Z111" s="364">
        <v>1</v>
      </c>
      <c r="AA111" s="252">
        <v>30000000</v>
      </c>
      <c r="AB111" s="253">
        <v>0</v>
      </c>
      <c r="AC111" s="253">
        <v>0</v>
      </c>
      <c r="AD111" s="253">
        <v>0</v>
      </c>
      <c r="AE111" s="253">
        <v>0</v>
      </c>
      <c r="AF111" s="253">
        <v>0</v>
      </c>
      <c r="AG111" s="253">
        <f>SUM(AA111:AF111)</f>
        <v>30000000</v>
      </c>
      <c r="AH111" s="253">
        <f t="shared" ref="AH111:AM111" si="63">AA111*1.035</f>
        <v>31049999.999999996</v>
      </c>
      <c r="AI111" s="253">
        <f t="shared" si="63"/>
        <v>0</v>
      </c>
      <c r="AJ111" s="253">
        <f t="shared" si="63"/>
        <v>0</v>
      </c>
      <c r="AK111" s="253">
        <f t="shared" si="63"/>
        <v>0</v>
      </c>
      <c r="AL111" s="253">
        <f t="shared" si="63"/>
        <v>0</v>
      </c>
      <c r="AM111" s="253">
        <f t="shared" si="63"/>
        <v>0</v>
      </c>
      <c r="AN111" s="253">
        <f t="shared" ref="AN111" si="64">SUM(AH111:AM111)</f>
        <v>31049999.999999996</v>
      </c>
      <c r="AO111" s="253">
        <f>AH111*1.035</f>
        <v>32136749.999999993</v>
      </c>
      <c r="AP111" s="253">
        <f t="shared" ref="AP111:AT111" si="65">AI111*1.035</f>
        <v>0</v>
      </c>
      <c r="AQ111" s="253">
        <f t="shared" si="65"/>
        <v>0</v>
      </c>
      <c r="AR111" s="253">
        <f t="shared" si="65"/>
        <v>0</v>
      </c>
      <c r="AS111" s="253">
        <f t="shared" si="65"/>
        <v>0</v>
      </c>
      <c r="AT111" s="253">
        <f t="shared" si="65"/>
        <v>0</v>
      </c>
      <c r="AU111" s="253">
        <f>SUM(AO111:AT111)</f>
        <v>32136749.999999993</v>
      </c>
      <c r="AV111" s="253">
        <f>AO111*1.035</f>
        <v>33261536.249999989</v>
      </c>
      <c r="AW111" s="253">
        <f t="shared" ref="AW111:BA111" si="66">AP111*1.035</f>
        <v>0</v>
      </c>
      <c r="AX111" s="253">
        <f t="shared" si="66"/>
        <v>0</v>
      </c>
      <c r="AY111" s="253">
        <f t="shared" si="66"/>
        <v>0</v>
      </c>
      <c r="AZ111" s="253">
        <f t="shared" si="66"/>
        <v>0</v>
      </c>
      <c r="BA111" s="253">
        <f t="shared" si="66"/>
        <v>0</v>
      </c>
      <c r="BB111" s="253">
        <f>SUM(AV111:BA111)</f>
        <v>33261536.249999989</v>
      </c>
      <c r="BC111" s="254">
        <f t="shared" ref="BC111" si="67">+AG111+AN111+AU111+BB111</f>
        <v>126448286.24999999</v>
      </c>
      <c r="BD111" s="294" t="s">
        <v>1013</v>
      </c>
      <c r="BS111" s="89" t="s">
        <v>398</v>
      </c>
      <c r="BT111" s="89" t="s">
        <v>399</v>
      </c>
      <c r="BU111" s="90" t="s">
        <v>1009</v>
      </c>
      <c r="BV111" s="87" t="s">
        <v>1007</v>
      </c>
      <c r="DH111" s="2" t="s">
        <v>1014</v>
      </c>
      <c r="DI111" s="2" t="s">
        <v>208</v>
      </c>
      <c r="DJ111" s="2" t="s">
        <v>426</v>
      </c>
      <c r="DK111" s="2" t="s">
        <v>427</v>
      </c>
      <c r="DL111" s="2" t="s">
        <v>425</v>
      </c>
      <c r="DQ111" s="2" t="s">
        <v>1009</v>
      </c>
      <c r="DR111" s="2" t="s">
        <v>1007</v>
      </c>
      <c r="EL111" s="817" t="s">
        <v>70</v>
      </c>
      <c r="EM111" s="311" t="s">
        <v>1011</v>
      </c>
      <c r="EN111" s="267" t="s">
        <v>1012</v>
      </c>
      <c r="EO111" s="267">
        <v>0</v>
      </c>
      <c r="EP111" s="267">
        <v>1</v>
      </c>
      <c r="EQ111" s="268">
        <v>1</v>
      </c>
      <c r="ER111" s="268">
        <v>1</v>
      </c>
      <c r="ES111" s="268">
        <v>1</v>
      </c>
      <c r="ET111" s="809">
        <v>1</v>
      </c>
    </row>
    <row r="112" spans="1:150" ht="36.75" customHeight="1" x14ac:dyDescent="0.2">
      <c r="A112" s="270" t="s">
        <v>200</v>
      </c>
      <c r="B112" s="422" t="s">
        <v>201</v>
      </c>
      <c r="C112" s="423" t="s">
        <v>441</v>
      </c>
      <c r="D112" s="423"/>
      <c r="E112" s="7" t="s">
        <v>181</v>
      </c>
      <c r="F112" s="274" t="str">
        <f t="shared" si="26"/>
        <v>E2.P_A</v>
      </c>
      <c r="G112" s="482" t="s">
        <v>315</v>
      </c>
      <c r="H112" s="483" t="s">
        <v>439</v>
      </c>
      <c r="I112" s="585"/>
      <c r="J112" s="277" t="s">
        <v>185</v>
      </c>
      <c r="K112" s="278" t="str">
        <f t="shared" si="27"/>
        <v>E2.P_A.MR1</v>
      </c>
      <c r="L112" s="402" t="s">
        <v>412</v>
      </c>
      <c r="M112" s="403" t="s">
        <v>443</v>
      </c>
      <c r="N112" s="602">
        <v>4.7500000000000001E-2</v>
      </c>
      <c r="O112" s="602">
        <v>4.4999999999999998E-2</v>
      </c>
      <c r="P112" s="369" t="s">
        <v>212</v>
      </c>
      <c r="Q112" s="370" t="str">
        <f t="shared" si="28"/>
        <v>E2.P_A.MR1-MP02-1</v>
      </c>
      <c r="R112" s="414" t="s">
        <v>1015</v>
      </c>
      <c r="S112" s="307" t="s">
        <v>1016</v>
      </c>
      <c r="T112" s="286">
        <v>0</v>
      </c>
      <c r="U112" s="287">
        <v>1</v>
      </c>
      <c r="V112" s="286" t="s">
        <v>228</v>
      </c>
      <c r="W112" s="288">
        <v>0</v>
      </c>
      <c r="X112" s="289">
        <v>1</v>
      </c>
      <c r="Y112" s="288">
        <v>1</v>
      </c>
      <c r="Z112" s="290">
        <v>1</v>
      </c>
      <c r="AA112" s="291"/>
      <c r="AB112" s="292"/>
      <c r="AC112" s="292"/>
      <c r="AD112" s="292"/>
      <c r="AE112" s="292"/>
      <c r="AF112" s="292"/>
      <c r="AG112" s="292"/>
      <c r="AH112" s="292"/>
      <c r="AI112" s="292"/>
      <c r="AJ112" s="292"/>
      <c r="AK112" s="292"/>
      <c r="AL112" s="292"/>
      <c r="AM112" s="292"/>
      <c r="AN112" s="292"/>
      <c r="AO112" s="292"/>
      <c r="AP112" s="292"/>
      <c r="AQ112" s="292"/>
      <c r="AR112" s="292"/>
      <c r="AS112" s="292"/>
      <c r="AT112" s="292"/>
      <c r="AU112" s="292"/>
      <c r="AV112" s="292"/>
      <c r="AW112" s="292"/>
      <c r="AX112" s="292"/>
      <c r="AY112" s="292"/>
      <c r="AZ112" s="292"/>
      <c r="BA112" s="292"/>
      <c r="BB112" s="292"/>
      <c r="BC112" s="293"/>
      <c r="BD112" s="294" t="s">
        <v>1013</v>
      </c>
      <c r="BS112" s="87" t="s">
        <v>53</v>
      </c>
      <c r="BT112" s="87" t="s">
        <v>412</v>
      </c>
      <c r="BU112" s="88" t="s">
        <v>70</v>
      </c>
      <c r="BV112" s="87" t="s">
        <v>1011</v>
      </c>
      <c r="DH112" s="2" t="s">
        <v>1017</v>
      </c>
      <c r="DI112" s="2" t="s">
        <v>437</v>
      </c>
      <c r="DJ112" s="2" t="s">
        <v>438</v>
      </c>
      <c r="DK112" s="2" t="s">
        <v>439</v>
      </c>
      <c r="DL112" s="2" t="s">
        <v>436</v>
      </c>
      <c r="DQ112" s="2" t="s">
        <v>70</v>
      </c>
      <c r="DR112" s="2" t="s">
        <v>1011</v>
      </c>
      <c r="EL112" s="811" t="s">
        <v>74</v>
      </c>
      <c r="EM112" s="311" t="s">
        <v>1015</v>
      </c>
      <c r="EN112" s="267" t="s">
        <v>1016</v>
      </c>
      <c r="EO112" s="267">
        <v>0</v>
      </c>
      <c r="EP112" s="267">
        <v>1</v>
      </c>
      <c r="EQ112" s="268">
        <v>0</v>
      </c>
      <c r="ER112" s="268">
        <v>1</v>
      </c>
      <c r="ES112" s="268">
        <v>1</v>
      </c>
      <c r="ET112" s="809">
        <v>1</v>
      </c>
    </row>
    <row r="113" spans="1:150" ht="95.25" customHeight="1" x14ac:dyDescent="0.2">
      <c r="A113" s="270" t="s">
        <v>200</v>
      </c>
      <c r="B113" s="422" t="s">
        <v>201</v>
      </c>
      <c r="C113" s="423" t="s">
        <v>441</v>
      </c>
      <c r="D113" s="423"/>
      <c r="E113" s="7" t="s">
        <v>181</v>
      </c>
      <c r="F113" s="274" t="str">
        <f t="shared" si="26"/>
        <v>E2.P_A</v>
      </c>
      <c r="G113" s="482" t="s">
        <v>315</v>
      </c>
      <c r="H113" s="483" t="s">
        <v>439</v>
      </c>
      <c r="I113" s="585"/>
      <c r="J113" s="277" t="s">
        <v>185</v>
      </c>
      <c r="K113" s="278" t="str">
        <f t="shared" si="27"/>
        <v>E2.P_A.MR1</v>
      </c>
      <c r="L113" s="402" t="s">
        <v>412</v>
      </c>
      <c r="M113" s="403" t="s">
        <v>443</v>
      </c>
      <c r="N113" s="602">
        <v>4.7500000000000001E-2</v>
      </c>
      <c r="O113" s="602">
        <v>4.4999999999999998E-2</v>
      </c>
      <c r="P113" s="369" t="s">
        <v>225</v>
      </c>
      <c r="Q113" s="370" t="str">
        <f t="shared" si="28"/>
        <v>E2.P_A.MR1-MP03-1</v>
      </c>
      <c r="R113" s="414" t="s">
        <v>1018</v>
      </c>
      <c r="S113" s="307" t="s">
        <v>1019</v>
      </c>
      <c r="T113" s="312">
        <v>0.25</v>
      </c>
      <c r="U113" s="313">
        <v>0.3</v>
      </c>
      <c r="V113" s="312" t="s">
        <v>191</v>
      </c>
      <c r="W113" s="314">
        <v>0.25</v>
      </c>
      <c r="X113" s="315">
        <v>0.26</v>
      </c>
      <c r="Y113" s="314">
        <v>0.28999999999999998</v>
      </c>
      <c r="Z113" s="309">
        <v>0.3</v>
      </c>
      <c r="AA113" s="317"/>
      <c r="AB113" s="318"/>
      <c r="AC113" s="318"/>
      <c r="AD113" s="318"/>
      <c r="AE113" s="318"/>
      <c r="AF113" s="318"/>
      <c r="AG113" s="318"/>
      <c r="AH113" s="318"/>
      <c r="AI113" s="318"/>
      <c r="AJ113" s="318"/>
      <c r="AK113" s="318"/>
      <c r="AL113" s="318"/>
      <c r="AM113" s="318"/>
      <c r="AN113" s="318"/>
      <c r="AO113" s="318"/>
      <c r="AP113" s="318"/>
      <c r="AQ113" s="318"/>
      <c r="AR113" s="318"/>
      <c r="AS113" s="318"/>
      <c r="AT113" s="318"/>
      <c r="AU113" s="318"/>
      <c r="AV113" s="318"/>
      <c r="AW113" s="318"/>
      <c r="AX113" s="318"/>
      <c r="AY113" s="318"/>
      <c r="AZ113" s="318"/>
      <c r="BA113" s="318"/>
      <c r="BB113" s="318"/>
      <c r="BC113" s="319"/>
      <c r="BD113" s="294" t="s">
        <v>1013</v>
      </c>
      <c r="BS113" s="89" t="s">
        <v>53</v>
      </c>
      <c r="BT113" s="89" t="s">
        <v>412</v>
      </c>
      <c r="BU113" s="88" t="s">
        <v>74</v>
      </c>
      <c r="BV113" s="87" t="s">
        <v>1015</v>
      </c>
      <c r="DH113" s="2" t="s">
        <v>1020</v>
      </c>
      <c r="DI113" s="2" t="s">
        <v>437</v>
      </c>
      <c r="DJ113" s="2" t="s">
        <v>438</v>
      </c>
      <c r="DK113" s="2" t="s">
        <v>439</v>
      </c>
      <c r="DL113" s="2" t="s">
        <v>436</v>
      </c>
      <c r="DQ113" s="2" t="s">
        <v>74</v>
      </c>
      <c r="DR113" s="2" t="s">
        <v>1015</v>
      </c>
      <c r="EL113" s="811" t="s">
        <v>76</v>
      </c>
      <c r="EM113" s="311" t="s">
        <v>1018</v>
      </c>
      <c r="EN113" s="267" t="s">
        <v>1021</v>
      </c>
      <c r="EO113" s="322">
        <v>25</v>
      </c>
      <c r="EP113" s="322">
        <v>30</v>
      </c>
      <c r="EQ113" s="322">
        <v>25</v>
      </c>
      <c r="ER113" s="322">
        <v>26</v>
      </c>
      <c r="ES113" s="322">
        <v>29</v>
      </c>
      <c r="ET113" s="812">
        <v>30</v>
      </c>
    </row>
    <row r="114" spans="1:150" ht="48" customHeight="1" x14ac:dyDescent="0.2">
      <c r="A114" s="270" t="s">
        <v>200</v>
      </c>
      <c r="B114" s="422" t="s">
        <v>201</v>
      </c>
      <c r="C114" s="423" t="s">
        <v>441</v>
      </c>
      <c r="D114" s="423"/>
      <c r="E114" s="7" t="s">
        <v>181</v>
      </c>
      <c r="F114" s="274" t="str">
        <f t="shared" si="26"/>
        <v>E2.P_A</v>
      </c>
      <c r="G114" s="482" t="s">
        <v>315</v>
      </c>
      <c r="H114" s="483" t="s">
        <v>439</v>
      </c>
      <c r="I114" s="585"/>
      <c r="J114" s="277" t="s">
        <v>185</v>
      </c>
      <c r="K114" s="278" t="str">
        <f t="shared" si="27"/>
        <v>E2.P_A.MR1</v>
      </c>
      <c r="L114" s="402" t="s">
        <v>412</v>
      </c>
      <c r="M114" s="403" t="s">
        <v>443</v>
      </c>
      <c r="N114" s="602">
        <v>4.7500000000000001E-2</v>
      </c>
      <c r="O114" s="602">
        <v>4.4999999999999998E-2</v>
      </c>
      <c r="P114" s="369" t="s">
        <v>240</v>
      </c>
      <c r="Q114" s="370" t="str">
        <f t="shared" si="28"/>
        <v>E2.P_A.MR1-MP04-1</v>
      </c>
      <c r="R114" s="414" t="s">
        <v>1022</v>
      </c>
      <c r="S114" s="307" t="s">
        <v>1023</v>
      </c>
      <c r="T114" s="312">
        <v>0.38</v>
      </c>
      <c r="U114" s="313">
        <v>0.57999999999999996</v>
      </c>
      <c r="V114" s="312" t="s">
        <v>191</v>
      </c>
      <c r="W114" s="308">
        <v>0.4</v>
      </c>
      <c r="X114" s="315">
        <v>0.45</v>
      </c>
      <c r="Y114" s="308">
        <v>0.5</v>
      </c>
      <c r="Z114" s="316">
        <v>0.57999999999999996</v>
      </c>
      <c r="AA114" s="317"/>
      <c r="AB114" s="318"/>
      <c r="AC114" s="318"/>
      <c r="AD114" s="318"/>
      <c r="AE114" s="318"/>
      <c r="AF114" s="318"/>
      <c r="AG114" s="318"/>
      <c r="AH114" s="318"/>
      <c r="AI114" s="318"/>
      <c r="AJ114" s="318"/>
      <c r="AK114" s="318"/>
      <c r="AL114" s="318"/>
      <c r="AM114" s="318"/>
      <c r="AN114" s="318"/>
      <c r="AO114" s="318"/>
      <c r="AP114" s="318"/>
      <c r="AQ114" s="318"/>
      <c r="AR114" s="318"/>
      <c r="AS114" s="318"/>
      <c r="AT114" s="318"/>
      <c r="AU114" s="318"/>
      <c r="AV114" s="318"/>
      <c r="AW114" s="318"/>
      <c r="AX114" s="318"/>
      <c r="AY114" s="318"/>
      <c r="AZ114" s="318"/>
      <c r="BA114" s="318"/>
      <c r="BB114" s="318"/>
      <c r="BC114" s="319"/>
      <c r="BD114" s="294" t="s">
        <v>1013</v>
      </c>
      <c r="BS114" s="89" t="s">
        <v>53</v>
      </c>
      <c r="BT114" s="89" t="s">
        <v>412</v>
      </c>
      <c r="BU114" s="88" t="s">
        <v>76</v>
      </c>
      <c r="BV114" s="87" t="s">
        <v>1018</v>
      </c>
      <c r="DH114" s="2" t="s">
        <v>1024</v>
      </c>
      <c r="DI114" s="2" t="s">
        <v>437</v>
      </c>
      <c r="DJ114" s="2" t="s">
        <v>438</v>
      </c>
      <c r="DK114" s="2" t="s">
        <v>439</v>
      </c>
      <c r="DL114" s="2" t="s">
        <v>436</v>
      </c>
      <c r="DQ114" s="2" t="s">
        <v>76</v>
      </c>
      <c r="DR114" s="2" t="s">
        <v>1018</v>
      </c>
      <c r="EL114" s="811" t="s">
        <v>88</v>
      </c>
      <c r="EM114" s="311" t="s">
        <v>1022</v>
      </c>
      <c r="EN114" s="267" t="s">
        <v>1025</v>
      </c>
      <c r="EO114" s="269">
        <v>38</v>
      </c>
      <c r="EP114" s="269">
        <v>58</v>
      </c>
      <c r="EQ114" s="269">
        <v>40</v>
      </c>
      <c r="ER114" s="322">
        <v>45</v>
      </c>
      <c r="ES114" s="269">
        <v>50</v>
      </c>
      <c r="ET114" s="808">
        <v>58</v>
      </c>
    </row>
    <row r="115" spans="1:150" ht="64.5" customHeight="1" x14ac:dyDescent="0.2">
      <c r="A115" s="270" t="s">
        <v>200</v>
      </c>
      <c r="B115" s="422" t="s">
        <v>201</v>
      </c>
      <c r="C115" s="423" t="s">
        <v>441</v>
      </c>
      <c r="D115" s="423"/>
      <c r="E115" s="7" t="s">
        <v>181</v>
      </c>
      <c r="F115" s="274" t="str">
        <f t="shared" si="26"/>
        <v>E2.P_A</v>
      </c>
      <c r="G115" s="482" t="s">
        <v>315</v>
      </c>
      <c r="H115" s="483" t="s">
        <v>439</v>
      </c>
      <c r="I115" s="585"/>
      <c r="J115" s="277" t="s">
        <v>185</v>
      </c>
      <c r="K115" s="278" t="str">
        <f t="shared" si="27"/>
        <v>E2.P_A.MR1</v>
      </c>
      <c r="L115" s="402" t="s">
        <v>412</v>
      </c>
      <c r="M115" s="403" t="s">
        <v>443</v>
      </c>
      <c r="N115" s="602">
        <v>4.7500000000000001E-2</v>
      </c>
      <c r="O115" s="602">
        <v>4.4999999999999998E-2</v>
      </c>
      <c r="P115" s="369" t="s">
        <v>252</v>
      </c>
      <c r="Q115" s="370" t="str">
        <f t="shared" si="28"/>
        <v>E2.P_A.MR1-MP05-1</v>
      </c>
      <c r="R115" s="414" t="s">
        <v>1026</v>
      </c>
      <c r="S115" s="307" t="s">
        <v>1027</v>
      </c>
      <c r="T115" s="312">
        <v>0.02</v>
      </c>
      <c r="U115" s="313">
        <v>0.1</v>
      </c>
      <c r="V115" s="312" t="s">
        <v>191</v>
      </c>
      <c r="W115" s="288">
        <v>2</v>
      </c>
      <c r="X115" s="289">
        <v>4</v>
      </c>
      <c r="Y115" s="288">
        <v>6</v>
      </c>
      <c r="Z115" s="290">
        <v>10</v>
      </c>
      <c r="AA115" s="317"/>
      <c r="AB115" s="318"/>
      <c r="AC115" s="318"/>
      <c r="AD115" s="318"/>
      <c r="AE115" s="318"/>
      <c r="AF115" s="318"/>
      <c r="AG115" s="318"/>
      <c r="AH115" s="318"/>
      <c r="AI115" s="318"/>
      <c r="AJ115" s="318"/>
      <c r="AK115" s="318"/>
      <c r="AL115" s="318"/>
      <c r="AM115" s="318"/>
      <c r="AN115" s="318"/>
      <c r="AO115" s="318"/>
      <c r="AP115" s="318"/>
      <c r="AQ115" s="318"/>
      <c r="AR115" s="318"/>
      <c r="AS115" s="318"/>
      <c r="AT115" s="318"/>
      <c r="AU115" s="318"/>
      <c r="AV115" s="318"/>
      <c r="AW115" s="318"/>
      <c r="AX115" s="318"/>
      <c r="AY115" s="318"/>
      <c r="AZ115" s="318"/>
      <c r="BA115" s="318"/>
      <c r="BB115" s="318"/>
      <c r="BC115" s="319"/>
      <c r="BD115" s="294" t="s">
        <v>1013</v>
      </c>
      <c r="BS115" s="89" t="s">
        <v>53</v>
      </c>
      <c r="BT115" s="89" t="s">
        <v>412</v>
      </c>
      <c r="BU115" s="88" t="s">
        <v>88</v>
      </c>
      <c r="BV115" s="87" t="s">
        <v>1022</v>
      </c>
      <c r="DH115" s="2" t="s">
        <v>1028</v>
      </c>
      <c r="DI115" s="2" t="s">
        <v>437</v>
      </c>
      <c r="DJ115" s="2" t="s">
        <v>438</v>
      </c>
      <c r="DK115" s="2" t="s">
        <v>439</v>
      </c>
      <c r="DL115" s="2" t="s">
        <v>436</v>
      </c>
      <c r="DQ115" s="2" t="s">
        <v>88</v>
      </c>
      <c r="DR115" s="2" t="s">
        <v>1022</v>
      </c>
      <c r="EL115" s="811" t="s">
        <v>92</v>
      </c>
      <c r="EM115" s="311" t="s">
        <v>1026</v>
      </c>
      <c r="EN115" s="267" t="s">
        <v>1029</v>
      </c>
      <c r="EO115" s="268">
        <v>2</v>
      </c>
      <c r="EP115" s="268">
        <v>10</v>
      </c>
      <c r="EQ115" s="268">
        <v>2</v>
      </c>
      <c r="ER115" s="268">
        <v>4</v>
      </c>
      <c r="ES115" s="268">
        <v>6</v>
      </c>
      <c r="ET115" s="809">
        <v>10</v>
      </c>
    </row>
    <row r="116" spans="1:150" ht="63" customHeight="1" x14ac:dyDescent="0.2">
      <c r="A116" s="270" t="s">
        <v>200</v>
      </c>
      <c r="B116" s="422" t="s">
        <v>201</v>
      </c>
      <c r="C116" s="423" t="s">
        <v>441</v>
      </c>
      <c r="D116" s="423"/>
      <c r="E116" s="7" t="s">
        <v>181</v>
      </c>
      <c r="F116" s="274" t="str">
        <f t="shared" si="26"/>
        <v>E2.P_A</v>
      </c>
      <c r="G116" s="482" t="s">
        <v>315</v>
      </c>
      <c r="H116" s="483" t="s">
        <v>439</v>
      </c>
      <c r="I116" s="585"/>
      <c r="J116" s="277" t="s">
        <v>185</v>
      </c>
      <c r="K116" s="278" t="str">
        <f t="shared" si="27"/>
        <v>E2.P_A.MR1</v>
      </c>
      <c r="L116" s="402" t="s">
        <v>412</v>
      </c>
      <c r="M116" s="403" t="s">
        <v>443</v>
      </c>
      <c r="N116" s="602">
        <v>4.7500000000000001E-2</v>
      </c>
      <c r="O116" s="602">
        <v>4.4999999999999998E-2</v>
      </c>
      <c r="P116" s="369" t="s">
        <v>263</v>
      </c>
      <c r="Q116" s="370" t="str">
        <f t="shared" si="28"/>
        <v>E2.P_A.MR1-MP06-1</v>
      </c>
      <c r="R116" s="414" t="s">
        <v>1030</v>
      </c>
      <c r="S116" s="307" t="s">
        <v>1031</v>
      </c>
      <c r="T116" s="286">
        <v>2</v>
      </c>
      <c r="U116" s="287">
        <v>3</v>
      </c>
      <c r="V116" s="286" t="s">
        <v>191</v>
      </c>
      <c r="W116" s="288">
        <v>1</v>
      </c>
      <c r="X116" s="289">
        <v>2</v>
      </c>
      <c r="Y116" s="288">
        <v>3</v>
      </c>
      <c r="Z116" s="290">
        <v>3</v>
      </c>
      <c r="AA116" s="291"/>
      <c r="AB116" s="292"/>
      <c r="AC116" s="292"/>
      <c r="AD116" s="292"/>
      <c r="AE116" s="292"/>
      <c r="AF116" s="292"/>
      <c r="AG116" s="292"/>
      <c r="AH116" s="292"/>
      <c r="AI116" s="292"/>
      <c r="AJ116" s="292"/>
      <c r="AK116" s="292"/>
      <c r="AL116" s="292"/>
      <c r="AM116" s="292"/>
      <c r="AN116" s="292"/>
      <c r="AO116" s="292"/>
      <c r="AP116" s="292"/>
      <c r="AQ116" s="292"/>
      <c r="AR116" s="292"/>
      <c r="AS116" s="292"/>
      <c r="AT116" s="292"/>
      <c r="AU116" s="292"/>
      <c r="AV116" s="292"/>
      <c r="AW116" s="292"/>
      <c r="AX116" s="292"/>
      <c r="AY116" s="292"/>
      <c r="AZ116" s="292"/>
      <c r="BA116" s="292"/>
      <c r="BB116" s="292"/>
      <c r="BC116" s="293"/>
      <c r="BD116" s="294" t="s">
        <v>1013</v>
      </c>
      <c r="BS116" s="89" t="s">
        <v>53</v>
      </c>
      <c r="BT116" s="89" t="s">
        <v>412</v>
      </c>
      <c r="BU116" s="88" t="s">
        <v>92</v>
      </c>
      <c r="BV116" s="87" t="s">
        <v>1026</v>
      </c>
      <c r="DH116" s="2" t="s">
        <v>1032</v>
      </c>
      <c r="DI116" s="2" t="s">
        <v>437</v>
      </c>
      <c r="DJ116" s="2" t="s">
        <v>438</v>
      </c>
      <c r="DK116" s="2" t="s">
        <v>439</v>
      </c>
      <c r="DL116" s="2" t="s">
        <v>436</v>
      </c>
      <c r="DQ116" s="2" t="s">
        <v>92</v>
      </c>
      <c r="DR116" s="2" t="s">
        <v>1026</v>
      </c>
      <c r="EL116" s="811" t="s">
        <v>96</v>
      </c>
      <c r="EM116" s="311" t="s">
        <v>1030</v>
      </c>
      <c r="EN116" s="267" t="s">
        <v>1031</v>
      </c>
      <c r="EO116" s="267">
        <v>2</v>
      </c>
      <c r="EP116" s="267">
        <v>3</v>
      </c>
      <c r="EQ116" s="268">
        <v>1</v>
      </c>
      <c r="ER116" s="268">
        <v>1</v>
      </c>
      <c r="ES116" s="269">
        <v>0.5</v>
      </c>
      <c r="ET116" s="812">
        <v>0.5</v>
      </c>
    </row>
    <row r="117" spans="1:150" ht="93" customHeight="1" x14ac:dyDescent="0.2">
      <c r="A117" s="270" t="s">
        <v>200</v>
      </c>
      <c r="B117" s="422" t="s">
        <v>201</v>
      </c>
      <c r="C117" s="423" t="s">
        <v>441</v>
      </c>
      <c r="D117" s="423"/>
      <c r="E117" s="7" t="s">
        <v>181</v>
      </c>
      <c r="F117" s="274" t="str">
        <f t="shared" si="26"/>
        <v>E2.P_A</v>
      </c>
      <c r="G117" s="482" t="s">
        <v>315</v>
      </c>
      <c r="H117" s="483" t="s">
        <v>439</v>
      </c>
      <c r="I117" s="585"/>
      <c r="J117" s="277" t="s">
        <v>185</v>
      </c>
      <c r="K117" s="278" t="str">
        <f t="shared" si="27"/>
        <v>E2.P_A.MR1</v>
      </c>
      <c r="L117" s="402" t="s">
        <v>412</v>
      </c>
      <c r="M117" s="403" t="s">
        <v>443</v>
      </c>
      <c r="N117" s="602">
        <v>4.7500000000000001E-2</v>
      </c>
      <c r="O117" s="602">
        <v>4.4999999999999998E-2</v>
      </c>
      <c r="P117" s="369" t="s">
        <v>274</v>
      </c>
      <c r="Q117" s="370" t="str">
        <f t="shared" si="28"/>
        <v>E2.P_A.MR1-MP07-1</v>
      </c>
      <c r="R117" s="414" t="s">
        <v>1033</v>
      </c>
      <c r="S117" s="307" t="s">
        <v>1034</v>
      </c>
      <c r="T117" s="312">
        <v>0.05</v>
      </c>
      <c r="U117" s="313">
        <v>0.3</v>
      </c>
      <c r="V117" s="312" t="s">
        <v>191</v>
      </c>
      <c r="W117" s="288">
        <v>5</v>
      </c>
      <c r="X117" s="289">
        <v>15</v>
      </c>
      <c r="Y117" s="288">
        <v>25</v>
      </c>
      <c r="Z117" s="290">
        <v>30</v>
      </c>
      <c r="AA117" s="317"/>
      <c r="AB117" s="318"/>
      <c r="AC117" s="318"/>
      <c r="AD117" s="318"/>
      <c r="AE117" s="318"/>
      <c r="AF117" s="318"/>
      <c r="AG117" s="318"/>
      <c r="AH117" s="318"/>
      <c r="AI117" s="318"/>
      <c r="AJ117" s="318"/>
      <c r="AK117" s="318"/>
      <c r="AL117" s="318"/>
      <c r="AM117" s="318"/>
      <c r="AN117" s="318"/>
      <c r="AO117" s="318"/>
      <c r="AP117" s="318"/>
      <c r="AQ117" s="318"/>
      <c r="AR117" s="318"/>
      <c r="AS117" s="318"/>
      <c r="AT117" s="318"/>
      <c r="AU117" s="318"/>
      <c r="AV117" s="318"/>
      <c r="AW117" s="318"/>
      <c r="AX117" s="318"/>
      <c r="AY117" s="318"/>
      <c r="AZ117" s="318"/>
      <c r="BA117" s="318"/>
      <c r="BB117" s="318"/>
      <c r="BC117" s="319"/>
      <c r="BD117" s="294" t="s">
        <v>1013</v>
      </c>
      <c r="BS117" s="89" t="s">
        <v>53</v>
      </c>
      <c r="BT117" s="89" t="s">
        <v>412</v>
      </c>
      <c r="BU117" s="88" t="s">
        <v>96</v>
      </c>
      <c r="BV117" s="87" t="s">
        <v>1030</v>
      </c>
      <c r="DH117" s="2" t="s">
        <v>1035</v>
      </c>
      <c r="DI117" s="2" t="s">
        <v>437</v>
      </c>
      <c r="DJ117" s="2" t="s">
        <v>438</v>
      </c>
      <c r="DK117" s="2" t="s">
        <v>439</v>
      </c>
      <c r="DL117" s="2" t="s">
        <v>436</v>
      </c>
      <c r="DQ117" s="2" t="s">
        <v>96</v>
      </c>
      <c r="DR117" s="2" t="s">
        <v>1030</v>
      </c>
      <c r="EL117" s="811" t="s">
        <v>101</v>
      </c>
      <c r="EM117" s="311" t="s">
        <v>1033</v>
      </c>
      <c r="EN117" s="267" t="s">
        <v>1036</v>
      </c>
      <c r="EO117" s="268">
        <v>5</v>
      </c>
      <c r="EP117" s="268">
        <v>30</v>
      </c>
      <c r="EQ117" s="268">
        <v>5</v>
      </c>
      <c r="ER117" s="268">
        <v>15</v>
      </c>
      <c r="ES117" s="268">
        <v>25</v>
      </c>
      <c r="ET117" s="809">
        <v>30</v>
      </c>
    </row>
    <row r="118" spans="1:150" ht="34.5" customHeight="1" x14ac:dyDescent="0.2">
      <c r="A118" s="270" t="s">
        <v>200</v>
      </c>
      <c r="B118" s="422" t="s">
        <v>201</v>
      </c>
      <c r="C118" s="423" t="s">
        <v>441</v>
      </c>
      <c r="D118" s="423"/>
      <c r="E118" s="7" t="s">
        <v>181</v>
      </c>
      <c r="F118" s="274" t="str">
        <f t="shared" si="26"/>
        <v>E2.P_A</v>
      </c>
      <c r="G118" s="482" t="s">
        <v>315</v>
      </c>
      <c r="H118" s="483" t="s">
        <v>439</v>
      </c>
      <c r="I118" s="585"/>
      <c r="J118" s="277" t="s">
        <v>185</v>
      </c>
      <c r="K118" s="278" t="str">
        <f t="shared" si="27"/>
        <v>E2.P_A.MR1</v>
      </c>
      <c r="L118" s="402" t="s">
        <v>412</v>
      </c>
      <c r="M118" s="403" t="s">
        <v>443</v>
      </c>
      <c r="N118" s="602">
        <v>4.7500000000000001E-2</v>
      </c>
      <c r="O118" s="602">
        <v>4.4999999999999998E-2</v>
      </c>
      <c r="P118" s="369" t="s">
        <v>289</v>
      </c>
      <c r="Q118" s="370" t="str">
        <f t="shared" si="28"/>
        <v>E2.P_A.MR1-MP08-1</v>
      </c>
      <c r="R118" s="414" t="s">
        <v>1037</v>
      </c>
      <c r="S118" s="307" t="s">
        <v>1038</v>
      </c>
      <c r="T118" s="286">
        <v>1</v>
      </c>
      <c r="U118" s="287">
        <v>2</v>
      </c>
      <c r="V118" s="286" t="s">
        <v>191</v>
      </c>
      <c r="W118" s="288">
        <v>0</v>
      </c>
      <c r="X118" s="289">
        <v>1</v>
      </c>
      <c r="Y118" s="288">
        <v>2</v>
      </c>
      <c r="Z118" s="290">
        <v>2</v>
      </c>
      <c r="AA118" s="291"/>
      <c r="AB118" s="292"/>
      <c r="AC118" s="292"/>
      <c r="AD118" s="292"/>
      <c r="AE118" s="292"/>
      <c r="AF118" s="292"/>
      <c r="AG118" s="292"/>
      <c r="AH118" s="292"/>
      <c r="AI118" s="292"/>
      <c r="AJ118" s="292"/>
      <c r="AK118" s="292"/>
      <c r="AL118" s="292"/>
      <c r="AM118" s="292"/>
      <c r="AN118" s="292"/>
      <c r="AO118" s="292"/>
      <c r="AP118" s="292"/>
      <c r="AQ118" s="292"/>
      <c r="AR118" s="292"/>
      <c r="AS118" s="292"/>
      <c r="AT118" s="292"/>
      <c r="AU118" s="292"/>
      <c r="AV118" s="292"/>
      <c r="AW118" s="292"/>
      <c r="AX118" s="292"/>
      <c r="AY118" s="292"/>
      <c r="AZ118" s="292"/>
      <c r="BA118" s="292"/>
      <c r="BB118" s="292"/>
      <c r="BC118" s="293"/>
      <c r="BD118" s="294" t="s">
        <v>1013</v>
      </c>
      <c r="BS118" s="89" t="s">
        <v>53</v>
      </c>
      <c r="BT118" s="89" t="s">
        <v>412</v>
      </c>
      <c r="BU118" s="88" t="s">
        <v>101</v>
      </c>
      <c r="BV118" s="87" t="s">
        <v>1033</v>
      </c>
      <c r="DH118" s="2" t="s">
        <v>1039</v>
      </c>
      <c r="DI118" s="2" t="s">
        <v>437</v>
      </c>
      <c r="DJ118" s="2" t="s">
        <v>438</v>
      </c>
      <c r="DK118" s="2" t="s">
        <v>439</v>
      </c>
      <c r="DL118" s="2" t="s">
        <v>436</v>
      </c>
      <c r="DQ118" s="2" t="s">
        <v>101</v>
      </c>
      <c r="DR118" s="2" t="s">
        <v>1033</v>
      </c>
      <c r="EL118" s="811" t="s">
        <v>104</v>
      </c>
      <c r="EM118" s="311" t="s">
        <v>1037</v>
      </c>
      <c r="EN118" s="267" t="s">
        <v>1038</v>
      </c>
      <c r="EO118" s="267">
        <v>1</v>
      </c>
      <c r="EP118" s="267">
        <v>2</v>
      </c>
      <c r="EQ118" s="268">
        <v>0</v>
      </c>
      <c r="ER118" s="798">
        <v>0</v>
      </c>
      <c r="ES118" s="268">
        <v>1</v>
      </c>
      <c r="ET118" s="813">
        <v>1</v>
      </c>
    </row>
    <row r="119" spans="1:150" ht="48" customHeight="1" x14ac:dyDescent="0.2">
      <c r="A119" s="270" t="s">
        <v>200</v>
      </c>
      <c r="B119" s="422" t="s">
        <v>201</v>
      </c>
      <c r="C119" s="423" t="s">
        <v>441</v>
      </c>
      <c r="D119" s="423"/>
      <c r="E119" s="7" t="s">
        <v>181</v>
      </c>
      <c r="F119" s="274" t="str">
        <f t="shared" si="26"/>
        <v>E2.P_A</v>
      </c>
      <c r="G119" s="482" t="s">
        <v>315</v>
      </c>
      <c r="H119" s="483" t="s">
        <v>439</v>
      </c>
      <c r="I119" s="585"/>
      <c r="J119" s="277" t="s">
        <v>185</v>
      </c>
      <c r="K119" s="278" t="str">
        <f t="shared" si="27"/>
        <v>E2.P_A.MR1</v>
      </c>
      <c r="L119" s="402" t="s">
        <v>412</v>
      </c>
      <c r="M119" s="403" t="s">
        <v>443</v>
      </c>
      <c r="N119" s="602">
        <v>4.7500000000000001E-2</v>
      </c>
      <c r="O119" s="602">
        <v>4.4999999999999998E-2</v>
      </c>
      <c r="P119" s="369" t="s">
        <v>685</v>
      </c>
      <c r="Q119" s="370" t="str">
        <f t="shared" si="28"/>
        <v>E2.P_A.MR1-MP09-1</v>
      </c>
      <c r="R119" s="414" t="s">
        <v>1040</v>
      </c>
      <c r="S119" s="307" t="s">
        <v>1041</v>
      </c>
      <c r="T119" s="312">
        <v>0</v>
      </c>
      <c r="U119" s="313">
        <v>0.4</v>
      </c>
      <c r="V119" s="312" t="s">
        <v>191</v>
      </c>
      <c r="W119" s="288">
        <v>5</v>
      </c>
      <c r="X119" s="289">
        <v>15</v>
      </c>
      <c r="Y119" s="288">
        <v>30</v>
      </c>
      <c r="Z119" s="290">
        <v>40</v>
      </c>
      <c r="AA119" s="317"/>
      <c r="AB119" s="318"/>
      <c r="AC119" s="318"/>
      <c r="AD119" s="318"/>
      <c r="AE119" s="318"/>
      <c r="AF119" s="318"/>
      <c r="AG119" s="318"/>
      <c r="AH119" s="318"/>
      <c r="AI119" s="318"/>
      <c r="AJ119" s="318"/>
      <c r="AK119" s="318"/>
      <c r="AL119" s="318"/>
      <c r="AM119" s="318"/>
      <c r="AN119" s="318"/>
      <c r="AO119" s="318"/>
      <c r="AP119" s="318"/>
      <c r="AQ119" s="318"/>
      <c r="AR119" s="318"/>
      <c r="AS119" s="318"/>
      <c r="AT119" s="318"/>
      <c r="AU119" s="318"/>
      <c r="AV119" s="318"/>
      <c r="AW119" s="318"/>
      <c r="AX119" s="318"/>
      <c r="AY119" s="318"/>
      <c r="AZ119" s="318"/>
      <c r="BA119" s="318"/>
      <c r="BB119" s="318"/>
      <c r="BC119" s="319"/>
      <c r="BD119" s="294" t="s">
        <v>1013</v>
      </c>
      <c r="BS119" s="89" t="s">
        <v>53</v>
      </c>
      <c r="BT119" s="89" t="s">
        <v>412</v>
      </c>
      <c r="BU119" s="88" t="s">
        <v>104</v>
      </c>
      <c r="BV119" s="87" t="s">
        <v>1037</v>
      </c>
      <c r="DH119" s="2" t="s">
        <v>1042</v>
      </c>
      <c r="DI119" s="2" t="s">
        <v>437</v>
      </c>
      <c r="DJ119" s="2" t="s">
        <v>438</v>
      </c>
      <c r="DK119" s="2" t="s">
        <v>439</v>
      </c>
      <c r="DL119" s="2" t="s">
        <v>436</v>
      </c>
      <c r="DQ119" s="2" t="s">
        <v>104</v>
      </c>
      <c r="DR119" s="2" t="s">
        <v>1037</v>
      </c>
      <c r="EL119" s="811" t="s">
        <v>107</v>
      </c>
      <c r="EM119" s="311" t="s">
        <v>1040</v>
      </c>
      <c r="EN119" s="267" t="s">
        <v>1041</v>
      </c>
      <c r="EO119" s="268">
        <v>0</v>
      </c>
      <c r="EP119" s="268">
        <v>40</v>
      </c>
      <c r="EQ119" s="268">
        <v>5</v>
      </c>
      <c r="ER119" s="268">
        <v>15</v>
      </c>
      <c r="ES119" s="268">
        <v>30</v>
      </c>
      <c r="ET119" s="809">
        <v>40</v>
      </c>
    </row>
    <row r="120" spans="1:150" ht="49.5" customHeight="1" thickBot="1" x14ac:dyDescent="0.25">
      <c r="A120" s="270" t="s">
        <v>200</v>
      </c>
      <c r="B120" s="422" t="s">
        <v>201</v>
      </c>
      <c r="C120" s="423" t="s">
        <v>441</v>
      </c>
      <c r="D120" s="423"/>
      <c r="E120" s="7" t="s">
        <v>181</v>
      </c>
      <c r="F120" s="274" t="str">
        <f t="shared" si="26"/>
        <v>E2.P_A</v>
      </c>
      <c r="G120" s="487" t="s">
        <v>315</v>
      </c>
      <c r="H120" s="489" t="s">
        <v>439</v>
      </c>
      <c r="I120" s="585"/>
      <c r="J120" s="333" t="s">
        <v>185</v>
      </c>
      <c r="K120" s="393" t="str">
        <f t="shared" si="27"/>
        <v>E2.P_A.MR1</v>
      </c>
      <c r="L120" s="418" t="s">
        <v>412</v>
      </c>
      <c r="M120" s="403" t="s">
        <v>443</v>
      </c>
      <c r="N120" s="603">
        <v>4.7500000000000001E-2</v>
      </c>
      <c r="O120" s="603">
        <v>4.4999999999999998E-2</v>
      </c>
      <c r="P120" s="369" t="s">
        <v>694</v>
      </c>
      <c r="Q120" s="384" t="str">
        <f t="shared" si="28"/>
        <v>E2.P_A.MR1-MP10-1</v>
      </c>
      <c r="R120" s="421" t="s">
        <v>1043</v>
      </c>
      <c r="S120" s="342" t="s">
        <v>1044</v>
      </c>
      <c r="T120" s="552">
        <v>0</v>
      </c>
      <c r="U120" s="553">
        <v>0.9</v>
      </c>
      <c r="V120" s="552" t="s">
        <v>191</v>
      </c>
      <c r="W120" s="345">
        <v>0</v>
      </c>
      <c r="X120" s="346">
        <v>5</v>
      </c>
      <c r="Y120" s="345">
        <v>40</v>
      </c>
      <c r="Z120" s="347">
        <v>45</v>
      </c>
      <c r="AA120" s="317"/>
      <c r="AB120" s="318"/>
      <c r="AC120" s="318"/>
      <c r="AD120" s="318"/>
      <c r="AE120" s="318"/>
      <c r="AF120" s="318"/>
      <c r="AG120" s="318"/>
      <c r="AH120" s="318"/>
      <c r="AI120" s="318"/>
      <c r="AJ120" s="318"/>
      <c r="AK120" s="318"/>
      <c r="AL120" s="318"/>
      <c r="AM120" s="318"/>
      <c r="AN120" s="318"/>
      <c r="AO120" s="318"/>
      <c r="AP120" s="318"/>
      <c r="AQ120" s="318"/>
      <c r="AR120" s="318"/>
      <c r="AS120" s="318"/>
      <c r="AT120" s="318"/>
      <c r="AU120" s="318"/>
      <c r="AV120" s="318"/>
      <c r="AW120" s="318"/>
      <c r="AX120" s="318"/>
      <c r="AY120" s="318"/>
      <c r="AZ120" s="318"/>
      <c r="BA120" s="318"/>
      <c r="BB120" s="318"/>
      <c r="BC120" s="319"/>
      <c r="BD120" s="294" t="s">
        <v>1013</v>
      </c>
      <c r="BS120" s="89" t="s">
        <v>53</v>
      </c>
      <c r="BT120" s="89" t="s">
        <v>412</v>
      </c>
      <c r="BU120" s="88" t="s">
        <v>107</v>
      </c>
      <c r="BV120" s="87" t="s">
        <v>1040</v>
      </c>
      <c r="DH120" s="2" t="s">
        <v>1045</v>
      </c>
      <c r="DI120" s="2" t="s">
        <v>437</v>
      </c>
      <c r="DJ120" s="2" t="s">
        <v>438</v>
      </c>
      <c r="DK120" s="2" t="s">
        <v>439</v>
      </c>
      <c r="DL120" s="2" t="s">
        <v>436</v>
      </c>
      <c r="DQ120" s="2" t="s">
        <v>107</v>
      </c>
      <c r="DR120" s="2" t="s">
        <v>1040</v>
      </c>
      <c r="EL120" s="811" t="s">
        <v>111</v>
      </c>
      <c r="EM120" s="311" t="s">
        <v>1043</v>
      </c>
      <c r="EN120" s="267" t="s">
        <v>1044</v>
      </c>
      <c r="EO120" s="268">
        <v>0</v>
      </c>
      <c r="EP120" s="268">
        <v>90</v>
      </c>
      <c r="EQ120" s="268">
        <v>0</v>
      </c>
      <c r="ER120" s="268">
        <v>5</v>
      </c>
      <c r="ES120" s="268">
        <v>40</v>
      </c>
      <c r="ET120" s="809">
        <v>45</v>
      </c>
    </row>
    <row r="121" spans="1:150" ht="122.25" customHeight="1" x14ac:dyDescent="0.2">
      <c r="A121" s="270" t="s">
        <v>200</v>
      </c>
      <c r="B121" s="422" t="s">
        <v>201</v>
      </c>
      <c r="C121" s="423" t="s">
        <v>441</v>
      </c>
      <c r="D121" s="424" t="s">
        <v>442</v>
      </c>
      <c r="E121" s="3" t="s">
        <v>518</v>
      </c>
      <c r="F121" s="425" t="str">
        <f t="shared" si="26"/>
        <v>E2.P_B</v>
      </c>
      <c r="G121" s="604" t="s">
        <v>328</v>
      </c>
      <c r="H121" s="605" t="s">
        <v>453</v>
      </c>
      <c r="I121" s="606" t="s">
        <v>1046</v>
      </c>
      <c r="J121" s="448" t="s">
        <v>185</v>
      </c>
      <c r="K121" s="449" t="str">
        <f t="shared" si="27"/>
        <v>E2.P_B.MR1</v>
      </c>
      <c r="L121" s="353" t="s">
        <v>424</v>
      </c>
      <c r="M121" s="354" t="s">
        <v>455</v>
      </c>
      <c r="N121" s="355">
        <v>184</v>
      </c>
      <c r="O121" s="240">
        <v>230</v>
      </c>
      <c r="P121" s="369" t="s">
        <v>188</v>
      </c>
      <c r="Q121" s="358" t="str">
        <f t="shared" si="28"/>
        <v>E2.P_B.MR1-MP01-1</v>
      </c>
      <c r="R121" s="498" t="s">
        <v>1047</v>
      </c>
      <c r="S121" s="499" t="s">
        <v>1048</v>
      </c>
      <c r="T121" s="607">
        <v>1</v>
      </c>
      <c r="U121" s="608">
        <v>2</v>
      </c>
      <c r="V121" s="361" t="s">
        <v>191</v>
      </c>
      <c r="W121" s="250">
        <v>0.5</v>
      </c>
      <c r="X121" s="249">
        <v>0.5</v>
      </c>
      <c r="Y121" s="250">
        <v>0.5</v>
      </c>
      <c r="Z121" s="251">
        <v>0.5</v>
      </c>
      <c r="AA121" s="582">
        <f>30000000+30000000+56000000+100000000+15000000</f>
        <v>231000000</v>
      </c>
      <c r="AB121" s="583">
        <v>0</v>
      </c>
      <c r="AC121" s="583">
        <v>100000000</v>
      </c>
      <c r="AD121" s="583">
        <v>0</v>
      </c>
      <c r="AE121" s="583">
        <v>0</v>
      </c>
      <c r="AF121" s="583">
        <v>0</v>
      </c>
      <c r="AG121" s="583">
        <f t="shared" ref="AG121" si="68">SUM(AA121:AF121)</f>
        <v>331000000</v>
      </c>
      <c r="AH121" s="583">
        <f t="shared" ref="AH121:AM121" si="69">AA121*1.035</f>
        <v>239084999.99999997</v>
      </c>
      <c r="AI121" s="583">
        <f t="shared" si="69"/>
        <v>0</v>
      </c>
      <c r="AJ121" s="583">
        <f t="shared" si="69"/>
        <v>103499999.99999999</v>
      </c>
      <c r="AK121" s="583">
        <f t="shared" si="69"/>
        <v>0</v>
      </c>
      <c r="AL121" s="583">
        <f t="shared" si="69"/>
        <v>0</v>
      </c>
      <c r="AM121" s="583">
        <f t="shared" si="69"/>
        <v>0</v>
      </c>
      <c r="AN121" s="583">
        <f t="shared" ref="AN121" si="70">SUM(AH121:AM121)</f>
        <v>342584999.99999994</v>
      </c>
      <c r="AO121" s="583">
        <f t="shared" ref="AO121:AT121" si="71">AH121*1.035</f>
        <v>247452974.99999994</v>
      </c>
      <c r="AP121" s="583">
        <f t="shared" si="71"/>
        <v>0</v>
      </c>
      <c r="AQ121" s="583">
        <f t="shared" si="71"/>
        <v>107122499.99999997</v>
      </c>
      <c r="AR121" s="583">
        <f t="shared" si="71"/>
        <v>0</v>
      </c>
      <c r="AS121" s="583">
        <f t="shared" si="71"/>
        <v>0</v>
      </c>
      <c r="AT121" s="583">
        <f t="shared" si="71"/>
        <v>0</v>
      </c>
      <c r="AU121" s="583">
        <f t="shared" ref="AU121" si="72">SUM(AO121:AT121)</f>
        <v>354575474.99999988</v>
      </c>
      <c r="AV121" s="583">
        <f t="shared" ref="AV121:BA121" si="73">AO121*1.035</f>
        <v>256113829.12499991</v>
      </c>
      <c r="AW121" s="583">
        <f t="shared" si="73"/>
        <v>0</v>
      </c>
      <c r="AX121" s="583">
        <f t="shared" si="73"/>
        <v>110871787.49999996</v>
      </c>
      <c r="AY121" s="583">
        <f t="shared" si="73"/>
        <v>0</v>
      </c>
      <c r="AZ121" s="583">
        <f t="shared" si="73"/>
        <v>0</v>
      </c>
      <c r="BA121" s="583">
        <f t="shared" si="73"/>
        <v>0</v>
      </c>
      <c r="BB121" s="583">
        <f t="shared" ref="BB121" si="74">SUM(AV121:BA121)</f>
        <v>366985616.62499988</v>
      </c>
      <c r="BC121" s="584">
        <f t="shared" ref="BC121" si="75">+AG121+AN121+AU121+BB121</f>
        <v>1395146091.6249998</v>
      </c>
      <c r="BD121" s="294" t="s">
        <v>1013</v>
      </c>
      <c r="BS121" s="89" t="s">
        <v>53</v>
      </c>
      <c r="BT121" s="89" t="s">
        <v>412</v>
      </c>
      <c r="BU121" s="88" t="s">
        <v>111</v>
      </c>
      <c r="BV121" s="87" t="s">
        <v>1043</v>
      </c>
      <c r="DH121" s="2" t="s">
        <v>1049</v>
      </c>
      <c r="DI121" s="2" t="s">
        <v>437</v>
      </c>
      <c r="DJ121" s="2" t="s">
        <v>438</v>
      </c>
      <c r="DK121" s="2" t="s">
        <v>439</v>
      </c>
      <c r="DL121" s="2" t="s">
        <v>436</v>
      </c>
      <c r="DQ121" s="2" t="s">
        <v>111</v>
      </c>
      <c r="DR121" s="2" t="s">
        <v>1043</v>
      </c>
      <c r="EL121" s="811" t="s">
        <v>1050</v>
      </c>
      <c r="EM121" s="311" t="s">
        <v>1047</v>
      </c>
      <c r="EN121" s="267" t="s">
        <v>1048</v>
      </c>
      <c r="EO121" s="267">
        <v>1</v>
      </c>
      <c r="EP121" s="269">
        <v>2</v>
      </c>
      <c r="EQ121" s="269">
        <v>0.5</v>
      </c>
      <c r="ER121" s="269">
        <v>0.5</v>
      </c>
      <c r="ES121" s="269">
        <v>0.5</v>
      </c>
      <c r="ET121" s="812">
        <v>0.5</v>
      </c>
    </row>
    <row r="122" spans="1:150" ht="53.25" customHeight="1" x14ac:dyDescent="0.2">
      <c r="A122" s="270" t="s">
        <v>200</v>
      </c>
      <c r="B122" s="422" t="s">
        <v>201</v>
      </c>
      <c r="C122" s="423" t="s">
        <v>441</v>
      </c>
      <c r="D122" s="423"/>
      <c r="E122" s="7" t="s">
        <v>518</v>
      </c>
      <c r="F122" s="274" t="str">
        <f t="shared" si="26"/>
        <v>E2.P_B</v>
      </c>
      <c r="G122" s="446" t="s">
        <v>328</v>
      </c>
      <c r="H122" s="446" t="s">
        <v>453</v>
      </c>
      <c r="I122" s="450"/>
      <c r="J122" s="451" t="s">
        <v>185</v>
      </c>
      <c r="K122" s="366" t="str">
        <f t="shared" si="27"/>
        <v>E2.P_B.MR1</v>
      </c>
      <c r="L122" s="504" t="s">
        <v>424</v>
      </c>
      <c r="M122" s="505" t="s">
        <v>455</v>
      </c>
      <c r="N122" s="367">
        <v>184</v>
      </c>
      <c r="O122" s="281">
        <v>230</v>
      </c>
      <c r="P122" s="369" t="s">
        <v>212</v>
      </c>
      <c r="Q122" s="370" t="str">
        <f t="shared" si="28"/>
        <v>E2.P_B.MR1-MP02-1</v>
      </c>
      <c r="R122" s="414" t="s">
        <v>1051</v>
      </c>
      <c r="S122" s="307" t="s">
        <v>1052</v>
      </c>
      <c r="T122" s="286">
        <v>281</v>
      </c>
      <c r="U122" s="287">
        <v>600</v>
      </c>
      <c r="V122" s="286" t="s">
        <v>191</v>
      </c>
      <c r="W122" s="288">
        <v>150</v>
      </c>
      <c r="X122" s="289">
        <v>150</v>
      </c>
      <c r="Y122" s="288">
        <v>150</v>
      </c>
      <c r="Z122" s="290">
        <v>150</v>
      </c>
      <c r="AA122" s="291"/>
      <c r="AB122" s="292"/>
      <c r="AC122" s="292"/>
      <c r="AD122" s="292"/>
      <c r="AE122" s="292"/>
      <c r="AF122" s="292"/>
      <c r="AG122" s="292"/>
      <c r="AH122" s="292"/>
      <c r="AI122" s="292"/>
      <c r="AJ122" s="292"/>
      <c r="AK122" s="292"/>
      <c r="AL122" s="292"/>
      <c r="AM122" s="292"/>
      <c r="AN122" s="292"/>
      <c r="AO122" s="292"/>
      <c r="AP122" s="292"/>
      <c r="AQ122" s="292"/>
      <c r="AR122" s="292"/>
      <c r="AS122" s="292"/>
      <c r="AT122" s="292"/>
      <c r="AU122" s="292"/>
      <c r="AV122" s="292"/>
      <c r="AW122" s="292"/>
      <c r="AX122" s="292"/>
      <c r="AY122" s="292"/>
      <c r="AZ122" s="292"/>
      <c r="BA122" s="292"/>
      <c r="BB122" s="292"/>
      <c r="BC122" s="293"/>
      <c r="BD122" s="294" t="s">
        <v>1013</v>
      </c>
      <c r="BS122" s="87" t="s">
        <v>423</v>
      </c>
      <c r="BT122" s="87" t="s">
        <v>424</v>
      </c>
      <c r="BU122" s="90" t="s">
        <v>1050</v>
      </c>
      <c r="BV122" s="87" t="s">
        <v>1047</v>
      </c>
      <c r="DH122" s="2" t="s">
        <v>1053</v>
      </c>
      <c r="DI122" s="2" t="s">
        <v>437</v>
      </c>
      <c r="DJ122" s="2" t="s">
        <v>452</v>
      </c>
      <c r="DK122" s="2" t="s">
        <v>453</v>
      </c>
      <c r="DL122" s="2" t="s">
        <v>451</v>
      </c>
      <c r="DQ122" s="2" t="s">
        <v>1050</v>
      </c>
      <c r="DR122" s="2" t="s">
        <v>1047</v>
      </c>
      <c r="EL122" s="811" t="s">
        <v>1054</v>
      </c>
      <c r="EM122" s="311" t="s">
        <v>1051</v>
      </c>
      <c r="EN122" s="267" t="s">
        <v>1052</v>
      </c>
      <c r="EO122" s="267">
        <v>281</v>
      </c>
      <c r="EP122" s="267">
        <v>600</v>
      </c>
      <c r="EQ122" s="268">
        <v>150</v>
      </c>
      <c r="ER122" s="268">
        <v>150</v>
      </c>
      <c r="ES122" s="268">
        <v>150</v>
      </c>
      <c r="ET122" s="809">
        <v>150</v>
      </c>
    </row>
    <row r="123" spans="1:150" ht="30" customHeight="1" x14ac:dyDescent="0.2">
      <c r="A123" s="270" t="s">
        <v>200</v>
      </c>
      <c r="B123" s="422" t="s">
        <v>201</v>
      </c>
      <c r="C123" s="423" t="s">
        <v>441</v>
      </c>
      <c r="D123" s="423"/>
      <c r="E123" s="7" t="s">
        <v>518</v>
      </c>
      <c r="F123" s="274" t="str">
        <f t="shared" si="26"/>
        <v>E2.P_B</v>
      </c>
      <c r="G123" s="446" t="s">
        <v>328</v>
      </c>
      <c r="H123" s="446" t="s">
        <v>453</v>
      </c>
      <c r="I123" s="450"/>
      <c r="J123" s="451" t="s">
        <v>185</v>
      </c>
      <c r="K123" s="366" t="str">
        <f t="shared" si="27"/>
        <v>E2.P_B.MR1</v>
      </c>
      <c r="L123" s="504" t="s">
        <v>424</v>
      </c>
      <c r="M123" s="505" t="s">
        <v>455</v>
      </c>
      <c r="N123" s="367">
        <v>184</v>
      </c>
      <c r="O123" s="281">
        <v>230</v>
      </c>
      <c r="P123" s="369" t="s">
        <v>225</v>
      </c>
      <c r="Q123" s="370" t="str">
        <f t="shared" si="28"/>
        <v>E2.P_B.MR1-MP03-1</v>
      </c>
      <c r="R123" s="414" t="s">
        <v>1055</v>
      </c>
      <c r="S123" s="307" t="s">
        <v>1056</v>
      </c>
      <c r="T123" s="373">
        <v>0</v>
      </c>
      <c r="U123" s="374">
        <v>1</v>
      </c>
      <c r="V123" s="373" t="s">
        <v>191</v>
      </c>
      <c r="W123" s="308">
        <v>0.2</v>
      </c>
      <c r="X123" s="323">
        <v>0.3</v>
      </c>
      <c r="Y123" s="308">
        <v>0.3</v>
      </c>
      <c r="Z123" s="309">
        <v>0.2</v>
      </c>
      <c r="AA123" s="375"/>
      <c r="AB123" s="376"/>
      <c r="AC123" s="376"/>
      <c r="AD123" s="376"/>
      <c r="AE123" s="376"/>
      <c r="AF123" s="376"/>
      <c r="AG123" s="376"/>
      <c r="AH123" s="376"/>
      <c r="AI123" s="376"/>
      <c r="AJ123" s="376"/>
      <c r="AK123" s="376"/>
      <c r="AL123" s="376"/>
      <c r="AM123" s="376"/>
      <c r="AN123" s="376"/>
      <c r="AO123" s="376"/>
      <c r="AP123" s="376"/>
      <c r="AQ123" s="376"/>
      <c r="AR123" s="376"/>
      <c r="AS123" s="376"/>
      <c r="AT123" s="376"/>
      <c r="AU123" s="376"/>
      <c r="AV123" s="376"/>
      <c r="AW123" s="376"/>
      <c r="AX123" s="376"/>
      <c r="AY123" s="376"/>
      <c r="AZ123" s="376"/>
      <c r="BA123" s="376"/>
      <c r="BB123" s="376"/>
      <c r="BC123" s="377"/>
      <c r="BD123" s="294" t="s">
        <v>1013</v>
      </c>
      <c r="BS123" s="89" t="s">
        <v>423</v>
      </c>
      <c r="BT123" s="89" t="s">
        <v>424</v>
      </c>
      <c r="BU123" s="90" t="s">
        <v>1054</v>
      </c>
      <c r="BV123" s="87" t="s">
        <v>1051</v>
      </c>
      <c r="DH123" s="2" t="s">
        <v>1057</v>
      </c>
      <c r="DI123" s="2" t="s">
        <v>437</v>
      </c>
      <c r="DJ123" s="2" t="s">
        <v>452</v>
      </c>
      <c r="DK123" s="2" t="s">
        <v>453</v>
      </c>
      <c r="DL123" s="2" t="s">
        <v>451</v>
      </c>
      <c r="DQ123" s="2" t="s">
        <v>1054</v>
      </c>
      <c r="DR123" s="2" t="s">
        <v>1051</v>
      </c>
      <c r="EL123" s="811" t="s">
        <v>1058</v>
      </c>
      <c r="EM123" s="311" t="s">
        <v>1055</v>
      </c>
      <c r="EN123" s="267" t="s">
        <v>1056</v>
      </c>
      <c r="EO123" s="378">
        <v>0</v>
      </c>
      <c r="EP123" s="378">
        <v>1</v>
      </c>
      <c r="EQ123" s="269">
        <v>0.2</v>
      </c>
      <c r="ER123" s="799">
        <v>0</v>
      </c>
      <c r="ES123" s="799">
        <v>0.4</v>
      </c>
      <c r="ET123" s="807">
        <v>0.4</v>
      </c>
    </row>
    <row r="124" spans="1:150" ht="49.5" customHeight="1" thickBot="1" x14ac:dyDescent="0.25">
      <c r="A124" s="270" t="s">
        <v>200</v>
      </c>
      <c r="B124" s="422" t="s">
        <v>201</v>
      </c>
      <c r="C124" s="423" t="s">
        <v>441</v>
      </c>
      <c r="D124" s="423"/>
      <c r="E124" s="7" t="s">
        <v>518</v>
      </c>
      <c r="F124" s="274" t="str">
        <f t="shared" si="26"/>
        <v>E2.P_B</v>
      </c>
      <c r="G124" s="446" t="s">
        <v>328</v>
      </c>
      <c r="H124" s="446" t="s">
        <v>453</v>
      </c>
      <c r="I124" s="456"/>
      <c r="J124" s="457" t="s">
        <v>185</v>
      </c>
      <c r="K124" s="458" t="str">
        <f t="shared" si="27"/>
        <v>E2.P_B.MR1</v>
      </c>
      <c r="L124" s="540" t="s">
        <v>424</v>
      </c>
      <c r="M124" s="541" t="s">
        <v>455</v>
      </c>
      <c r="N124" s="381">
        <v>184</v>
      </c>
      <c r="O124" s="420">
        <v>230</v>
      </c>
      <c r="P124" s="369" t="s">
        <v>240</v>
      </c>
      <c r="Q124" s="384" t="str">
        <f t="shared" si="28"/>
        <v>E2.P_B.MR1-MP04-1</v>
      </c>
      <c r="R124" s="468" t="s">
        <v>1059</v>
      </c>
      <c r="S124" s="329" t="s">
        <v>1060</v>
      </c>
      <c r="T124" s="609">
        <v>1</v>
      </c>
      <c r="U124" s="610">
        <v>3</v>
      </c>
      <c r="V124" s="385" t="s">
        <v>191</v>
      </c>
      <c r="W124" s="395">
        <v>0.5</v>
      </c>
      <c r="X124" s="611">
        <v>0.5</v>
      </c>
      <c r="Y124" s="345">
        <v>1</v>
      </c>
      <c r="Z124" s="347">
        <v>1</v>
      </c>
      <c r="AA124" s="375"/>
      <c r="AB124" s="376"/>
      <c r="AC124" s="376"/>
      <c r="AD124" s="376"/>
      <c r="AE124" s="376"/>
      <c r="AF124" s="376"/>
      <c r="AG124" s="376"/>
      <c r="AH124" s="376"/>
      <c r="AI124" s="376"/>
      <c r="AJ124" s="376"/>
      <c r="AK124" s="376"/>
      <c r="AL124" s="376"/>
      <c r="AM124" s="376"/>
      <c r="AN124" s="376"/>
      <c r="AO124" s="376"/>
      <c r="AP124" s="376"/>
      <c r="AQ124" s="376"/>
      <c r="AR124" s="376"/>
      <c r="AS124" s="376"/>
      <c r="AT124" s="376"/>
      <c r="AU124" s="376"/>
      <c r="AV124" s="376"/>
      <c r="AW124" s="376"/>
      <c r="AX124" s="376"/>
      <c r="AY124" s="376"/>
      <c r="AZ124" s="376"/>
      <c r="BA124" s="376"/>
      <c r="BB124" s="376"/>
      <c r="BC124" s="377"/>
      <c r="BD124" s="294" t="s">
        <v>1013</v>
      </c>
      <c r="BS124" s="89" t="s">
        <v>423</v>
      </c>
      <c r="BT124" s="89" t="s">
        <v>424</v>
      </c>
      <c r="BU124" s="90" t="s">
        <v>1058</v>
      </c>
      <c r="BV124" s="87" t="s">
        <v>1055</v>
      </c>
      <c r="DH124" s="2" t="s">
        <v>1061</v>
      </c>
      <c r="DI124" s="2" t="s">
        <v>437</v>
      </c>
      <c r="DJ124" s="2" t="s">
        <v>452</v>
      </c>
      <c r="DK124" s="2" t="s">
        <v>453</v>
      </c>
      <c r="DL124" s="2" t="s">
        <v>451</v>
      </c>
      <c r="DQ124" s="2" t="s">
        <v>1058</v>
      </c>
      <c r="DR124" s="2" t="s">
        <v>1055</v>
      </c>
      <c r="EL124" s="811" t="s">
        <v>1062</v>
      </c>
      <c r="EM124" s="311" t="s">
        <v>1059</v>
      </c>
      <c r="EN124" s="267" t="s">
        <v>1060</v>
      </c>
      <c r="EO124" s="378">
        <v>1</v>
      </c>
      <c r="EP124" s="378">
        <v>3</v>
      </c>
      <c r="EQ124" s="269">
        <v>0.5</v>
      </c>
      <c r="ER124" s="269">
        <v>0.5</v>
      </c>
      <c r="ES124" s="268">
        <v>1</v>
      </c>
      <c r="ET124" s="809">
        <v>1</v>
      </c>
    </row>
    <row r="125" spans="1:150" ht="132.75" customHeight="1" x14ac:dyDescent="0.2">
      <c r="A125" s="270" t="s">
        <v>200</v>
      </c>
      <c r="B125" s="422" t="s">
        <v>201</v>
      </c>
      <c r="C125" s="423" t="s">
        <v>441</v>
      </c>
      <c r="D125" s="424" t="s">
        <v>442</v>
      </c>
      <c r="E125" s="3" t="s">
        <v>702</v>
      </c>
      <c r="F125" s="425" t="str">
        <f t="shared" si="26"/>
        <v>E2.P_C</v>
      </c>
      <c r="G125" s="426" t="s">
        <v>340</v>
      </c>
      <c r="H125" s="470" t="s">
        <v>465</v>
      </c>
      <c r="I125" s="447" t="s">
        <v>1063</v>
      </c>
      <c r="J125" s="448" t="s">
        <v>185</v>
      </c>
      <c r="K125" s="409" t="str">
        <f t="shared" si="27"/>
        <v>E2.P_C.MR1</v>
      </c>
      <c r="L125" s="507" t="s">
        <v>435</v>
      </c>
      <c r="M125" s="508" t="s">
        <v>467</v>
      </c>
      <c r="N125" s="355">
        <v>0</v>
      </c>
      <c r="O125" s="240">
        <v>80</v>
      </c>
      <c r="P125" s="369" t="s">
        <v>188</v>
      </c>
      <c r="Q125" s="358" t="str">
        <f t="shared" si="28"/>
        <v>E2.P_C.MR1-MP01-1</v>
      </c>
      <c r="R125" s="612" t="s">
        <v>1064</v>
      </c>
      <c r="S125" s="512" t="s">
        <v>1065</v>
      </c>
      <c r="T125" s="613">
        <v>0</v>
      </c>
      <c r="U125" s="614">
        <v>0.7</v>
      </c>
      <c r="V125" s="613" t="s">
        <v>191</v>
      </c>
      <c r="W125" s="615">
        <v>0.1</v>
      </c>
      <c r="X125" s="616">
        <v>0.2</v>
      </c>
      <c r="Y125" s="615">
        <v>0.2</v>
      </c>
      <c r="Z125" s="617">
        <v>0.2</v>
      </c>
      <c r="AA125" s="582">
        <f>20000000-60000000+100000000</f>
        <v>60000000</v>
      </c>
      <c r="AB125" s="583">
        <v>0</v>
      </c>
      <c r="AC125" s="583">
        <f>100000000-100000000</f>
        <v>0</v>
      </c>
      <c r="AD125" s="583">
        <v>0</v>
      </c>
      <c r="AE125" s="583">
        <v>0</v>
      </c>
      <c r="AF125" s="583">
        <v>0</v>
      </c>
      <c r="AG125" s="583">
        <f t="shared" ref="AG125" si="76">SUM(AA125:AF125)</f>
        <v>60000000</v>
      </c>
      <c r="AH125" s="583">
        <f t="shared" ref="AH125:AM125" si="77">AA125*1.035</f>
        <v>62099999.999999993</v>
      </c>
      <c r="AI125" s="583">
        <f t="shared" si="77"/>
        <v>0</v>
      </c>
      <c r="AJ125" s="583">
        <f t="shared" si="77"/>
        <v>0</v>
      </c>
      <c r="AK125" s="583">
        <f t="shared" si="77"/>
        <v>0</v>
      </c>
      <c r="AL125" s="583">
        <f t="shared" si="77"/>
        <v>0</v>
      </c>
      <c r="AM125" s="583">
        <f t="shared" si="77"/>
        <v>0</v>
      </c>
      <c r="AN125" s="583">
        <f t="shared" ref="AN125" si="78">SUM(AH125:AM125)</f>
        <v>62099999.999999993</v>
      </c>
      <c r="AO125" s="583">
        <f t="shared" ref="AO125:AT125" si="79">AH125*1.035</f>
        <v>64273499.999999985</v>
      </c>
      <c r="AP125" s="583">
        <f t="shared" si="79"/>
        <v>0</v>
      </c>
      <c r="AQ125" s="583">
        <f t="shared" si="79"/>
        <v>0</v>
      </c>
      <c r="AR125" s="583">
        <f t="shared" si="79"/>
        <v>0</v>
      </c>
      <c r="AS125" s="583">
        <f t="shared" si="79"/>
        <v>0</v>
      </c>
      <c r="AT125" s="583">
        <f t="shared" si="79"/>
        <v>0</v>
      </c>
      <c r="AU125" s="583">
        <f t="shared" ref="AU125" si="80">SUM(AO125:AT125)</f>
        <v>64273499.999999985</v>
      </c>
      <c r="AV125" s="583">
        <f t="shared" ref="AV125:BA125" si="81">AO125*1.035</f>
        <v>66523072.499999978</v>
      </c>
      <c r="AW125" s="583">
        <f t="shared" si="81"/>
        <v>0</v>
      </c>
      <c r="AX125" s="583">
        <f t="shared" si="81"/>
        <v>0</v>
      </c>
      <c r="AY125" s="583">
        <f t="shared" si="81"/>
        <v>0</v>
      </c>
      <c r="AZ125" s="583">
        <f t="shared" si="81"/>
        <v>0</v>
      </c>
      <c r="BA125" s="583">
        <f t="shared" si="81"/>
        <v>0</v>
      </c>
      <c r="BB125" s="583">
        <f t="shared" ref="BB125" si="82">SUM(AV125:BA125)</f>
        <v>66523072.499999978</v>
      </c>
      <c r="BC125" s="584">
        <f t="shared" ref="BC125" si="83">+AG125+AN125+AU125+BB125</f>
        <v>252896572.49999997</v>
      </c>
      <c r="BD125" s="294" t="s">
        <v>1013</v>
      </c>
      <c r="BS125" s="89" t="s">
        <v>423</v>
      </c>
      <c r="BT125" s="89" t="s">
        <v>424</v>
      </c>
      <c r="BU125" s="90" t="s">
        <v>1062</v>
      </c>
      <c r="BV125" s="87" t="s">
        <v>1059</v>
      </c>
      <c r="DH125" s="2" t="s">
        <v>1066</v>
      </c>
      <c r="DI125" s="2" t="s">
        <v>437</v>
      </c>
      <c r="DJ125" s="2" t="s">
        <v>452</v>
      </c>
      <c r="DK125" s="2" t="s">
        <v>453</v>
      </c>
      <c r="DL125" s="2" t="s">
        <v>451</v>
      </c>
      <c r="DQ125" s="2" t="s">
        <v>1062</v>
      </c>
      <c r="DR125" s="2" t="s">
        <v>1059</v>
      </c>
      <c r="EL125" s="811" t="s">
        <v>1067</v>
      </c>
      <c r="EM125" s="311" t="s">
        <v>1064</v>
      </c>
      <c r="EN125" s="267" t="s">
        <v>1065</v>
      </c>
      <c r="EO125" s="269">
        <v>0</v>
      </c>
      <c r="EP125" s="269">
        <v>70</v>
      </c>
      <c r="EQ125" s="269">
        <v>10</v>
      </c>
      <c r="ER125" s="799">
        <v>0</v>
      </c>
      <c r="ES125" s="799">
        <v>30</v>
      </c>
      <c r="ET125" s="807">
        <v>30</v>
      </c>
    </row>
    <row r="126" spans="1:150" ht="84" customHeight="1" x14ac:dyDescent="0.2">
      <c r="A126" s="270" t="s">
        <v>200</v>
      </c>
      <c r="B126" s="422" t="s">
        <v>201</v>
      </c>
      <c r="C126" s="423" t="s">
        <v>441</v>
      </c>
      <c r="D126" s="423"/>
      <c r="E126" s="7" t="s">
        <v>702</v>
      </c>
      <c r="F126" s="274" t="str">
        <f t="shared" si="26"/>
        <v>E2.P_C</v>
      </c>
      <c r="G126" s="446" t="s">
        <v>340</v>
      </c>
      <c r="H126" s="446" t="s">
        <v>465</v>
      </c>
      <c r="I126" s="450"/>
      <c r="J126" s="451" t="s">
        <v>185</v>
      </c>
      <c r="K126" s="366" t="str">
        <f t="shared" si="27"/>
        <v>E2.P_C.MR1</v>
      </c>
      <c r="L126" s="402" t="s">
        <v>435</v>
      </c>
      <c r="M126" s="403" t="s">
        <v>467</v>
      </c>
      <c r="N126" s="367">
        <v>0</v>
      </c>
      <c r="O126" s="281">
        <v>80</v>
      </c>
      <c r="P126" s="369" t="s">
        <v>212</v>
      </c>
      <c r="Q126" s="370" t="str">
        <f t="shared" si="28"/>
        <v>E2.P_C.MR1-MP02-1</v>
      </c>
      <c r="R126" s="618" t="s">
        <v>1068</v>
      </c>
      <c r="S126" s="521" t="s">
        <v>1069</v>
      </c>
      <c r="T126" s="522">
        <v>0</v>
      </c>
      <c r="U126" s="523">
        <v>1</v>
      </c>
      <c r="V126" s="522" t="s">
        <v>191</v>
      </c>
      <c r="W126" s="524">
        <v>0.2</v>
      </c>
      <c r="X126" s="525">
        <v>0.3</v>
      </c>
      <c r="Y126" s="524">
        <v>0.3</v>
      </c>
      <c r="Z126" s="533">
        <v>0.2</v>
      </c>
      <c r="AA126" s="528"/>
      <c r="AB126" s="529"/>
      <c r="AC126" s="529"/>
      <c r="AD126" s="529"/>
      <c r="AE126" s="529"/>
      <c r="AF126" s="529"/>
      <c r="AG126" s="529"/>
      <c r="AH126" s="529"/>
      <c r="AI126" s="529"/>
      <c r="AJ126" s="529"/>
      <c r="AK126" s="529"/>
      <c r="AL126" s="529"/>
      <c r="AM126" s="529"/>
      <c r="AN126" s="529"/>
      <c r="AO126" s="529"/>
      <c r="AP126" s="529"/>
      <c r="AQ126" s="529"/>
      <c r="AR126" s="529"/>
      <c r="AS126" s="529"/>
      <c r="AT126" s="529"/>
      <c r="AU126" s="529"/>
      <c r="AV126" s="529"/>
      <c r="AW126" s="529"/>
      <c r="AX126" s="529"/>
      <c r="AY126" s="529"/>
      <c r="AZ126" s="529"/>
      <c r="BA126" s="529"/>
      <c r="BB126" s="529"/>
      <c r="BC126" s="530"/>
      <c r="BD126" s="294" t="s">
        <v>1013</v>
      </c>
      <c r="BS126" s="87" t="s">
        <v>434</v>
      </c>
      <c r="BT126" s="87" t="s">
        <v>435</v>
      </c>
      <c r="BU126" s="90" t="s">
        <v>1067</v>
      </c>
      <c r="BV126" s="87" t="s">
        <v>1064</v>
      </c>
      <c r="DH126" s="2" t="s">
        <v>1070</v>
      </c>
      <c r="DI126" s="2" t="s">
        <v>437</v>
      </c>
      <c r="DJ126" s="2" t="s">
        <v>464</v>
      </c>
      <c r="DK126" s="2" t="s">
        <v>465</v>
      </c>
      <c r="DL126" s="2" t="s">
        <v>463</v>
      </c>
      <c r="DQ126" s="2" t="s">
        <v>1067</v>
      </c>
      <c r="DR126" s="2" t="s">
        <v>1064</v>
      </c>
      <c r="EL126" s="811" t="s">
        <v>1071</v>
      </c>
      <c r="EM126" s="311" t="s">
        <v>1068</v>
      </c>
      <c r="EN126" s="267" t="s">
        <v>1069</v>
      </c>
      <c r="EO126" s="267">
        <v>0</v>
      </c>
      <c r="EP126" s="267">
        <v>1</v>
      </c>
      <c r="EQ126" s="269">
        <v>0.2</v>
      </c>
      <c r="ER126" s="799">
        <v>0.2</v>
      </c>
      <c r="ES126" s="269">
        <v>0.3</v>
      </c>
      <c r="ET126" s="807">
        <v>0.3</v>
      </c>
    </row>
    <row r="127" spans="1:150" ht="56.25" customHeight="1" thickBot="1" x14ac:dyDescent="0.25">
      <c r="A127" s="270" t="s">
        <v>200</v>
      </c>
      <c r="B127" s="422" t="s">
        <v>201</v>
      </c>
      <c r="C127" s="423" t="s">
        <v>441</v>
      </c>
      <c r="D127" s="423"/>
      <c r="E127" s="7" t="s">
        <v>702</v>
      </c>
      <c r="F127" s="274" t="str">
        <f t="shared" si="26"/>
        <v>E2.P_C</v>
      </c>
      <c r="G127" s="557" t="s">
        <v>340</v>
      </c>
      <c r="H127" s="557" t="s">
        <v>465</v>
      </c>
      <c r="I127" s="456"/>
      <c r="J127" s="457" t="s">
        <v>185</v>
      </c>
      <c r="K127" s="458" t="str">
        <f t="shared" si="27"/>
        <v>E2.P_C.MR1</v>
      </c>
      <c r="L127" s="418" t="s">
        <v>435</v>
      </c>
      <c r="M127" s="419" t="s">
        <v>467</v>
      </c>
      <c r="N127" s="381">
        <v>0</v>
      </c>
      <c r="O127" s="420">
        <v>80</v>
      </c>
      <c r="P127" s="369" t="s">
        <v>225</v>
      </c>
      <c r="Q127" s="384" t="str">
        <f t="shared" si="28"/>
        <v>E2.P_C.MR1-MP03-1</v>
      </c>
      <c r="R127" s="619" t="s">
        <v>1072</v>
      </c>
      <c r="S127" s="544" t="s">
        <v>1073</v>
      </c>
      <c r="T127" s="620">
        <v>0</v>
      </c>
      <c r="U127" s="621">
        <v>4</v>
      </c>
      <c r="V127" s="545" t="s">
        <v>191</v>
      </c>
      <c r="W127" s="547">
        <v>1</v>
      </c>
      <c r="X127" s="548">
        <v>1</v>
      </c>
      <c r="Y127" s="547">
        <v>1</v>
      </c>
      <c r="Z127" s="549">
        <v>1</v>
      </c>
      <c r="AA127" s="528"/>
      <c r="AB127" s="529"/>
      <c r="AC127" s="529"/>
      <c r="AD127" s="529"/>
      <c r="AE127" s="529"/>
      <c r="AF127" s="529"/>
      <c r="AG127" s="529"/>
      <c r="AH127" s="529"/>
      <c r="AI127" s="529"/>
      <c r="AJ127" s="529"/>
      <c r="AK127" s="529"/>
      <c r="AL127" s="529"/>
      <c r="AM127" s="529"/>
      <c r="AN127" s="529"/>
      <c r="AO127" s="529"/>
      <c r="AP127" s="529"/>
      <c r="AQ127" s="529"/>
      <c r="AR127" s="529"/>
      <c r="AS127" s="529"/>
      <c r="AT127" s="529"/>
      <c r="AU127" s="529"/>
      <c r="AV127" s="529"/>
      <c r="AW127" s="529"/>
      <c r="AX127" s="529"/>
      <c r="AY127" s="529"/>
      <c r="AZ127" s="529"/>
      <c r="BA127" s="529"/>
      <c r="BB127" s="529"/>
      <c r="BC127" s="530"/>
      <c r="BD127" s="294" t="s">
        <v>1013</v>
      </c>
      <c r="BS127" s="89" t="s">
        <v>434</v>
      </c>
      <c r="BT127" s="89" t="s">
        <v>435</v>
      </c>
      <c r="BU127" s="90" t="s">
        <v>1071</v>
      </c>
      <c r="BV127" s="87" t="s">
        <v>1068</v>
      </c>
      <c r="DH127" s="2" t="s">
        <v>1074</v>
      </c>
      <c r="DI127" s="2" t="s">
        <v>437</v>
      </c>
      <c r="DJ127" s="2" t="s">
        <v>464</v>
      </c>
      <c r="DK127" s="2" t="s">
        <v>465</v>
      </c>
      <c r="DL127" s="2" t="s">
        <v>463</v>
      </c>
      <c r="DQ127" s="2" t="s">
        <v>1071</v>
      </c>
      <c r="DR127" s="2" t="s">
        <v>1068</v>
      </c>
      <c r="EL127" s="811" t="s">
        <v>1075</v>
      </c>
      <c r="EM127" s="311" t="s">
        <v>1072</v>
      </c>
      <c r="EN127" s="267" t="s">
        <v>1073</v>
      </c>
      <c r="EO127" s="267">
        <v>0</v>
      </c>
      <c r="EP127" s="267">
        <v>4</v>
      </c>
      <c r="EQ127" s="268">
        <v>1</v>
      </c>
      <c r="ER127" s="268">
        <v>1</v>
      </c>
      <c r="ES127" s="268">
        <v>1</v>
      </c>
      <c r="ET127" s="809">
        <v>1</v>
      </c>
    </row>
    <row r="128" spans="1:150" ht="107.25" customHeight="1" x14ac:dyDescent="0.2">
      <c r="A128" s="270" t="s">
        <v>200</v>
      </c>
      <c r="B128" s="422" t="s">
        <v>201</v>
      </c>
      <c r="C128" s="423" t="s">
        <v>441</v>
      </c>
      <c r="D128" s="424" t="s">
        <v>442</v>
      </c>
      <c r="E128" s="3" t="s">
        <v>826</v>
      </c>
      <c r="F128" s="425" t="str">
        <f t="shared" si="26"/>
        <v>E2.P_D</v>
      </c>
      <c r="G128" s="426" t="s">
        <v>354</v>
      </c>
      <c r="H128" s="470" t="s">
        <v>479</v>
      </c>
      <c r="I128" s="447" t="s">
        <v>1076</v>
      </c>
      <c r="J128" s="448" t="s">
        <v>185</v>
      </c>
      <c r="K128" s="449" t="str">
        <f t="shared" si="27"/>
        <v>E2.P_D.MR1</v>
      </c>
      <c r="L128" s="622" t="s">
        <v>450</v>
      </c>
      <c r="M128" s="354" t="s">
        <v>481</v>
      </c>
      <c r="N128" s="355">
        <v>0</v>
      </c>
      <c r="O128" s="240">
        <v>2</v>
      </c>
      <c r="P128" s="369" t="s">
        <v>188</v>
      </c>
      <c r="Q128" s="358" t="str">
        <f t="shared" si="28"/>
        <v>E2.P_D.MR1-MP01-1</v>
      </c>
      <c r="R128" s="410" t="s">
        <v>1077</v>
      </c>
      <c r="S128" s="360" t="s">
        <v>1078</v>
      </c>
      <c r="T128" s="361">
        <v>0</v>
      </c>
      <c r="U128" s="362">
        <v>2</v>
      </c>
      <c r="V128" s="361" t="s">
        <v>191</v>
      </c>
      <c r="W128" s="250">
        <v>0.5</v>
      </c>
      <c r="X128" s="249">
        <v>0.5</v>
      </c>
      <c r="Y128" s="250">
        <v>0.5</v>
      </c>
      <c r="Z128" s="251">
        <v>0.5</v>
      </c>
      <c r="AA128" s="582">
        <f>300000000+153200000+6800000-360000000</f>
        <v>100000000</v>
      </c>
      <c r="AB128" s="583">
        <v>0</v>
      </c>
      <c r="AC128" s="583">
        <v>200000000</v>
      </c>
      <c r="AD128" s="583">
        <v>0</v>
      </c>
      <c r="AE128" s="583">
        <v>0</v>
      </c>
      <c r="AF128" s="583">
        <v>0</v>
      </c>
      <c r="AG128" s="583">
        <f t="shared" ref="AG128" si="84">SUM(AA128:AF128)</f>
        <v>300000000</v>
      </c>
      <c r="AH128" s="583">
        <f t="shared" ref="AH128:AM128" si="85">AA128*1.035</f>
        <v>103499999.99999999</v>
      </c>
      <c r="AI128" s="583">
        <f t="shared" si="85"/>
        <v>0</v>
      </c>
      <c r="AJ128" s="583">
        <f t="shared" si="85"/>
        <v>206999999.99999997</v>
      </c>
      <c r="AK128" s="583">
        <f t="shared" si="85"/>
        <v>0</v>
      </c>
      <c r="AL128" s="583">
        <f t="shared" si="85"/>
        <v>0</v>
      </c>
      <c r="AM128" s="583">
        <f t="shared" si="85"/>
        <v>0</v>
      </c>
      <c r="AN128" s="583">
        <f t="shared" ref="AN128" si="86">SUM(AH128:AM128)</f>
        <v>310499999.99999994</v>
      </c>
      <c r="AO128" s="583">
        <f t="shared" ref="AO128:AT128" si="87">AH128*1.035</f>
        <v>107122499.99999997</v>
      </c>
      <c r="AP128" s="583">
        <f t="shared" si="87"/>
        <v>0</v>
      </c>
      <c r="AQ128" s="583">
        <f t="shared" si="87"/>
        <v>214244999.99999994</v>
      </c>
      <c r="AR128" s="583">
        <f t="shared" si="87"/>
        <v>0</v>
      </c>
      <c r="AS128" s="583">
        <f t="shared" si="87"/>
        <v>0</v>
      </c>
      <c r="AT128" s="583">
        <f t="shared" si="87"/>
        <v>0</v>
      </c>
      <c r="AU128" s="583">
        <f t="shared" ref="AU128" si="88">SUM(AO128:AT128)</f>
        <v>321367499.99999988</v>
      </c>
      <c r="AV128" s="583">
        <f t="shared" ref="AV128:BA128" si="89">AO128*1.035</f>
        <v>110871787.49999996</v>
      </c>
      <c r="AW128" s="583">
        <f t="shared" si="89"/>
        <v>0</v>
      </c>
      <c r="AX128" s="583">
        <f t="shared" si="89"/>
        <v>221743574.99999991</v>
      </c>
      <c r="AY128" s="583">
        <f t="shared" si="89"/>
        <v>0</v>
      </c>
      <c r="AZ128" s="583">
        <f t="shared" si="89"/>
        <v>0</v>
      </c>
      <c r="BA128" s="583">
        <f t="shared" si="89"/>
        <v>0</v>
      </c>
      <c r="BB128" s="583">
        <f t="shared" ref="BB128" si="90">SUM(AV128:BA128)</f>
        <v>332615362.49999988</v>
      </c>
      <c r="BC128" s="584">
        <f t="shared" ref="BC128" si="91">+AG128+AN128+AU128+BB128</f>
        <v>1264482862.4999998</v>
      </c>
      <c r="BD128" s="294" t="s">
        <v>1013</v>
      </c>
      <c r="BS128" s="89" t="s">
        <v>434</v>
      </c>
      <c r="BT128" s="89" t="s">
        <v>435</v>
      </c>
      <c r="BU128" s="90" t="s">
        <v>1075</v>
      </c>
      <c r="BV128" s="87" t="s">
        <v>1072</v>
      </c>
      <c r="DH128" s="2" t="s">
        <v>1079</v>
      </c>
      <c r="DI128" s="2" t="s">
        <v>437</v>
      </c>
      <c r="DJ128" s="2" t="s">
        <v>464</v>
      </c>
      <c r="DK128" s="2" t="s">
        <v>465</v>
      </c>
      <c r="DL128" s="2" t="s">
        <v>463</v>
      </c>
      <c r="DQ128" s="2" t="s">
        <v>1075</v>
      </c>
      <c r="DR128" s="2" t="s">
        <v>1072</v>
      </c>
      <c r="EL128" s="811" t="s">
        <v>1080</v>
      </c>
      <c r="EM128" s="311" t="s">
        <v>1077</v>
      </c>
      <c r="EN128" s="267" t="s">
        <v>1078</v>
      </c>
      <c r="EO128" s="267">
        <v>0</v>
      </c>
      <c r="EP128" s="267">
        <v>2</v>
      </c>
      <c r="EQ128" s="269">
        <v>0.5</v>
      </c>
      <c r="ER128" s="269">
        <v>0.5</v>
      </c>
      <c r="ES128" s="269">
        <v>0.5</v>
      </c>
      <c r="ET128" s="812">
        <v>0.5</v>
      </c>
    </row>
    <row r="129" spans="1:150" ht="62.25" customHeight="1" x14ac:dyDescent="0.2">
      <c r="A129" s="270" t="s">
        <v>200</v>
      </c>
      <c r="B129" s="422" t="s">
        <v>201</v>
      </c>
      <c r="C129" s="423" t="s">
        <v>441</v>
      </c>
      <c r="D129" s="423"/>
      <c r="E129" s="7" t="s">
        <v>826</v>
      </c>
      <c r="F129" s="274" t="str">
        <f t="shared" si="26"/>
        <v>E2.P_D</v>
      </c>
      <c r="G129" s="446" t="s">
        <v>354</v>
      </c>
      <c r="H129" s="446" t="s">
        <v>479</v>
      </c>
      <c r="I129" s="450"/>
      <c r="J129" s="451" t="s">
        <v>185</v>
      </c>
      <c r="K129" s="366" t="str">
        <f t="shared" si="27"/>
        <v>E2.P_D.MR1</v>
      </c>
      <c r="L129" s="402" t="s">
        <v>450</v>
      </c>
      <c r="M129" s="403" t="s">
        <v>481</v>
      </c>
      <c r="N129" s="367">
        <v>0</v>
      </c>
      <c r="O129" s="281">
        <v>2</v>
      </c>
      <c r="P129" s="369" t="s">
        <v>212</v>
      </c>
      <c r="Q129" s="370" t="str">
        <f t="shared" si="28"/>
        <v>E2.P_D.MR1-MP02-1</v>
      </c>
      <c r="R129" s="414" t="s">
        <v>1081</v>
      </c>
      <c r="S129" s="307" t="s">
        <v>1082</v>
      </c>
      <c r="T129" s="286">
        <v>0</v>
      </c>
      <c r="U129" s="287">
        <v>200</v>
      </c>
      <c r="V129" s="286" t="s">
        <v>191</v>
      </c>
      <c r="W129" s="288">
        <v>50</v>
      </c>
      <c r="X129" s="289">
        <v>50</v>
      </c>
      <c r="Y129" s="288">
        <v>50</v>
      </c>
      <c r="Z129" s="290">
        <v>50</v>
      </c>
      <c r="AA129" s="291"/>
      <c r="AB129" s="292"/>
      <c r="AC129" s="292"/>
      <c r="AD129" s="292"/>
      <c r="AE129" s="292"/>
      <c r="AF129" s="292"/>
      <c r="AG129" s="292"/>
      <c r="AH129" s="292"/>
      <c r="AI129" s="292"/>
      <c r="AJ129" s="292"/>
      <c r="AK129" s="292"/>
      <c r="AL129" s="292"/>
      <c r="AM129" s="292"/>
      <c r="AN129" s="292"/>
      <c r="AO129" s="292"/>
      <c r="AP129" s="292"/>
      <c r="AQ129" s="292"/>
      <c r="AR129" s="292"/>
      <c r="AS129" s="292"/>
      <c r="AT129" s="292"/>
      <c r="AU129" s="292"/>
      <c r="AV129" s="292"/>
      <c r="AW129" s="292"/>
      <c r="AX129" s="292"/>
      <c r="AY129" s="292"/>
      <c r="AZ129" s="292"/>
      <c r="BA129" s="292"/>
      <c r="BB129" s="292"/>
      <c r="BC129" s="293"/>
      <c r="BD129" s="294" t="s">
        <v>1013</v>
      </c>
      <c r="BS129" s="87" t="s">
        <v>449</v>
      </c>
      <c r="BT129" s="87" t="s">
        <v>450</v>
      </c>
      <c r="BU129" s="88" t="s">
        <v>1080</v>
      </c>
      <c r="BV129" s="87" t="s">
        <v>1077</v>
      </c>
      <c r="DH129" s="2" t="s">
        <v>1083</v>
      </c>
      <c r="DI129" s="2" t="s">
        <v>437</v>
      </c>
      <c r="DJ129" s="2" t="s">
        <v>478</v>
      </c>
      <c r="DK129" s="2" t="s">
        <v>479</v>
      </c>
      <c r="DL129" s="2" t="s">
        <v>477</v>
      </c>
      <c r="DQ129" s="2" t="s">
        <v>1080</v>
      </c>
      <c r="DR129" s="2" t="s">
        <v>1077</v>
      </c>
      <c r="EL129" s="811" t="s">
        <v>1084</v>
      </c>
      <c r="EM129" s="311" t="s">
        <v>1081</v>
      </c>
      <c r="EN129" s="267" t="s">
        <v>1082</v>
      </c>
      <c r="EO129" s="267">
        <v>0</v>
      </c>
      <c r="EP129" s="267">
        <v>200</v>
      </c>
      <c r="EQ129" s="268">
        <v>50</v>
      </c>
      <c r="ER129" s="268">
        <v>50</v>
      </c>
      <c r="ES129" s="268">
        <v>50</v>
      </c>
      <c r="ET129" s="809">
        <v>50</v>
      </c>
    </row>
    <row r="130" spans="1:150" ht="39" customHeight="1" x14ac:dyDescent="0.2">
      <c r="A130" s="270" t="s">
        <v>200</v>
      </c>
      <c r="B130" s="422" t="s">
        <v>201</v>
      </c>
      <c r="C130" s="423" t="s">
        <v>441</v>
      </c>
      <c r="D130" s="423"/>
      <c r="E130" s="7" t="s">
        <v>826</v>
      </c>
      <c r="F130" s="274" t="str">
        <f t="shared" si="26"/>
        <v>E2.P_D</v>
      </c>
      <c r="G130" s="446" t="s">
        <v>354</v>
      </c>
      <c r="H130" s="446" t="s">
        <v>479</v>
      </c>
      <c r="I130" s="450"/>
      <c r="J130" s="451" t="s">
        <v>185</v>
      </c>
      <c r="K130" s="366" t="str">
        <f t="shared" si="27"/>
        <v>E2.P_D.MR1</v>
      </c>
      <c r="L130" s="402" t="s">
        <v>450</v>
      </c>
      <c r="M130" s="403" t="s">
        <v>481</v>
      </c>
      <c r="N130" s="367">
        <v>0</v>
      </c>
      <c r="O130" s="281">
        <v>2</v>
      </c>
      <c r="P130" s="369" t="s">
        <v>225</v>
      </c>
      <c r="Q130" s="370" t="str">
        <f t="shared" si="28"/>
        <v>E2.P_D.MR1-MP03-1</v>
      </c>
      <c r="R130" s="414" t="s">
        <v>1085</v>
      </c>
      <c r="S130" s="307" t="s">
        <v>1086</v>
      </c>
      <c r="T130" s="286">
        <v>0</v>
      </c>
      <c r="U130" s="287">
        <v>1</v>
      </c>
      <c r="V130" s="286" t="s">
        <v>191</v>
      </c>
      <c r="W130" s="308">
        <v>0.2</v>
      </c>
      <c r="X130" s="323">
        <v>0.3</v>
      </c>
      <c r="Y130" s="308">
        <v>0.3</v>
      </c>
      <c r="Z130" s="309">
        <v>0.2</v>
      </c>
      <c r="AA130" s="291"/>
      <c r="AB130" s="292"/>
      <c r="AC130" s="292"/>
      <c r="AD130" s="292"/>
      <c r="AE130" s="292"/>
      <c r="AF130" s="292"/>
      <c r="AG130" s="292"/>
      <c r="AH130" s="292"/>
      <c r="AI130" s="292"/>
      <c r="AJ130" s="292"/>
      <c r="AK130" s="292"/>
      <c r="AL130" s="292"/>
      <c r="AM130" s="292"/>
      <c r="AN130" s="292"/>
      <c r="AO130" s="292"/>
      <c r="AP130" s="292"/>
      <c r="AQ130" s="292"/>
      <c r="AR130" s="292"/>
      <c r="AS130" s="292"/>
      <c r="AT130" s="292"/>
      <c r="AU130" s="292"/>
      <c r="AV130" s="292"/>
      <c r="AW130" s="292"/>
      <c r="AX130" s="292"/>
      <c r="AY130" s="292"/>
      <c r="AZ130" s="292"/>
      <c r="BA130" s="292"/>
      <c r="BB130" s="292"/>
      <c r="BC130" s="293"/>
      <c r="BD130" s="294" t="s">
        <v>1013</v>
      </c>
      <c r="BS130" s="89" t="s">
        <v>449</v>
      </c>
      <c r="BT130" s="89" t="s">
        <v>450</v>
      </c>
      <c r="BU130" s="88" t="s">
        <v>1084</v>
      </c>
      <c r="BV130" s="87" t="s">
        <v>1081</v>
      </c>
      <c r="DH130" s="2" t="s">
        <v>1087</v>
      </c>
      <c r="DI130" s="2" t="s">
        <v>437</v>
      </c>
      <c r="DJ130" s="2" t="s">
        <v>478</v>
      </c>
      <c r="DK130" s="2" t="s">
        <v>479</v>
      </c>
      <c r="DL130" s="2" t="s">
        <v>477</v>
      </c>
      <c r="DQ130" s="2" t="s">
        <v>1084</v>
      </c>
      <c r="DR130" s="2" t="s">
        <v>1081</v>
      </c>
      <c r="EL130" s="811" t="s">
        <v>1088</v>
      </c>
      <c r="EM130" s="311" t="s">
        <v>1085</v>
      </c>
      <c r="EN130" s="267" t="s">
        <v>1086</v>
      </c>
      <c r="EO130" s="267">
        <v>0</v>
      </c>
      <c r="EP130" s="267">
        <v>1</v>
      </c>
      <c r="EQ130" s="269">
        <v>0.2</v>
      </c>
      <c r="ER130" s="269">
        <v>0.3</v>
      </c>
      <c r="ES130" s="269">
        <v>0.3</v>
      </c>
      <c r="ET130" s="812">
        <v>0.2</v>
      </c>
    </row>
    <row r="131" spans="1:150" ht="33" customHeight="1" x14ac:dyDescent="0.2">
      <c r="A131" s="270" t="s">
        <v>200</v>
      </c>
      <c r="B131" s="422" t="s">
        <v>201</v>
      </c>
      <c r="C131" s="423" t="s">
        <v>441</v>
      </c>
      <c r="D131" s="423"/>
      <c r="E131" s="7" t="s">
        <v>826</v>
      </c>
      <c r="F131" s="274" t="str">
        <f t="shared" si="26"/>
        <v>E2.P_D</v>
      </c>
      <c r="G131" s="446" t="s">
        <v>354</v>
      </c>
      <c r="H131" s="446" t="s">
        <v>479</v>
      </c>
      <c r="I131" s="450"/>
      <c r="J131" s="451" t="s">
        <v>185</v>
      </c>
      <c r="K131" s="366" t="str">
        <f t="shared" si="27"/>
        <v>E2.P_D.MR1</v>
      </c>
      <c r="L131" s="402" t="s">
        <v>450</v>
      </c>
      <c r="M131" s="403" t="s">
        <v>481</v>
      </c>
      <c r="N131" s="367">
        <v>0</v>
      </c>
      <c r="O131" s="281">
        <v>2</v>
      </c>
      <c r="P131" s="369" t="s">
        <v>240</v>
      </c>
      <c r="Q131" s="370" t="str">
        <f t="shared" si="28"/>
        <v>E2.P_D.MR1-MP04-1</v>
      </c>
      <c r="R131" s="414" t="s">
        <v>1089</v>
      </c>
      <c r="S131" s="307" t="s">
        <v>1090</v>
      </c>
      <c r="T131" s="286">
        <v>0</v>
      </c>
      <c r="U131" s="287">
        <v>1</v>
      </c>
      <c r="V131" s="286" t="s">
        <v>191</v>
      </c>
      <c r="W131" s="308">
        <v>0.2</v>
      </c>
      <c r="X131" s="323">
        <v>0.3</v>
      </c>
      <c r="Y131" s="308">
        <v>0.3</v>
      </c>
      <c r="Z131" s="309">
        <v>0.2</v>
      </c>
      <c r="AA131" s="291"/>
      <c r="AB131" s="292"/>
      <c r="AC131" s="292"/>
      <c r="AD131" s="292"/>
      <c r="AE131" s="292"/>
      <c r="AF131" s="292"/>
      <c r="AG131" s="292"/>
      <c r="AH131" s="292"/>
      <c r="AI131" s="292"/>
      <c r="AJ131" s="292"/>
      <c r="AK131" s="292"/>
      <c r="AL131" s="292"/>
      <c r="AM131" s="292"/>
      <c r="AN131" s="292"/>
      <c r="AO131" s="292"/>
      <c r="AP131" s="292"/>
      <c r="AQ131" s="292"/>
      <c r="AR131" s="292"/>
      <c r="AS131" s="292"/>
      <c r="AT131" s="292"/>
      <c r="AU131" s="292"/>
      <c r="AV131" s="292"/>
      <c r="AW131" s="292"/>
      <c r="AX131" s="292"/>
      <c r="AY131" s="292"/>
      <c r="AZ131" s="292"/>
      <c r="BA131" s="292"/>
      <c r="BB131" s="292"/>
      <c r="BC131" s="293"/>
      <c r="BD131" s="294" t="s">
        <v>1013</v>
      </c>
      <c r="BS131" s="89" t="s">
        <v>449</v>
      </c>
      <c r="BT131" s="89" t="s">
        <v>450</v>
      </c>
      <c r="BU131" s="88" t="s">
        <v>1088</v>
      </c>
      <c r="BV131" s="87" t="s">
        <v>1085</v>
      </c>
      <c r="DH131" s="2" t="s">
        <v>1091</v>
      </c>
      <c r="DI131" s="2" t="s">
        <v>437</v>
      </c>
      <c r="DJ131" s="2" t="s">
        <v>478</v>
      </c>
      <c r="DK131" s="2" t="s">
        <v>479</v>
      </c>
      <c r="DL131" s="2" t="s">
        <v>477</v>
      </c>
      <c r="DQ131" s="2" t="s">
        <v>1088</v>
      </c>
      <c r="DR131" s="2" t="s">
        <v>1085</v>
      </c>
      <c r="EL131" s="811" t="s">
        <v>1092</v>
      </c>
      <c r="EM131" s="311" t="s">
        <v>1089</v>
      </c>
      <c r="EN131" s="267" t="s">
        <v>1090</v>
      </c>
      <c r="EO131" s="267">
        <v>0</v>
      </c>
      <c r="EP131" s="267">
        <v>1</v>
      </c>
      <c r="EQ131" s="269">
        <v>0.2</v>
      </c>
      <c r="ER131" s="269">
        <v>0.3</v>
      </c>
      <c r="ES131" s="269">
        <v>0.3</v>
      </c>
      <c r="ET131" s="812">
        <v>0.2</v>
      </c>
    </row>
    <row r="132" spans="1:150" ht="54" customHeight="1" thickBot="1" x14ac:dyDescent="0.25">
      <c r="A132" s="270" t="s">
        <v>200</v>
      </c>
      <c r="B132" s="422" t="s">
        <v>201</v>
      </c>
      <c r="C132" s="423" t="s">
        <v>441</v>
      </c>
      <c r="D132" s="423"/>
      <c r="E132" s="7" t="s">
        <v>826</v>
      </c>
      <c r="F132" s="274" t="str">
        <f t="shared" si="26"/>
        <v>E2.P_D</v>
      </c>
      <c r="G132" s="557" t="s">
        <v>354</v>
      </c>
      <c r="H132" s="557" t="s">
        <v>479</v>
      </c>
      <c r="I132" s="456"/>
      <c r="J132" s="457" t="s">
        <v>185</v>
      </c>
      <c r="K132" s="458" t="str">
        <f t="shared" si="27"/>
        <v>E2.P_D.MR1</v>
      </c>
      <c r="L132" s="418" t="s">
        <v>450</v>
      </c>
      <c r="M132" s="419" t="s">
        <v>481</v>
      </c>
      <c r="N132" s="381">
        <v>0</v>
      </c>
      <c r="O132" s="420">
        <v>2</v>
      </c>
      <c r="P132" s="558" t="s">
        <v>252</v>
      </c>
      <c r="Q132" s="384" t="str">
        <f t="shared" si="28"/>
        <v>E2.P_D.MR1-MP05-1</v>
      </c>
      <c r="R132" s="468" t="s">
        <v>1093</v>
      </c>
      <c r="S132" s="329" t="s">
        <v>1094</v>
      </c>
      <c r="T132" s="343">
        <v>0</v>
      </c>
      <c r="U132" s="344">
        <v>1</v>
      </c>
      <c r="V132" s="343" t="s">
        <v>191</v>
      </c>
      <c r="W132" s="395">
        <v>0.2</v>
      </c>
      <c r="X132" s="611">
        <v>0.3</v>
      </c>
      <c r="Y132" s="395">
        <v>0.3</v>
      </c>
      <c r="Z132" s="396">
        <v>0.2</v>
      </c>
      <c r="AA132" s="291"/>
      <c r="AB132" s="292"/>
      <c r="AC132" s="292"/>
      <c r="AD132" s="292"/>
      <c r="AE132" s="292"/>
      <c r="AF132" s="292"/>
      <c r="AG132" s="292"/>
      <c r="AH132" s="292"/>
      <c r="AI132" s="292"/>
      <c r="AJ132" s="292"/>
      <c r="AK132" s="292"/>
      <c r="AL132" s="292"/>
      <c r="AM132" s="292"/>
      <c r="AN132" s="292"/>
      <c r="AO132" s="292"/>
      <c r="AP132" s="292"/>
      <c r="AQ132" s="292"/>
      <c r="AR132" s="292"/>
      <c r="AS132" s="292"/>
      <c r="AT132" s="292"/>
      <c r="AU132" s="292"/>
      <c r="AV132" s="292"/>
      <c r="AW132" s="292"/>
      <c r="AX132" s="292"/>
      <c r="AY132" s="292"/>
      <c r="AZ132" s="292"/>
      <c r="BA132" s="292"/>
      <c r="BB132" s="292"/>
      <c r="BC132" s="293"/>
      <c r="BD132" s="294" t="s">
        <v>1013</v>
      </c>
      <c r="BS132" s="89" t="s">
        <v>449</v>
      </c>
      <c r="BT132" s="89" t="s">
        <v>450</v>
      </c>
      <c r="BU132" s="88" t="s">
        <v>1092</v>
      </c>
      <c r="BV132" s="87" t="s">
        <v>1089</v>
      </c>
      <c r="DH132" s="2" t="s">
        <v>1095</v>
      </c>
      <c r="DI132" s="2" t="s">
        <v>437</v>
      </c>
      <c r="DJ132" s="2" t="s">
        <v>478</v>
      </c>
      <c r="DK132" s="2" t="s">
        <v>479</v>
      </c>
      <c r="DL132" s="2" t="s">
        <v>477</v>
      </c>
      <c r="DQ132" s="2" t="s">
        <v>1092</v>
      </c>
      <c r="DR132" s="2" t="s">
        <v>1089</v>
      </c>
      <c r="EL132" s="811" t="s">
        <v>1096</v>
      </c>
      <c r="EM132" s="311" t="s">
        <v>1093</v>
      </c>
      <c r="EN132" s="267" t="s">
        <v>1094</v>
      </c>
      <c r="EO132" s="267">
        <v>0</v>
      </c>
      <c r="EP132" s="267">
        <v>1</v>
      </c>
      <c r="EQ132" s="269">
        <v>0.2</v>
      </c>
      <c r="ER132" s="269">
        <v>0.3</v>
      </c>
      <c r="ES132" s="269">
        <v>0.3</v>
      </c>
      <c r="ET132" s="812">
        <v>0.2</v>
      </c>
    </row>
    <row r="133" spans="1:150" ht="142.5" customHeight="1" x14ac:dyDescent="0.2">
      <c r="A133" s="270" t="s">
        <v>200</v>
      </c>
      <c r="B133" s="422" t="s">
        <v>201</v>
      </c>
      <c r="C133" s="423" t="s">
        <v>441</v>
      </c>
      <c r="D133" s="424" t="s">
        <v>493</v>
      </c>
      <c r="E133" s="3" t="s">
        <v>880</v>
      </c>
      <c r="F133" s="425" t="str">
        <f t="shared" si="26"/>
        <v>E2.P_E</v>
      </c>
      <c r="G133" s="426" t="s">
        <v>367</v>
      </c>
      <c r="H133" s="470" t="s">
        <v>491</v>
      </c>
      <c r="I133" s="447" t="s">
        <v>1097</v>
      </c>
      <c r="J133" s="448" t="s">
        <v>185</v>
      </c>
      <c r="K133" s="449" t="str">
        <f t="shared" si="27"/>
        <v>E2.P_E.MR1</v>
      </c>
      <c r="L133" s="353" t="s">
        <v>462</v>
      </c>
      <c r="M133" s="354" t="s">
        <v>494</v>
      </c>
      <c r="N133" s="355">
        <v>665</v>
      </c>
      <c r="O133" s="240">
        <v>1100</v>
      </c>
      <c r="P133" s="357" t="s">
        <v>188</v>
      </c>
      <c r="Q133" s="358" t="str">
        <f t="shared" si="28"/>
        <v>E2.P_E.MR1-MP01-1</v>
      </c>
      <c r="R133" s="410" t="s">
        <v>1098</v>
      </c>
      <c r="S133" s="360" t="s">
        <v>1099</v>
      </c>
      <c r="T133" s="607">
        <v>0</v>
      </c>
      <c r="U133" s="608">
        <v>2</v>
      </c>
      <c r="V133" s="607" t="s">
        <v>191</v>
      </c>
      <c r="W133" s="623">
        <v>0.5</v>
      </c>
      <c r="X133" s="624">
        <v>0.5</v>
      </c>
      <c r="Y133" s="623">
        <v>0.5</v>
      </c>
      <c r="Z133" s="625">
        <v>0.5</v>
      </c>
      <c r="AA133" s="582">
        <f>97668698+300000000+2331302+180000000+190000000+60000000-461911148</f>
        <v>368088852</v>
      </c>
      <c r="AB133" s="583">
        <v>0</v>
      </c>
      <c r="AC133" s="583">
        <v>50000000</v>
      </c>
      <c r="AD133" s="583">
        <v>0</v>
      </c>
      <c r="AE133" s="583">
        <v>0</v>
      </c>
      <c r="AF133" s="583">
        <f>591+31910557</f>
        <v>31911148</v>
      </c>
      <c r="AG133" s="583">
        <f t="shared" ref="AG133" si="92">SUM(AA133:AF133)</f>
        <v>450000000</v>
      </c>
      <c r="AH133" s="583">
        <f t="shared" ref="AH133:AM133" si="93">AA133*1.035</f>
        <v>380971961.81999999</v>
      </c>
      <c r="AI133" s="583">
        <f t="shared" si="93"/>
        <v>0</v>
      </c>
      <c r="AJ133" s="583">
        <f t="shared" si="93"/>
        <v>51749999.999999993</v>
      </c>
      <c r="AK133" s="583">
        <f t="shared" si="93"/>
        <v>0</v>
      </c>
      <c r="AL133" s="583">
        <f t="shared" si="93"/>
        <v>0</v>
      </c>
      <c r="AM133" s="583">
        <f t="shared" si="93"/>
        <v>33028038.179999996</v>
      </c>
      <c r="AN133" s="583">
        <f t="shared" ref="AN133" si="94">SUM(AH133:AM133)</f>
        <v>465750000</v>
      </c>
      <c r="AO133" s="583">
        <f t="shared" ref="AO133:AT133" si="95">AH133*1.035</f>
        <v>394305980.48369998</v>
      </c>
      <c r="AP133" s="583">
        <f t="shared" si="95"/>
        <v>0</v>
      </c>
      <c r="AQ133" s="583">
        <f t="shared" si="95"/>
        <v>53561249.999999985</v>
      </c>
      <c r="AR133" s="583">
        <f t="shared" si="95"/>
        <v>0</v>
      </c>
      <c r="AS133" s="583">
        <f t="shared" si="95"/>
        <v>0</v>
      </c>
      <c r="AT133" s="583">
        <f t="shared" si="95"/>
        <v>34184019.516299993</v>
      </c>
      <c r="AU133" s="583">
        <f t="shared" ref="AU133" si="96">SUM(AO133:AT133)</f>
        <v>482051250</v>
      </c>
      <c r="AV133" s="583">
        <f t="shared" ref="AV133:BA133" si="97">AO133*1.035</f>
        <v>408106689.80062944</v>
      </c>
      <c r="AW133" s="583">
        <f t="shared" si="97"/>
        <v>0</v>
      </c>
      <c r="AX133" s="583">
        <f t="shared" si="97"/>
        <v>55435893.749999978</v>
      </c>
      <c r="AY133" s="583">
        <f t="shared" si="97"/>
        <v>0</v>
      </c>
      <c r="AZ133" s="583">
        <f t="shared" si="97"/>
        <v>0</v>
      </c>
      <c r="BA133" s="583">
        <f t="shared" si="97"/>
        <v>35380460.199370489</v>
      </c>
      <c r="BB133" s="583">
        <f t="shared" ref="BB133" si="98">SUM(AV133:BA133)</f>
        <v>498923043.74999994</v>
      </c>
      <c r="BC133" s="584">
        <f t="shared" ref="BC133" si="99">+AG133+AN133+AU133+BB133</f>
        <v>1896724293.75</v>
      </c>
      <c r="BD133" s="294" t="s">
        <v>1013</v>
      </c>
      <c r="BS133" s="89" t="s">
        <v>449</v>
      </c>
      <c r="BT133" s="89" t="s">
        <v>450</v>
      </c>
      <c r="BU133" s="88" t="s">
        <v>1096</v>
      </c>
      <c r="BV133" s="87" t="s">
        <v>1093</v>
      </c>
      <c r="DH133" s="2" t="s">
        <v>1100</v>
      </c>
      <c r="DI133" s="2" t="s">
        <v>437</v>
      </c>
      <c r="DJ133" s="2" t="s">
        <v>478</v>
      </c>
      <c r="DK133" s="2" t="s">
        <v>479</v>
      </c>
      <c r="DL133" s="2" t="s">
        <v>477</v>
      </c>
      <c r="DQ133" s="2" t="s">
        <v>1096</v>
      </c>
      <c r="DR133" s="2" t="s">
        <v>1093</v>
      </c>
      <c r="EL133" s="811" t="s">
        <v>1101</v>
      </c>
      <c r="EM133" s="311" t="s">
        <v>1098</v>
      </c>
      <c r="EN133" s="267" t="s">
        <v>1099</v>
      </c>
      <c r="EO133" s="267">
        <v>0</v>
      </c>
      <c r="EP133" s="267">
        <v>2</v>
      </c>
      <c r="EQ133" s="269">
        <v>0.5</v>
      </c>
      <c r="ER133" s="269">
        <v>0.5</v>
      </c>
      <c r="ES133" s="269">
        <v>0.5</v>
      </c>
      <c r="ET133" s="812">
        <v>0.5</v>
      </c>
    </row>
    <row r="134" spans="1:150" ht="54" customHeight="1" x14ac:dyDescent="0.2">
      <c r="A134" s="270" t="s">
        <v>200</v>
      </c>
      <c r="B134" s="422" t="s">
        <v>201</v>
      </c>
      <c r="C134" s="423" t="s">
        <v>441</v>
      </c>
      <c r="D134" s="423"/>
      <c r="E134" s="7" t="s">
        <v>880</v>
      </c>
      <c r="F134" s="274" t="str">
        <f t="shared" si="26"/>
        <v>E2.P_E</v>
      </c>
      <c r="G134" s="562" t="s">
        <v>367</v>
      </c>
      <c r="H134" s="562" t="s">
        <v>491</v>
      </c>
      <c r="I134" s="450"/>
      <c r="J134" s="451" t="s">
        <v>185</v>
      </c>
      <c r="K134" s="366" t="str">
        <f t="shared" si="27"/>
        <v>E2.P_E.MR1</v>
      </c>
      <c r="L134" s="402" t="s">
        <v>462</v>
      </c>
      <c r="M134" s="403" t="s">
        <v>494</v>
      </c>
      <c r="N134" s="367">
        <v>665</v>
      </c>
      <c r="O134" s="281">
        <v>1100</v>
      </c>
      <c r="P134" s="369" t="s">
        <v>212</v>
      </c>
      <c r="Q134" s="370" t="str">
        <f t="shared" si="28"/>
        <v>E2.P_E.MR1-MP02-1</v>
      </c>
      <c r="R134" s="414" t="s">
        <v>1102</v>
      </c>
      <c r="S134" s="307" t="s">
        <v>1103</v>
      </c>
      <c r="T134" s="286">
        <v>300</v>
      </c>
      <c r="U134" s="287">
        <v>500</v>
      </c>
      <c r="V134" s="286" t="s">
        <v>191</v>
      </c>
      <c r="W134" s="288">
        <v>125</v>
      </c>
      <c r="X134" s="289">
        <v>125</v>
      </c>
      <c r="Y134" s="288">
        <v>125</v>
      </c>
      <c r="Z134" s="290">
        <v>125</v>
      </c>
      <c r="AA134" s="291"/>
      <c r="AB134" s="292"/>
      <c r="AC134" s="292"/>
      <c r="AD134" s="292"/>
      <c r="AE134" s="292"/>
      <c r="AF134" s="292"/>
      <c r="AG134" s="292"/>
      <c r="AH134" s="292"/>
      <c r="AI134" s="292"/>
      <c r="AJ134" s="292"/>
      <c r="AK134" s="292"/>
      <c r="AL134" s="292"/>
      <c r="AM134" s="292"/>
      <c r="AN134" s="292"/>
      <c r="AO134" s="292"/>
      <c r="AP134" s="292"/>
      <c r="AQ134" s="292"/>
      <c r="AR134" s="292"/>
      <c r="AS134" s="292"/>
      <c r="AT134" s="292"/>
      <c r="AU134" s="292"/>
      <c r="AV134" s="292"/>
      <c r="AW134" s="292"/>
      <c r="AX134" s="292"/>
      <c r="AY134" s="292"/>
      <c r="AZ134" s="292"/>
      <c r="BA134" s="292"/>
      <c r="BB134" s="292"/>
      <c r="BC134" s="293"/>
      <c r="BD134" s="294" t="s">
        <v>1013</v>
      </c>
      <c r="BS134" s="87" t="s">
        <v>461</v>
      </c>
      <c r="BT134" s="87" t="s">
        <v>462</v>
      </c>
      <c r="BU134" s="90" t="s">
        <v>1101</v>
      </c>
      <c r="BV134" s="87" t="s">
        <v>1098</v>
      </c>
      <c r="DH134" s="2" t="s">
        <v>1104</v>
      </c>
      <c r="DI134" s="2" t="s">
        <v>437</v>
      </c>
      <c r="DJ134" s="2" t="s">
        <v>490</v>
      </c>
      <c r="DK134" s="2" t="s">
        <v>491</v>
      </c>
      <c r="DL134" s="2" t="s">
        <v>489</v>
      </c>
      <c r="DQ134" s="2" t="s">
        <v>1101</v>
      </c>
      <c r="DR134" s="2" t="s">
        <v>1098</v>
      </c>
      <c r="EL134" s="811" t="s">
        <v>1105</v>
      </c>
      <c r="EM134" s="311" t="s">
        <v>1102</v>
      </c>
      <c r="EN134" s="267" t="s">
        <v>1103</v>
      </c>
      <c r="EO134" s="267">
        <v>300</v>
      </c>
      <c r="EP134" s="267">
        <v>500</v>
      </c>
      <c r="EQ134" s="268">
        <v>125</v>
      </c>
      <c r="ER134" s="268">
        <v>125</v>
      </c>
      <c r="ES134" s="268">
        <v>125</v>
      </c>
      <c r="ET134" s="809">
        <v>125</v>
      </c>
    </row>
    <row r="135" spans="1:150" ht="34.5" customHeight="1" x14ac:dyDescent="0.2">
      <c r="A135" s="270" t="s">
        <v>200</v>
      </c>
      <c r="B135" s="422" t="s">
        <v>201</v>
      </c>
      <c r="C135" s="423" t="s">
        <v>441</v>
      </c>
      <c r="D135" s="423"/>
      <c r="E135" s="7" t="s">
        <v>880</v>
      </c>
      <c r="F135" s="274" t="str">
        <f t="shared" si="26"/>
        <v>E2.P_E</v>
      </c>
      <c r="G135" s="562" t="s">
        <v>367</v>
      </c>
      <c r="H135" s="562" t="s">
        <v>491</v>
      </c>
      <c r="I135" s="450"/>
      <c r="J135" s="451" t="s">
        <v>185</v>
      </c>
      <c r="K135" s="366" t="str">
        <f t="shared" si="27"/>
        <v>E2.P_E.MR1</v>
      </c>
      <c r="L135" s="402" t="s">
        <v>462</v>
      </c>
      <c r="M135" s="403" t="s">
        <v>494</v>
      </c>
      <c r="N135" s="367">
        <v>665</v>
      </c>
      <c r="O135" s="281">
        <v>1100</v>
      </c>
      <c r="P135" s="369" t="s">
        <v>225</v>
      </c>
      <c r="Q135" s="370" t="str">
        <f t="shared" si="28"/>
        <v>E2.P_E.MR1-MP03-1</v>
      </c>
      <c r="R135" s="414" t="s">
        <v>1106</v>
      </c>
      <c r="S135" s="307" t="s">
        <v>1107</v>
      </c>
      <c r="T135" s="286">
        <v>0</v>
      </c>
      <c r="U135" s="374">
        <v>1</v>
      </c>
      <c r="V135" s="373" t="s">
        <v>191</v>
      </c>
      <c r="W135" s="314">
        <v>0.25</v>
      </c>
      <c r="X135" s="315">
        <v>0.25</v>
      </c>
      <c r="Y135" s="314">
        <v>0.25</v>
      </c>
      <c r="Z135" s="316">
        <v>0.25</v>
      </c>
      <c r="AA135" s="375"/>
      <c r="AB135" s="376"/>
      <c r="AC135" s="376"/>
      <c r="AD135" s="376"/>
      <c r="AE135" s="376"/>
      <c r="AF135" s="376"/>
      <c r="AG135" s="376"/>
      <c r="AH135" s="376"/>
      <c r="AI135" s="376"/>
      <c r="AJ135" s="376"/>
      <c r="AK135" s="376"/>
      <c r="AL135" s="376"/>
      <c r="AM135" s="376"/>
      <c r="AN135" s="376"/>
      <c r="AO135" s="376"/>
      <c r="AP135" s="376"/>
      <c r="AQ135" s="376"/>
      <c r="AR135" s="376"/>
      <c r="AS135" s="376"/>
      <c r="AT135" s="376"/>
      <c r="AU135" s="376"/>
      <c r="AV135" s="376"/>
      <c r="AW135" s="376"/>
      <c r="AX135" s="376"/>
      <c r="AY135" s="376"/>
      <c r="AZ135" s="376"/>
      <c r="BA135" s="376"/>
      <c r="BB135" s="376"/>
      <c r="BC135" s="377"/>
      <c r="BD135" s="294" t="s">
        <v>1013</v>
      </c>
      <c r="BS135" s="89" t="s">
        <v>461</v>
      </c>
      <c r="BT135" s="89" t="s">
        <v>462</v>
      </c>
      <c r="BU135" s="90" t="s">
        <v>1105</v>
      </c>
      <c r="BV135" s="87" t="s">
        <v>1102</v>
      </c>
      <c r="DH135" s="2" t="s">
        <v>1108</v>
      </c>
      <c r="DI135" s="2" t="s">
        <v>437</v>
      </c>
      <c r="DJ135" s="2" t="s">
        <v>490</v>
      </c>
      <c r="DK135" s="2" t="s">
        <v>491</v>
      </c>
      <c r="DL135" s="2" t="s">
        <v>489</v>
      </c>
      <c r="DQ135" s="2" t="s">
        <v>1105</v>
      </c>
      <c r="DR135" s="2" t="s">
        <v>1102</v>
      </c>
      <c r="EL135" s="811" t="s">
        <v>1109</v>
      </c>
      <c r="EM135" s="311" t="s">
        <v>1106</v>
      </c>
      <c r="EN135" s="267" t="s">
        <v>1107</v>
      </c>
      <c r="EO135" s="267">
        <v>0</v>
      </c>
      <c r="EP135" s="378">
        <v>1</v>
      </c>
      <c r="EQ135" s="322">
        <v>0.25</v>
      </c>
      <c r="ER135" s="800">
        <v>0.05</v>
      </c>
      <c r="ES135" s="800">
        <v>0.35</v>
      </c>
      <c r="ET135" s="810">
        <v>0.35</v>
      </c>
    </row>
    <row r="136" spans="1:150" ht="34.5" customHeight="1" x14ac:dyDescent="0.2">
      <c r="A136" s="270" t="s">
        <v>200</v>
      </c>
      <c r="B136" s="422" t="s">
        <v>201</v>
      </c>
      <c r="C136" s="423" t="s">
        <v>441</v>
      </c>
      <c r="D136" s="423"/>
      <c r="E136" s="7" t="s">
        <v>880</v>
      </c>
      <c r="F136" s="274" t="str">
        <f t="shared" si="26"/>
        <v>E2.P_E</v>
      </c>
      <c r="G136" s="562" t="s">
        <v>367</v>
      </c>
      <c r="H136" s="562" t="s">
        <v>491</v>
      </c>
      <c r="I136" s="450"/>
      <c r="J136" s="451" t="s">
        <v>185</v>
      </c>
      <c r="K136" s="366" t="str">
        <f t="shared" si="27"/>
        <v>E2.P_E.MR1</v>
      </c>
      <c r="L136" s="402" t="s">
        <v>462</v>
      </c>
      <c r="M136" s="403" t="s">
        <v>494</v>
      </c>
      <c r="N136" s="367">
        <v>665</v>
      </c>
      <c r="O136" s="281">
        <v>1100</v>
      </c>
      <c r="P136" s="369" t="s">
        <v>240</v>
      </c>
      <c r="Q136" s="370" t="str">
        <f t="shared" si="28"/>
        <v>E2.P_E.MR1-MP04-1</v>
      </c>
      <c r="R136" s="414" t="s">
        <v>1110</v>
      </c>
      <c r="S136" s="307" t="s">
        <v>1111</v>
      </c>
      <c r="T136" s="286">
        <v>0</v>
      </c>
      <c r="U136" s="287">
        <v>8</v>
      </c>
      <c r="V136" s="286" t="s">
        <v>191</v>
      </c>
      <c r="W136" s="288">
        <v>2</v>
      </c>
      <c r="X136" s="289">
        <v>2</v>
      </c>
      <c r="Y136" s="288">
        <v>2</v>
      </c>
      <c r="Z136" s="290">
        <v>2</v>
      </c>
      <c r="AA136" s="291"/>
      <c r="AB136" s="292"/>
      <c r="AC136" s="292"/>
      <c r="AD136" s="292"/>
      <c r="AE136" s="292"/>
      <c r="AF136" s="292"/>
      <c r="AG136" s="292"/>
      <c r="AH136" s="292"/>
      <c r="AI136" s="292"/>
      <c r="AJ136" s="292"/>
      <c r="AK136" s="292"/>
      <c r="AL136" s="292"/>
      <c r="AM136" s="292"/>
      <c r="AN136" s="292"/>
      <c r="AO136" s="292"/>
      <c r="AP136" s="292"/>
      <c r="AQ136" s="292"/>
      <c r="AR136" s="292"/>
      <c r="AS136" s="292"/>
      <c r="AT136" s="292"/>
      <c r="AU136" s="292"/>
      <c r="AV136" s="292"/>
      <c r="AW136" s="292"/>
      <c r="AX136" s="292"/>
      <c r="AY136" s="292"/>
      <c r="AZ136" s="292"/>
      <c r="BA136" s="292"/>
      <c r="BB136" s="292"/>
      <c r="BC136" s="293"/>
      <c r="BD136" s="294" t="s">
        <v>1013</v>
      </c>
      <c r="BS136" s="89" t="s">
        <v>461</v>
      </c>
      <c r="BT136" s="89" t="s">
        <v>462</v>
      </c>
      <c r="BU136" s="90" t="s">
        <v>1109</v>
      </c>
      <c r="BV136" s="87" t="s">
        <v>1106</v>
      </c>
      <c r="DH136" s="2" t="s">
        <v>1112</v>
      </c>
      <c r="DI136" s="2" t="s">
        <v>437</v>
      </c>
      <c r="DJ136" s="2" t="s">
        <v>490</v>
      </c>
      <c r="DK136" s="2" t="s">
        <v>491</v>
      </c>
      <c r="DL136" s="2" t="s">
        <v>489</v>
      </c>
      <c r="DQ136" s="2" t="s">
        <v>1109</v>
      </c>
      <c r="DR136" s="2" t="s">
        <v>1106</v>
      </c>
      <c r="EL136" s="811" t="s">
        <v>1113</v>
      </c>
      <c r="EM136" s="311" t="s">
        <v>1110</v>
      </c>
      <c r="EN136" s="267" t="s">
        <v>1111</v>
      </c>
      <c r="EO136" s="267">
        <v>0</v>
      </c>
      <c r="EP136" s="267">
        <v>8</v>
      </c>
      <c r="EQ136" s="268">
        <v>2</v>
      </c>
      <c r="ER136" s="268">
        <v>2</v>
      </c>
      <c r="ES136" s="268">
        <v>2</v>
      </c>
      <c r="ET136" s="809">
        <v>2</v>
      </c>
    </row>
    <row r="137" spans="1:150" ht="46.5" customHeight="1" x14ac:dyDescent="0.2">
      <c r="A137" s="270" t="s">
        <v>200</v>
      </c>
      <c r="B137" s="422" t="s">
        <v>201</v>
      </c>
      <c r="C137" s="423" t="s">
        <v>441</v>
      </c>
      <c r="D137" s="423"/>
      <c r="E137" s="7" t="s">
        <v>880</v>
      </c>
      <c r="F137" s="274" t="str">
        <f t="shared" si="26"/>
        <v>E2.P_E</v>
      </c>
      <c r="G137" s="562" t="s">
        <v>367</v>
      </c>
      <c r="H137" s="562" t="s">
        <v>491</v>
      </c>
      <c r="I137" s="450"/>
      <c r="J137" s="451" t="s">
        <v>185</v>
      </c>
      <c r="K137" s="366" t="str">
        <f t="shared" si="27"/>
        <v>E2.P_E.MR1</v>
      </c>
      <c r="L137" s="402" t="s">
        <v>462</v>
      </c>
      <c r="M137" s="403" t="s">
        <v>494</v>
      </c>
      <c r="N137" s="367">
        <v>665</v>
      </c>
      <c r="O137" s="281">
        <v>1100</v>
      </c>
      <c r="P137" s="369" t="s">
        <v>252</v>
      </c>
      <c r="Q137" s="370" t="str">
        <f t="shared" si="28"/>
        <v>E2.P_E.MR1-MP05-1</v>
      </c>
      <c r="R137" s="414" t="s">
        <v>1114</v>
      </c>
      <c r="S137" s="307" t="s">
        <v>1115</v>
      </c>
      <c r="T137" s="286">
        <v>6</v>
      </c>
      <c r="U137" s="287">
        <v>194</v>
      </c>
      <c r="V137" s="286" t="s">
        <v>191</v>
      </c>
      <c r="W137" s="288">
        <v>48</v>
      </c>
      <c r="X137" s="289">
        <v>48</v>
      </c>
      <c r="Y137" s="288">
        <v>48</v>
      </c>
      <c r="Z137" s="290">
        <v>50</v>
      </c>
      <c r="AA137" s="291"/>
      <c r="AB137" s="292"/>
      <c r="AC137" s="292"/>
      <c r="AD137" s="292"/>
      <c r="AE137" s="292"/>
      <c r="AF137" s="292"/>
      <c r="AG137" s="292"/>
      <c r="AH137" s="292"/>
      <c r="AI137" s="292"/>
      <c r="AJ137" s="292"/>
      <c r="AK137" s="292"/>
      <c r="AL137" s="292"/>
      <c r="AM137" s="292"/>
      <c r="AN137" s="292"/>
      <c r="AO137" s="292"/>
      <c r="AP137" s="292"/>
      <c r="AQ137" s="292"/>
      <c r="AR137" s="292"/>
      <c r="AS137" s="292"/>
      <c r="AT137" s="292"/>
      <c r="AU137" s="292"/>
      <c r="AV137" s="292"/>
      <c r="AW137" s="292"/>
      <c r="AX137" s="292"/>
      <c r="AY137" s="292"/>
      <c r="AZ137" s="292"/>
      <c r="BA137" s="292"/>
      <c r="BB137" s="292"/>
      <c r="BC137" s="293"/>
      <c r="BD137" s="294" t="s">
        <v>1013</v>
      </c>
      <c r="BS137" s="89" t="s">
        <v>461</v>
      </c>
      <c r="BT137" s="89" t="s">
        <v>462</v>
      </c>
      <c r="BU137" s="90" t="s">
        <v>1113</v>
      </c>
      <c r="BV137" s="87" t="s">
        <v>1110</v>
      </c>
      <c r="DH137" s="2" t="s">
        <v>1116</v>
      </c>
      <c r="DI137" s="2" t="s">
        <v>437</v>
      </c>
      <c r="DJ137" s="2" t="s">
        <v>490</v>
      </c>
      <c r="DK137" s="2" t="s">
        <v>491</v>
      </c>
      <c r="DL137" s="2" t="s">
        <v>489</v>
      </c>
      <c r="DQ137" s="2" t="s">
        <v>1113</v>
      </c>
      <c r="DR137" s="2" t="s">
        <v>1110</v>
      </c>
      <c r="EL137" s="811" t="s">
        <v>1117</v>
      </c>
      <c r="EM137" s="311" t="s">
        <v>1114</v>
      </c>
      <c r="EN137" s="267" t="s">
        <v>1115</v>
      </c>
      <c r="EO137" s="267">
        <v>6</v>
      </c>
      <c r="EP137" s="267">
        <v>194</v>
      </c>
      <c r="EQ137" s="268">
        <v>48</v>
      </c>
      <c r="ER137" s="268">
        <v>48</v>
      </c>
      <c r="ES137" s="268">
        <v>48</v>
      </c>
      <c r="ET137" s="809">
        <v>50</v>
      </c>
    </row>
    <row r="138" spans="1:150" ht="45.75" customHeight="1" thickBot="1" x14ac:dyDescent="0.25">
      <c r="A138" s="270" t="s">
        <v>200</v>
      </c>
      <c r="B138" s="422" t="s">
        <v>201</v>
      </c>
      <c r="C138" s="423" t="s">
        <v>441</v>
      </c>
      <c r="D138" s="423"/>
      <c r="E138" s="7" t="s">
        <v>880</v>
      </c>
      <c r="F138" s="274" t="str">
        <f t="shared" ref="F138:F201" si="100">+CONCATENATE(A138,E138)</f>
        <v>E2.P_E</v>
      </c>
      <c r="G138" s="563" t="s">
        <v>367</v>
      </c>
      <c r="H138" s="563" t="s">
        <v>491</v>
      </c>
      <c r="I138" s="456"/>
      <c r="J138" s="457" t="s">
        <v>185</v>
      </c>
      <c r="K138" s="458" t="str">
        <f t="shared" ref="K138:K201" si="101">+CONCATENATE(F138,".",J138)</f>
        <v>E2.P_E.MR1</v>
      </c>
      <c r="L138" s="418" t="s">
        <v>462</v>
      </c>
      <c r="M138" s="419" t="s">
        <v>494</v>
      </c>
      <c r="N138" s="381">
        <v>665</v>
      </c>
      <c r="O138" s="420">
        <v>1100</v>
      </c>
      <c r="P138" s="383" t="s">
        <v>263</v>
      </c>
      <c r="Q138" s="384" t="str">
        <f t="shared" ref="Q138:Q201" si="102">+CONCATENATE(K138,"-",P138)</f>
        <v>E2.P_E.MR1-MP06-1</v>
      </c>
      <c r="R138" s="468" t="s">
        <v>1118</v>
      </c>
      <c r="S138" s="329" t="s">
        <v>1119</v>
      </c>
      <c r="T138" s="330">
        <v>0</v>
      </c>
      <c r="U138" s="610">
        <v>1</v>
      </c>
      <c r="V138" s="609" t="s">
        <v>191</v>
      </c>
      <c r="W138" s="496">
        <v>0.25</v>
      </c>
      <c r="X138" s="495">
        <v>0.25</v>
      </c>
      <c r="Y138" s="496">
        <v>0.25</v>
      </c>
      <c r="Z138" s="626">
        <v>0.25</v>
      </c>
      <c r="AA138" s="375"/>
      <c r="AB138" s="376"/>
      <c r="AC138" s="376"/>
      <c r="AD138" s="376"/>
      <c r="AE138" s="376"/>
      <c r="AF138" s="376"/>
      <c r="AG138" s="376"/>
      <c r="AH138" s="376"/>
      <c r="AI138" s="376"/>
      <c r="AJ138" s="376"/>
      <c r="AK138" s="376"/>
      <c r="AL138" s="376"/>
      <c r="AM138" s="376"/>
      <c r="AN138" s="376"/>
      <c r="AO138" s="376"/>
      <c r="AP138" s="376"/>
      <c r="AQ138" s="376"/>
      <c r="AR138" s="376"/>
      <c r="AS138" s="376"/>
      <c r="AT138" s="376"/>
      <c r="AU138" s="376"/>
      <c r="AV138" s="376"/>
      <c r="AW138" s="376"/>
      <c r="AX138" s="376"/>
      <c r="AY138" s="376"/>
      <c r="AZ138" s="376"/>
      <c r="BA138" s="376"/>
      <c r="BB138" s="376"/>
      <c r="BC138" s="377"/>
      <c r="BD138" s="294" t="s">
        <v>1013</v>
      </c>
      <c r="BS138" s="89" t="s">
        <v>461</v>
      </c>
      <c r="BT138" s="89" t="s">
        <v>462</v>
      </c>
      <c r="BU138" s="90" t="s">
        <v>1117</v>
      </c>
      <c r="BV138" s="87" t="s">
        <v>1114</v>
      </c>
      <c r="DH138" s="2" t="s">
        <v>1120</v>
      </c>
      <c r="DI138" s="2" t="s">
        <v>437</v>
      </c>
      <c r="DJ138" s="2" t="s">
        <v>490</v>
      </c>
      <c r="DK138" s="2" t="s">
        <v>491</v>
      </c>
      <c r="DL138" s="2" t="s">
        <v>489</v>
      </c>
      <c r="DQ138" s="2" t="s">
        <v>1117</v>
      </c>
      <c r="DR138" s="2" t="s">
        <v>1114</v>
      </c>
      <c r="EL138" s="811" t="s">
        <v>1121</v>
      </c>
      <c r="EM138" s="311" t="s">
        <v>1118</v>
      </c>
      <c r="EN138" s="267" t="s">
        <v>1119</v>
      </c>
      <c r="EO138" s="267">
        <v>0</v>
      </c>
      <c r="EP138" s="378">
        <v>1</v>
      </c>
      <c r="EQ138" s="322">
        <v>0.25</v>
      </c>
      <c r="ER138" s="322">
        <v>0.25</v>
      </c>
      <c r="ES138" s="322">
        <v>0.25</v>
      </c>
      <c r="ET138" s="808">
        <v>0.25</v>
      </c>
    </row>
    <row r="139" spans="1:150" ht="86.25" customHeight="1" x14ac:dyDescent="0.2">
      <c r="A139" s="270" t="s">
        <v>200</v>
      </c>
      <c r="B139" s="422" t="s">
        <v>201</v>
      </c>
      <c r="C139" s="423" t="s">
        <v>441</v>
      </c>
      <c r="D139" s="424" t="s">
        <v>442</v>
      </c>
      <c r="E139" s="21" t="s">
        <v>904</v>
      </c>
      <c r="F139" s="3" t="str">
        <f t="shared" si="100"/>
        <v>E2.P_F</v>
      </c>
      <c r="G139" s="471" t="s">
        <v>376</v>
      </c>
      <c r="H139" s="470" t="s">
        <v>504</v>
      </c>
      <c r="I139" s="447" t="s">
        <v>1122</v>
      </c>
      <c r="J139" s="448" t="s">
        <v>185</v>
      </c>
      <c r="K139" s="409" t="str">
        <f t="shared" si="101"/>
        <v>E2.P_F.MR1</v>
      </c>
      <c r="L139" s="353" t="s">
        <v>476</v>
      </c>
      <c r="M139" s="354" t="s">
        <v>506</v>
      </c>
      <c r="N139" s="355">
        <v>25</v>
      </c>
      <c r="O139" s="240">
        <v>90</v>
      </c>
      <c r="P139" s="357" t="s">
        <v>188</v>
      </c>
      <c r="Q139" s="358" t="str">
        <f t="shared" si="102"/>
        <v>E2.P_F.MR1-MP01-1</v>
      </c>
      <c r="R139" s="410" t="s">
        <v>1123</v>
      </c>
      <c r="S139" s="360" t="s">
        <v>1124</v>
      </c>
      <c r="T139" s="361">
        <v>0</v>
      </c>
      <c r="U139" s="362">
        <v>1</v>
      </c>
      <c r="V139" s="361" t="s">
        <v>191</v>
      </c>
      <c r="W139" s="248">
        <v>0</v>
      </c>
      <c r="X139" s="249">
        <v>0.5</v>
      </c>
      <c r="Y139" s="554">
        <v>0.25</v>
      </c>
      <c r="Z139" s="556">
        <v>0.25</v>
      </c>
      <c r="AA139" s="582">
        <v>100000000</v>
      </c>
      <c r="AB139" s="583"/>
      <c r="AC139" s="583">
        <v>0</v>
      </c>
      <c r="AD139" s="583"/>
      <c r="AE139" s="583"/>
      <c r="AF139" s="583"/>
      <c r="AG139" s="583">
        <f t="shared" ref="AG139" si="103">SUM(AA139:AF139)</f>
        <v>100000000</v>
      </c>
      <c r="AH139" s="583">
        <f t="shared" ref="AH139:AM139" si="104">AA139*1.035</f>
        <v>103499999.99999999</v>
      </c>
      <c r="AI139" s="583">
        <f t="shared" si="104"/>
        <v>0</v>
      </c>
      <c r="AJ139" s="583">
        <f t="shared" si="104"/>
        <v>0</v>
      </c>
      <c r="AK139" s="583">
        <f t="shared" si="104"/>
        <v>0</v>
      </c>
      <c r="AL139" s="583">
        <f t="shared" si="104"/>
        <v>0</v>
      </c>
      <c r="AM139" s="583">
        <f t="shared" si="104"/>
        <v>0</v>
      </c>
      <c r="AN139" s="583">
        <f t="shared" ref="AN139" si="105">SUM(AH139:AM139)</f>
        <v>103499999.99999999</v>
      </c>
      <c r="AO139" s="583">
        <f t="shared" ref="AO139:AT139" si="106">AH139*1.035</f>
        <v>107122499.99999997</v>
      </c>
      <c r="AP139" s="583">
        <f t="shared" si="106"/>
        <v>0</v>
      </c>
      <c r="AQ139" s="583">
        <f t="shared" si="106"/>
        <v>0</v>
      </c>
      <c r="AR139" s="583">
        <f t="shared" si="106"/>
        <v>0</v>
      </c>
      <c r="AS139" s="583">
        <f t="shared" si="106"/>
        <v>0</v>
      </c>
      <c r="AT139" s="583">
        <f t="shared" si="106"/>
        <v>0</v>
      </c>
      <c r="AU139" s="583">
        <f t="shared" ref="AU139" si="107">SUM(AO139:AT139)</f>
        <v>107122499.99999997</v>
      </c>
      <c r="AV139" s="583">
        <f t="shared" ref="AV139:BA139" si="108">AO139*1.035</f>
        <v>110871787.49999996</v>
      </c>
      <c r="AW139" s="583">
        <f t="shared" si="108"/>
        <v>0</v>
      </c>
      <c r="AX139" s="583">
        <f t="shared" si="108"/>
        <v>0</v>
      </c>
      <c r="AY139" s="583">
        <f t="shared" si="108"/>
        <v>0</v>
      </c>
      <c r="AZ139" s="583">
        <f t="shared" si="108"/>
        <v>0</v>
      </c>
      <c r="BA139" s="583">
        <f t="shared" si="108"/>
        <v>0</v>
      </c>
      <c r="BB139" s="583">
        <f t="shared" ref="BB139" si="109">SUM(AV139:BA139)</f>
        <v>110871787.49999996</v>
      </c>
      <c r="BC139" s="584">
        <f t="shared" ref="BC139" si="110">+AG139+AN139+AU139+BB139</f>
        <v>421494287.49999994</v>
      </c>
      <c r="BD139" s="294" t="s">
        <v>1013</v>
      </c>
      <c r="BS139" s="89" t="s">
        <v>461</v>
      </c>
      <c r="BT139" s="89" t="s">
        <v>462</v>
      </c>
      <c r="BU139" s="90" t="s">
        <v>1121</v>
      </c>
      <c r="BV139" s="87" t="s">
        <v>1118</v>
      </c>
      <c r="DH139" s="2" t="s">
        <v>1125</v>
      </c>
      <c r="DI139" s="2" t="s">
        <v>437</v>
      </c>
      <c r="DJ139" s="2" t="s">
        <v>490</v>
      </c>
      <c r="DK139" s="2" t="s">
        <v>491</v>
      </c>
      <c r="DL139" s="2" t="s">
        <v>489</v>
      </c>
      <c r="DQ139" s="2" t="s">
        <v>1121</v>
      </c>
      <c r="DR139" s="2" t="s">
        <v>1118</v>
      </c>
      <c r="EL139" s="811" t="s">
        <v>1126</v>
      </c>
      <c r="EM139" s="311" t="s">
        <v>1123</v>
      </c>
      <c r="EN139" s="267" t="s">
        <v>1124</v>
      </c>
      <c r="EO139" s="267">
        <v>0</v>
      </c>
      <c r="EP139" s="267">
        <v>1</v>
      </c>
      <c r="EQ139" s="268">
        <v>0</v>
      </c>
      <c r="ER139" s="799">
        <v>0</v>
      </c>
      <c r="ES139" s="800">
        <v>0.5</v>
      </c>
      <c r="ET139" s="810">
        <v>0.5</v>
      </c>
    </row>
    <row r="140" spans="1:150" ht="42" customHeight="1" x14ac:dyDescent="0.2">
      <c r="A140" s="270" t="s">
        <v>200</v>
      </c>
      <c r="B140" s="422" t="s">
        <v>201</v>
      </c>
      <c r="C140" s="423" t="s">
        <v>441</v>
      </c>
      <c r="D140" s="627"/>
      <c r="E140" s="22" t="s">
        <v>904</v>
      </c>
      <c r="F140" s="22" t="str">
        <f t="shared" si="100"/>
        <v>E2.P_F</v>
      </c>
      <c r="G140" s="403" t="s">
        <v>376</v>
      </c>
      <c r="H140" s="446" t="s">
        <v>504</v>
      </c>
      <c r="I140" s="450"/>
      <c r="J140" s="451" t="s">
        <v>185</v>
      </c>
      <c r="K140" s="366" t="str">
        <f t="shared" si="101"/>
        <v>E2.P_F.MR1</v>
      </c>
      <c r="L140" s="402" t="s">
        <v>476</v>
      </c>
      <c r="M140" s="403" t="s">
        <v>506</v>
      </c>
      <c r="N140" s="367">
        <v>25</v>
      </c>
      <c r="O140" s="281">
        <v>90</v>
      </c>
      <c r="P140" s="369" t="s">
        <v>212</v>
      </c>
      <c r="Q140" s="370" t="str">
        <f t="shared" si="102"/>
        <v>E2.P_F.MR1-MP02-1</v>
      </c>
      <c r="R140" s="414" t="s">
        <v>1127</v>
      </c>
      <c r="S140" s="307" t="s">
        <v>1128</v>
      </c>
      <c r="T140" s="286">
        <v>0</v>
      </c>
      <c r="U140" s="287">
        <v>1</v>
      </c>
      <c r="V140" s="286" t="s">
        <v>191</v>
      </c>
      <c r="W140" s="314">
        <v>0.25</v>
      </c>
      <c r="X140" s="315">
        <v>0.25</v>
      </c>
      <c r="Y140" s="314">
        <v>0.25</v>
      </c>
      <c r="Z140" s="316">
        <v>0.25</v>
      </c>
      <c r="AA140" s="291"/>
      <c r="AB140" s="292"/>
      <c r="AC140" s="292"/>
      <c r="AD140" s="292"/>
      <c r="AE140" s="292"/>
      <c r="AF140" s="292"/>
      <c r="AG140" s="292"/>
      <c r="AH140" s="292"/>
      <c r="AI140" s="292"/>
      <c r="AJ140" s="292"/>
      <c r="AK140" s="292"/>
      <c r="AL140" s="292"/>
      <c r="AM140" s="292"/>
      <c r="AN140" s="292"/>
      <c r="AO140" s="292"/>
      <c r="AP140" s="292"/>
      <c r="AQ140" s="292"/>
      <c r="AR140" s="292"/>
      <c r="AS140" s="292"/>
      <c r="AT140" s="292"/>
      <c r="AU140" s="292"/>
      <c r="AV140" s="292"/>
      <c r="AW140" s="292"/>
      <c r="AX140" s="292"/>
      <c r="AY140" s="292"/>
      <c r="AZ140" s="292"/>
      <c r="BA140" s="292"/>
      <c r="BB140" s="292"/>
      <c r="BC140" s="293"/>
      <c r="BD140" s="294" t="s">
        <v>1013</v>
      </c>
      <c r="BS140" s="87" t="s">
        <v>475</v>
      </c>
      <c r="BT140" s="87" t="s">
        <v>476</v>
      </c>
      <c r="BU140" s="90" t="s">
        <v>1126</v>
      </c>
      <c r="BV140" s="87" t="s">
        <v>1123</v>
      </c>
      <c r="DH140" s="2" t="s">
        <v>1129</v>
      </c>
      <c r="DI140" s="2" t="s">
        <v>437</v>
      </c>
      <c r="DJ140" s="2" t="s">
        <v>503</v>
      </c>
      <c r="DK140" s="2" t="s">
        <v>504</v>
      </c>
      <c r="DL140" s="2" t="s">
        <v>502</v>
      </c>
      <c r="DQ140" s="2" t="s">
        <v>1126</v>
      </c>
      <c r="DR140" s="2" t="s">
        <v>1123</v>
      </c>
      <c r="EL140" s="811" t="s">
        <v>1130</v>
      </c>
      <c r="EM140" s="311" t="s">
        <v>1127</v>
      </c>
      <c r="EN140" s="267" t="s">
        <v>1128</v>
      </c>
      <c r="EO140" s="267">
        <v>0</v>
      </c>
      <c r="EP140" s="267">
        <v>1</v>
      </c>
      <c r="EQ140" s="322">
        <v>0.25</v>
      </c>
      <c r="ER140" s="322">
        <v>0.25</v>
      </c>
      <c r="ES140" s="322">
        <v>0.25</v>
      </c>
      <c r="ET140" s="808">
        <v>0.25</v>
      </c>
    </row>
    <row r="141" spans="1:150" ht="36.75" customHeight="1" x14ac:dyDescent="0.2">
      <c r="A141" s="270" t="s">
        <v>200</v>
      </c>
      <c r="B141" s="422" t="s">
        <v>201</v>
      </c>
      <c r="C141" s="423" t="s">
        <v>441</v>
      </c>
      <c r="D141" s="627"/>
      <c r="E141" s="22" t="s">
        <v>904</v>
      </c>
      <c r="F141" s="22" t="str">
        <f t="shared" si="100"/>
        <v>E2.P_F</v>
      </c>
      <c r="G141" s="403" t="s">
        <v>376</v>
      </c>
      <c r="H141" s="446" t="s">
        <v>504</v>
      </c>
      <c r="I141" s="450"/>
      <c r="J141" s="451" t="s">
        <v>185</v>
      </c>
      <c r="K141" s="366" t="str">
        <f t="shared" si="101"/>
        <v>E2.P_F.MR1</v>
      </c>
      <c r="L141" s="402" t="s">
        <v>476</v>
      </c>
      <c r="M141" s="403" t="s">
        <v>506</v>
      </c>
      <c r="N141" s="367">
        <v>25</v>
      </c>
      <c r="O141" s="281">
        <v>90</v>
      </c>
      <c r="P141" s="369" t="s">
        <v>225</v>
      </c>
      <c r="Q141" s="370" t="str">
        <f t="shared" si="102"/>
        <v>E2.P_F.MR1-MP03-1</v>
      </c>
      <c r="R141" s="414" t="s">
        <v>1131</v>
      </c>
      <c r="S141" s="307" t="s">
        <v>1132</v>
      </c>
      <c r="T141" s="286">
        <v>1</v>
      </c>
      <c r="U141" s="287">
        <v>2</v>
      </c>
      <c r="V141" s="286" t="s">
        <v>191</v>
      </c>
      <c r="W141" s="308">
        <v>0.5</v>
      </c>
      <c r="X141" s="323">
        <v>0.5</v>
      </c>
      <c r="Y141" s="308">
        <v>0.5</v>
      </c>
      <c r="Z141" s="309">
        <v>0.5</v>
      </c>
      <c r="AA141" s="291"/>
      <c r="AB141" s="292"/>
      <c r="AC141" s="292"/>
      <c r="AD141" s="292"/>
      <c r="AE141" s="292"/>
      <c r="AF141" s="292"/>
      <c r="AG141" s="292"/>
      <c r="AH141" s="292"/>
      <c r="AI141" s="292"/>
      <c r="AJ141" s="292"/>
      <c r="AK141" s="292"/>
      <c r="AL141" s="292"/>
      <c r="AM141" s="292"/>
      <c r="AN141" s="292"/>
      <c r="AO141" s="292"/>
      <c r="AP141" s="292"/>
      <c r="AQ141" s="292"/>
      <c r="AR141" s="292"/>
      <c r="AS141" s="292"/>
      <c r="AT141" s="292"/>
      <c r="AU141" s="292"/>
      <c r="AV141" s="292"/>
      <c r="AW141" s="292"/>
      <c r="AX141" s="292"/>
      <c r="AY141" s="292"/>
      <c r="AZ141" s="292"/>
      <c r="BA141" s="292"/>
      <c r="BB141" s="292"/>
      <c r="BC141" s="293"/>
      <c r="BD141" s="294" t="s">
        <v>1013</v>
      </c>
      <c r="BS141" s="89" t="s">
        <v>475</v>
      </c>
      <c r="BT141" s="89" t="s">
        <v>476</v>
      </c>
      <c r="BU141" s="90" t="s">
        <v>1130</v>
      </c>
      <c r="BV141" s="87" t="s">
        <v>1127</v>
      </c>
      <c r="DH141" s="2" t="s">
        <v>1133</v>
      </c>
      <c r="DI141" s="2" t="s">
        <v>437</v>
      </c>
      <c r="DJ141" s="2" t="s">
        <v>503</v>
      </c>
      <c r="DK141" s="2" t="s">
        <v>504</v>
      </c>
      <c r="DL141" s="2" t="s">
        <v>502</v>
      </c>
      <c r="DQ141" s="2" t="s">
        <v>1130</v>
      </c>
      <c r="DR141" s="2" t="s">
        <v>1127</v>
      </c>
      <c r="EL141" s="811" t="s">
        <v>1134</v>
      </c>
      <c r="EM141" s="311" t="s">
        <v>1131</v>
      </c>
      <c r="EN141" s="267" t="s">
        <v>1132</v>
      </c>
      <c r="EO141" s="267">
        <v>1</v>
      </c>
      <c r="EP141" s="267">
        <v>2</v>
      </c>
      <c r="EQ141" s="269">
        <v>0.5</v>
      </c>
      <c r="ER141" s="269">
        <v>0.5</v>
      </c>
      <c r="ES141" s="269">
        <v>0.5</v>
      </c>
      <c r="ET141" s="812">
        <v>0.5</v>
      </c>
    </row>
    <row r="142" spans="1:150" ht="36" customHeight="1" x14ac:dyDescent="0.2">
      <c r="A142" s="270" t="s">
        <v>200</v>
      </c>
      <c r="B142" s="422" t="s">
        <v>201</v>
      </c>
      <c r="C142" s="423" t="s">
        <v>441</v>
      </c>
      <c r="D142" s="627"/>
      <c r="E142" s="22" t="s">
        <v>904</v>
      </c>
      <c r="F142" s="22" t="str">
        <f t="shared" si="100"/>
        <v>E2.P_F</v>
      </c>
      <c r="G142" s="403" t="s">
        <v>376</v>
      </c>
      <c r="H142" s="446" t="s">
        <v>504</v>
      </c>
      <c r="I142" s="450"/>
      <c r="J142" s="451" t="s">
        <v>185</v>
      </c>
      <c r="K142" s="366" t="str">
        <f t="shared" si="101"/>
        <v>E2.P_F.MR1</v>
      </c>
      <c r="L142" s="402" t="s">
        <v>476</v>
      </c>
      <c r="M142" s="403" t="s">
        <v>506</v>
      </c>
      <c r="N142" s="367">
        <v>25</v>
      </c>
      <c r="O142" s="281">
        <v>90</v>
      </c>
      <c r="P142" s="369" t="s">
        <v>240</v>
      </c>
      <c r="Q142" s="370" t="str">
        <f t="shared" si="102"/>
        <v>E2.P_F.MR1-MP04-1</v>
      </c>
      <c r="R142" s="414" t="s">
        <v>1135</v>
      </c>
      <c r="S142" s="307" t="s">
        <v>1136</v>
      </c>
      <c r="T142" s="286">
        <v>10</v>
      </c>
      <c r="U142" s="287">
        <v>20</v>
      </c>
      <c r="V142" s="286" t="s">
        <v>191</v>
      </c>
      <c r="W142" s="288">
        <v>6</v>
      </c>
      <c r="X142" s="289">
        <v>6</v>
      </c>
      <c r="Y142" s="288">
        <v>4</v>
      </c>
      <c r="Z142" s="290">
        <v>4</v>
      </c>
      <c r="AA142" s="291"/>
      <c r="AB142" s="292"/>
      <c r="AC142" s="292"/>
      <c r="AD142" s="292"/>
      <c r="AE142" s="292"/>
      <c r="AF142" s="292"/>
      <c r="AG142" s="292"/>
      <c r="AH142" s="292"/>
      <c r="AI142" s="292"/>
      <c r="AJ142" s="292"/>
      <c r="AK142" s="292"/>
      <c r="AL142" s="292"/>
      <c r="AM142" s="292"/>
      <c r="AN142" s="292"/>
      <c r="AO142" s="292"/>
      <c r="AP142" s="292"/>
      <c r="AQ142" s="292"/>
      <c r="AR142" s="292"/>
      <c r="AS142" s="292"/>
      <c r="AT142" s="292"/>
      <c r="AU142" s="292"/>
      <c r="AV142" s="292"/>
      <c r="AW142" s="292"/>
      <c r="AX142" s="292"/>
      <c r="AY142" s="292"/>
      <c r="AZ142" s="292"/>
      <c r="BA142" s="292"/>
      <c r="BB142" s="292"/>
      <c r="BC142" s="293"/>
      <c r="BD142" s="294" t="s">
        <v>1013</v>
      </c>
      <c r="BS142" s="89" t="s">
        <v>475</v>
      </c>
      <c r="BT142" s="89" t="s">
        <v>476</v>
      </c>
      <c r="BU142" s="90" t="s">
        <v>1134</v>
      </c>
      <c r="BV142" s="87" t="s">
        <v>1131</v>
      </c>
      <c r="DH142" s="2" t="s">
        <v>1137</v>
      </c>
      <c r="DI142" s="2" t="s">
        <v>437</v>
      </c>
      <c r="DJ142" s="2" t="s">
        <v>503</v>
      </c>
      <c r="DK142" s="2" t="s">
        <v>504</v>
      </c>
      <c r="DL142" s="2" t="s">
        <v>502</v>
      </c>
      <c r="DQ142" s="2" t="s">
        <v>1134</v>
      </c>
      <c r="DR142" s="2" t="s">
        <v>1131</v>
      </c>
      <c r="EL142" s="811" t="s">
        <v>1138</v>
      </c>
      <c r="EM142" s="311" t="s">
        <v>1135</v>
      </c>
      <c r="EN142" s="267" t="s">
        <v>1136</v>
      </c>
      <c r="EO142" s="267">
        <v>10</v>
      </c>
      <c r="EP142" s="267">
        <v>20</v>
      </c>
      <c r="EQ142" s="268">
        <v>6</v>
      </c>
      <c r="ER142" s="268">
        <v>6</v>
      </c>
      <c r="ES142" s="268">
        <v>4</v>
      </c>
      <c r="ET142" s="809">
        <v>4</v>
      </c>
    </row>
    <row r="143" spans="1:150" ht="39" customHeight="1" thickBot="1" x14ac:dyDescent="0.25">
      <c r="A143" s="270" t="s">
        <v>200</v>
      </c>
      <c r="B143" s="422" t="s">
        <v>201</v>
      </c>
      <c r="C143" s="423" t="s">
        <v>441</v>
      </c>
      <c r="D143" s="627"/>
      <c r="E143" s="22" t="s">
        <v>904</v>
      </c>
      <c r="F143" s="22" t="str">
        <f t="shared" si="100"/>
        <v>E2.P_F</v>
      </c>
      <c r="G143" s="403" t="s">
        <v>376</v>
      </c>
      <c r="H143" s="446" t="s">
        <v>504</v>
      </c>
      <c r="I143" s="456"/>
      <c r="J143" s="457" t="s">
        <v>185</v>
      </c>
      <c r="K143" s="458" t="str">
        <f t="shared" si="101"/>
        <v>E2.P_F.MR1</v>
      </c>
      <c r="L143" s="418" t="s">
        <v>476</v>
      </c>
      <c r="M143" s="419" t="s">
        <v>506</v>
      </c>
      <c r="N143" s="381">
        <v>25</v>
      </c>
      <c r="O143" s="420">
        <v>90</v>
      </c>
      <c r="P143" s="383" t="s">
        <v>252</v>
      </c>
      <c r="Q143" s="384" t="str">
        <f t="shared" si="102"/>
        <v>E2.P_F.MR1-MP05-1</v>
      </c>
      <c r="R143" s="468" t="s">
        <v>1139</v>
      </c>
      <c r="S143" s="329" t="s">
        <v>1140</v>
      </c>
      <c r="T143" s="552">
        <v>0.15</v>
      </c>
      <c r="U143" s="553">
        <v>0.65</v>
      </c>
      <c r="V143" s="552" t="s">
        <v>191</v>
      </c>
      <c r="W143" s="345">
        <v>0</v>
      </c>
      <c r="X143" s="611">
        <v>0.3</v>
      </c>
      <c r="Y143" s="395">
        <v>0.3</v>
      </c>
      <c r="Z143" s="389">
        <v>0.05</v>
      </c>
      <c r="AA143" s="317"/>
      <c r="AB143" s="318"/>
      <c r="AC143" s="318"/>
      <c r="AD143" s="318"/>
      <c r="AE143" s="318"/>
      <c r="AF143" s="318"/>
      <c r="AG143" s="318"/>
      <c r="AH143" s="318"/>
      <c r="AI143" s="318"/>
      <c r="AJ143" s="318"/>
      <c r="AK143" s="318"/>
      <c r="AL143" s="318"/>
      <c r="AM143" s="318"/>
      <c r="AN143" s="318"/>
      <c r="AO143" s="318"/>
      <c r="AP143" s="318"/>
      <c r="AQ143" s="318"/>
      <c r="AR143" s="318"/>
      <c r="AS143" s="318"/>
      <c r="AT143" s="318"/>
      <c r="AU143" s="318"/>
      <c r="AV143" s="318"/>
      <c r="AW143" s="318"/>
      <c r="AX143" s="318"/>
      <c r="AY143" s="318"/>
      <c r="AZ143" s="318"/>
      <c r="BA143" s="318"/>
      <c r="BB143" s="318"/>
      <c r="BC143" s="319"/>
      <c r="BD143" s="294" t="s">
        <v>1013</v>
      </c>
      <c r="BS143" s="89" t="s">
        <v>475</v>
      </c>
      <c r="BT143" s="89" t="s">
        <v>476</v>
      </c>
      <c r="BU143" s="90" t="s">
        <v>1138</v>
      </c>
      <c r="BV143" s="87" t="s">
        <v>1135</v>
      </c>
      <c r="DH143" s="2" t="s">
        <v>1141</v>
      </c>
      <c r="DI143" s="2" t="s">
        <v>437</v>
      </c>
      <c r="DJ143" s="2" t="s">
        <v>503</v>
      </c>
      <c r="DK143" s="2" t="s">
        <v>504</v>
      </c>
      <c r="DL143" s="2" t="s">
        <v>502</v>
      </c>
      <c r="DQ143" s="2" t="s">
        <v>1138</v>
      </c>
      <c r="DR143" s="2" t="s">
        <v>1135</v>
      </c>
      <c r="EL143" s="811" t="s">
        <v>1142</v>
      </c>
      <c r="EM143" s="311" t="s">
        <v>1139</v>
      </c>
      <c r="EN143" s="267" t="s">
        <v>1140</v>
      </c>
      <c r="EO143" s="268">
        <v>15</v>
      </c>
      <c r="EP143" s="268">
        <v>65</v>
      </c>
      <c r="EQ143" s="268">
        <v>0</v>
      </c>
      <c r="ER143" s="269">
        <v>30</v>
      </c>
      <c r="ES143" s="269">
        <v>30</v>
      </c>
      <c r="ET143" s="808">
        <v>5</v>
      </c>
    </row>
    <row r="144" spans="1:150" ht="90" customHeight="1" x14ac:dyDescent="0.2">
      <c r="A144" s="270" t="s">
        <v>200</v>
      </c>
      <c r="B144" s="422" t="s">
        <v>201</v>
      </c>
      <c r="C144" s="423" t="s">
        <v>441</v>
      </c>
      <c r="D144" s="627"/>
      <c r="E144" s="22" t="s">
        <v>904</v>
      </c>
      <c r="F144" s="22" t="str">
        <f t="shared" si="100"/>
        <v>E2.P_F</v>
      </c>
      <c r="G144" s="403" t="s">
        <v>376</v>
      </c>
      <c r="H144" s="446" t="s">
        <v>504</v>
      </c>
      <c r="I144" s="447" t="s">
        <v>1143</v>
      </c>
      <c r="J144" s="448" t="s">
        <v>301</v>
      </c>
      <c r="K144" s="449" t="str">
        <f t="shared" si="101"/>
        <v>E2.P_F.MR2</v>
      </c>
      <c r="L144" s="353" t="s">
        <v>488</v>
      </c>
      <c r="M144" s="354" t="s">
        <v>516</v>
      </c>
      <c r="N144" s="355">
        <v>18152</v>
      </c>
      <c r="O144" s="240">
        <v>40000</v>
      </c>
      <c r="P144" s="357" t="s">
        <v>188</v>
      </c>
      <c r="Q144" s="358" t="str">
        <f t="shared" si="102"/>
        <v>E2.P_F.MR2-MP01-1</v>
      </c>
      <c r="R144" s="410" t="s">
        <v>1144</v>
      </c>
      <c r="S144" s="360" t="s">
        <v>1145</v>
      </c>
      <c r="T144" s="500">
        <v>0</v>
      </c>
      <c r="U144" s="501">
        <v>1</v>
      </c>
      <c r="V144" s="500" t="s">
        <v>191</v>
      </c>
      <c r="W144" s="554">
        <v>0.25</v>
      </c>
      <c r="X144" s="555">
        <v>0.35</v>
      </c>
      <c r="Y144" s="554">
        <v>0.25</v>
      </c>
      <c r="Z144" s="556">
        <v>0.15</v>
      </c>
      <c r="AA144" s="375"/>
      <c r="AB144" s="376"/>
      <c r="AC144" s="376"/>
      <c r="AD144" s="376"/>
      <c r="AE144" s="376"/>
      <c r="AF144" s="376"/>
      <c r="AG144" s="376"/>
      <c r="AH144" s="376"/>
      <c r="AI144" s="376"/>
      <c r="AJ144" s="376"/>
      <c r="AK144" s="376"/>
      <c r="AL144" s="376"/>
      <c r="AM144" s="376"/>
      <c r="AN144" s="376"/>
      <c r="AO144" s="376"/>
      <c r="AP144" s="376"/>
      <c r="AQ144" s="376"/>
      <c r="AR144" s="376"/>
      <c r="AS144" s="376"/>
      <c r="AT144" s="376"/>
      <c r="AU144" s="376"/>
      <c r="AV144" s="376"/>
      <c r="AW144" s="376"/>
      <c r="AX144" s="376"/>
      <c r="AY144" s="376"/>
      <c r="AZ144" s="376"/>
      <c r="BA144" s="376"/>
      <c r="BB144" s="376"/>
      <c r="BC144" s="377"/>
      <c r="BD144" s="294" t="s">
        <v>1013</v>
      </c>
      <c r="BS144" s="89" t="s">
        <v>475</v>
      </c>
      <c r="BT144" s="89" t="s">
        <v>476</v>
      </c>
      <c r="BU144" s="90" t="s">
        <v>1142</v>
      </c>
      <c r="BV144" s="87" t="s">
        <v>1139</v>
      </c>
      <c r="DH144" s="2" t="s">
        <v>1146</v>
      </c>
      <c r="DI144" s="2" t="s">
        <v>437</v>
      </c>
      <c r="DJ144" s="2" t="s">
        <v>503</v>
      </c>
      <c r="DK144" s="2" t="s">
        <v>504</v>
      </c>
      <c r="DL144" s="2" t="s">
        <v>502</v>
      </c>
      <c r="DQ144" s="2" t="s">
        <v>1142</v>
      </c>
      <c r="DR144" s="2" t="s">
        <v>1139</v>
      </c>
      <c r="EL144" s="811" t="s">
        <v>1147</v>
      </c>
      <c r="EM144" s="311" t="s">
        <v>1144</v>
      </c>
      <c r="EN144" s="267" t="s">
        <v>1145</v>
      </c>
      <c r="EO144" s="378">
        <v>0</v>
      </c>
      <c r="EP144" s="378">
        <v>1</v>
      </c>
      <c r="EQ144" s="322">
        <v>0.25</v>
      </c>
      <c r="ER144" s="800">
        <v>0</v>
      </c>
      <c r="ES144" s="800">
        <v>0.35</v>
      </c>
      <c r="ET144" s="810">
        <v>0.4</v>
      </c>
    </row>
    <row r="145" spans="1:150" ht="44.25" customHeight="1" x14ac:dyDescent="0.2">
      <c r="A145" s="270" t="s">
        <v>200</v>
      </c>
      <c r="B145" s="422" t="s">
        <v>201</v>
      </c>
      <c r="C145" s="423" t="s">
        <v>441</v>
      </c>
      <c r="D145" s="627"/>
      <c r="E145" s="22" t="s">
        <v>904</v>
      </c>
      <c r="F145" s="22" t="str">
        <f t="shared" si="100"/>
        <v>E2.P_F</v>
      </c>
      <c r="G145" s="403" t="s">
        <v>376</v>
      </c>
      <c r="H145" s="446" t="s">
        <v>504</v>
      </c>
      <c r="I145" s="450"/>
      <c r="J145" s="451" t="s">
        <v>301</v>
      </c>
      <c r="K145" s="366" t="str">
        <f t="shared" si="101"/>
        <v>E2.P_F.MR2</v>
      </c>
      <c r="L145" s="402" t="s">
        <v>488</v>
      </c>
      <c r="M145" s="403" t="s">
        <v>516</v>
      </c>
      <c r="N145" s="367">
        <v>18152</v>
      </c>
      <c r="O145" s="281">
        <v>40000</v>
      </c>
      <c r="P145" s="369" t="s">
        <v>212</v>
      </c>
      <c r="Q145" s="370" t="str">
        <f t="shared" si="102"/>
        <v>E2.P_F.MR2-MP02-1</v>
      </c>
      <c r="R145" s="414" t="s">
        <v>1148</v>
      </c>
      <c r="S145" s="307" t="s">
        <v>1149</v>
      </c>
      <c r="T145" s="373">
        <v>0</v>
      </c>
      <c r="U145" s="374">
        <v>4</v>
      </c>
      <c r="V145" s="373" t="s">
        <v>191</v>
      </c>
      <c r="W145" s="288">
        <v>1</v>
      </c>
      <c r="X145" s="289">
        <v>1</v>
      </c>
      <c r="Y145" s="288">
        <v>1</v>
      </c>
      <c r="Z145" s="290">
        <v>1</v>
      </c>
      <c r="AA145" s="375"/>
      <c r="AB145" s="376"/>
      <c r="AC145" s="376"/>
      <c r="AD145" s="376"/>
      <c r="AE145" s="376"/>
      <c r="AF145" s="376"/>
      <c r="AG145" s="376"/>
      <c r="AH145" s="376"/>
      <c r="AI145" s="376"/>
      <c r="AJ145" s="376"/>
      <c r="AK145" s="376"/>
      <c r="AL145" s="376"/>
      <c r="AM145" s="376"/>
      <c r="AN145" s="376"/>
      <c r="AO145" s="376"/>
      <c r="AP145" s="376"/>
      <c r="AQ145" s="376"/>
      <c r="AR145" s="376"/>
      <c r="AS145" s="376"/>
      <c r="AT145" s="376"/>
      <c r="AU145" s="376"/>
      <c r="AV145" s="376"/>
      <c r="AW145" s="376"/>
      <c r="AX145" s="376"/>
      <c r="AY145" s="376"/>
      <c r="AZ145" s="376"/>
      <c r="BA145" s="376"/>
      <c r="BB145" s="376"/>
      <c r="BC145" s="377"/>
      <c r="BD145" s="294" t="s">
        <v>1013</v>
      </c>
      <c r="BS145" s="87" t="s">
        <v>487</v>
      </c>
      <c r="BT145" s="87" t="s">
        <v>488</v>
      </c>
      <c r="BU145" s="90" t="s">
        <v>1147</v>
      </c>
      <c r="BV145" s="87" t="s">
        <v>1144</v>
      </c>
      <c r="DH145" s="2" t="s">
        <v>1150</v>
      </c>
      <c r="DI145" s="2" t="s">
        <v>437</v>
      </c>
      <c r="DJ145" s="2" t="s">
        <v>503</v>
      </c>
      <c r="DK145" s="2" t="s">
        <v>504</v>
      </c>
      <c r="DL145" s="2" t="s">
        <v>514</v>
      </c>
      <c r="DQ145" s="2" t="s">
        <v>1147</v>
      </c>
      <c r="DR145" s="2" t="s">
        <v>1144</v>
      </c>
      <c r="EL145" s="811" t="s">
        <v>1151</v>
      </c>
      <c r="EM145" s="311" t="s">
        <v>1148</v>
      </c>
      <c r="EN145" s="267" t="s">
        <v>1149</v>
      </c>
      <c r="EO145" s="378">
        <v>0</v>
      </c>
      <c r="EP145" s="378">
        <v>4</v>
      </c>
      <c r="EQ145" s="268">
        <v>1</v>
      </c>
      <c r="ER145" s="268">
        <v>1</v>
      </c>
      <c r="ES145" s="268">
        <v>1</v>
      </c>
      <c r="ET145" s="809">
        <v>1</v>
      </c>
    </row>
    <row r="146" spans="1:150" ht="41.25" customHeight="1" x14ac:dyDescent="0.2">
      <c r="A146" s="270" t="s">
        <v>200</v>
      </c>
      <c r="B146" s="422" t="s">
        <v>201</v>
      </c>
      <c r="C146" s="423" t="s">
        <v>441</v>
      </c>
      <c r="D146" s="627"/>
      <c r="E146" s="22" t="s">
        <v>904</v>
      </c>
      <c r="F146" s="22" t="str">
        <f t="shared" si="100"/>
        <v>E2.P_F</v>
      </c>
      <c r="G146" s="403" t="s">
        <v>376</v>
      </c>
      <c r="H146" s="446" t="s">
        <v>504</v>
      </c>
      <c r="I146" s="450"/>
      <c r="J146" s="451" t="s">
        <v>301</v>
      </c>
      <c r="K146" s="366" t="str">
        <f t="shared" si="101"/>
        <v>E2.P_F.MR2</v>
      </c>
      <c r="L146" s="402" t="s">
        <v>488</v>
      </c>
      <c r="M146" s="403" t="s">
        <v>516</v>
      </c>
      <c r="N146" s="367">
        <v>18152</v>
      </c>
      <c r="O146" s="281">
        <v>40000</v>
      </c>
      <c r="P146" s="369" t="s">
        <v>225</v>
      </c>
      <c r="Q146" s="370" t="str">
        <f t="shared" si="102"/>
        <v>E2.P_F.MR2-MP03-1</v>
      </c>
      <c r="R146" s="414" t="s">
        <v>1152</v>
      </c>
      <c r="S146" s="307" t="s">
        <v>1153</v>
      </c>
      <c r="T146" s="373">
        <v>1</v>
      </c>
      <c r="U146" s="374">
        <v>3</v>
      </c>
      <c r="V146" s="373" t="s">
        <v>191</v>
      </c>
      <c r="W146" s="288">
        <v>0</v>
      </c>
      <c r="X146" s="289">
        <v>1</v>
      </c>
      <c r="Y146" s="288">
        <v>1</v>
      </c>
      <c r="Z146" s="290">
        <v>1</v>
      </c>
      <c r="AA146" s="375"/>
      <c r="AB146" s="376"/>
      <c r="AC146" s="376"/>
      <c r="AD146" s="376"/>
      <c r="AE146" s="376"/>
      <c r="AF146" s="376"/>
      <c r="AG146" s="376"/>
      <c r="AH146" s="376"/>
      <c r="AI146" s="376"/>
      <c r="AJ146" s="376"/>
      <c r="AK146" s="376"/>
      <c r="AL146" s="376"/>
      <c r="AM146" s="376"/>
      <c r="AN146" s="376"/>
      <c r="AO146" s="376"/>
      <c r="AP146" s="376"/>
      <c r="AQ146" s="376"/>
      <c r="AR146" s="376"/>
      <c r="AS146" s="376"/>
      <c r="AT146" s="376"/>
      <c r="AU146" s="376"/>
      <c r="AV146" s="376"/>
      <c r="AW146" s="376"/>
      <c r="AX146" s="376"/>
      <c r="AY146" s="376"/>
      <c r="AZ146" s="376"/>
      <c r="BA146" s="376"/>
      <c r="BB146" s="376"/>
      <c r="BC146" s="377"/>
      <c r="BD146" s="294" t="s">
        <v>1013</v>
      </c>
      <c r="BS146" s="89" t="s">
        <v>487</v>
      </c>
      <c r="BT146" s="89" t="s">
        <v>488</v>
      </c>
      <c r="BU146" s="90" t="s">
        <v>1151</v>
      </c>
      <c r="BV146" s="87" t="s">
        <v>1148</v>
      </c>
      <c r="DH146" s="2" t="s">
        <v>1154</v>
      </c>
      <c r="DI146" s="2" t="s">
        <v>437</v>
      </c>
      <c r="DJ146" s="2" t="s">
        <v>503</v>
      </c>
      <c r="DK146" s="2" t="s">
        <v>504</v>
      </c>
      <c r="DL146" s="2" t="s">
        <v>514</v>
      </c>
      <c r="DQ146" s="2" t="s">
        <v>1151</v>
      </c>
      <c r="DR146" s="2" t="s">
        <v>1148</v>
      </c>
      <c r="EL146" s="811" t="s">
        <v>1155</v>
      </c>
      <c r="EM146" s="311" t="s">
        <v>1152</v>
      </c>
      <c r="EN146" s="267" t="s">
        <v>1153</v>
      </c>
      <c r="EO146" s="378">
        <v>1</v>
      </c>
      <c r="EP146" s="378">
        <v>3</v>
      </c>
      <c r="EQ146" s="268">
        <v>1</v>
      </c>
      <c r="ER146" s="268">
        <v>1</v>
      </c>
      <c r="ES146" s="268">
        <v>1</v>
      </c>
      <c r="ET146" s="809">
        <v>0</v>
      </c>
    </row>
    <row r="147" spans="1:150" ht="51.75" customHeight="1" thickBot="1" x14ac:dyDescent="0.25">
      <c r="A147" s="270" t="s">
        <v>200</v>
      </c>
      <c r="B147" s="589" t="s">
        <v>201</v>
      </c>
      <c r="C147" s="590" t="s">
        <v>441</v>
      </c>
      <c r="D147" s="628"/>
      <c r="E147" s="23" t="s">
        <v>904</v>
      </c>
      <c r="F147" s="23" t="str">
        <f t="shared" si="100"/>
        <v>E2.P_F</v>
      </c>
      <c r="G147" s="419" t="s">
        <v>376</v>
      </c>
      <c r="H147" s="557" t="s">
        <v>504</v>
      </c>
      <c r="I147" s="456"/>
      <c r="J147" s="451" t="s">
        <v>301</v>
      </c>
      <c r="K147" s="366" t="str">
        <f t="shared" si="101"/>
        <v>E2.P_F.MR2</v>
      </c>
      <c r="L147" s="402" t="s">
        <v>488</v>
      </c>
      <c r="M147" s="403" t="s">
        <v>516</v>
      </c>
      <c r="N147" s="381">
        <v>18152</v>
      </c>
      <c r="O147" s="420">
        <v>40000</v>
      </c>
      <c r="P147" s="383" t="s">
        <v>240</v>
      </c>
      <c r="Q147" s="384" t="str">
        <f t="shared" si="102"/>
        <v>E2.P_F.MR2-MP04-1</v>
      </c>
      <c r="R147" s="421" t="s">
        <v>1156</v>
      </c>
      <c r="S147" s="342" t="s">
        <v>1157</v>
      </c>
      <c r="T147" s="385">
        <v>0</v>
      </c>
      <c r="U147" s="386">
        <v>1</v>
      </c>
      <c r="V147" s="385" t="s">
        <v>191</v>
      </c>
      <c r="W147" s="395">
        <v>0.2</v>
      </c>
      <c r="X147" s="611">
        <v>0.2</v>
      </c>
      <c r="Y147" s="395">
        <v>0.3</v>
      </c>
      <c r="Z147" s="396">
        <v>0.3</v>
      </c>
      <c r="AA147" s="629"/>
      <c r="AB147" s="630"/>
      <c r="AC147" s="630"/>
      <c r="AD147" s="630"/>
      <c r="AE147" s="630"/>
      <c r="AF147" s="630"/>
      <c r="AG147" s="630"/>
      <c r="AH147" s="630"/>
      <c r="AI147" s="630"/>
      <c r="AJ147" s="630"/>
      <c r="AK147" s="630"/>
      <c r="AL147" s="630"/>
      <c r="AM147" s="630"/>
      <c r="AN147" s="630"/>
      <c r="AO147" s="630"/>
      <c r="AP147" s="630"/>
      <c r="AQ147" s="630"/>
      <c r="AR147" s="630"/>
      <c r="AS147" s="630"/>
      <c r="AT147" s="630"/>
      <c r="AU147" s="630"/>
      <c r="AV147" s="630"/>
      <c r="AW147" s="630"/>
      <c r="AX147" s="630"/>
      <c r="AY147" s="630"/>
      <c r="AZ147" s="630"/>
      <c r="BA147" s="630"/>
      <c r="BB147" s="630"/>
      <c r="BC147" s="631"/>
      <c r="BD147" s="294" t="s">
        <v>1013</v>
      </c>
      <c r="BS147" s="89" t="s">
        <v>487</v>
      </c>
      <c r="BT147" s="89" t="s">
        <v>488</v>
      </c>
      <c r="BU147" s="90" t="s">
        <v>1155</v>
      </c>
      <c r="BV147" s="87" t="s">
        <v>1152</v>
      </c>
      <c r="DH147" s="2" t="s">
        <v>1158</v>
      </c>
      <c r="DI147" s="2" t="s">
        <v>437</v>
      </c>
      <c r="DJ147" s="2" t="s">
        <v>503</v>
      </c>
      <c r="DK147" s="2" t="s">
        <v>504</v>
      </c>
      <c r="DL147" s="2" t="s">
        <v>514</v>
      </c>
      <c r="DQ147" s="2" t="s">
        <v>1155</v>
      </c>
      <c r="DR147" s="2" t="s">
        <v>1152</v>
      </c>
      <c r="EL147" s="811" t="s">
        <v>1159</v>
      </c>
      <c r="EM147" s="311" t="s">
        <v>1156</v>
      </c>
      <c r="EN147" s="267" t="s">
        <v>1157</v>
      </c>
      <c r="EO147" s="378">
        <v>0</v>
      </c>
      <c r="EP147" s="378">
        <v>1</v>
      </c>
      <c r="EQ147" s="269">
        <v>0.2</v>
      </c>
      <c r="ER147" s="269">
        <v>0.2</v>
      </c>
      <c r="ES147" s="269">
        <v>0.3</v>
      </c>
      <c r="ET147" s="812">
        <v>0.3</v>
      </c>
    </row>
    <row r="148" spans="1:150" ht="107.25" customHeight="1" x14ac:dyDescent="0.2">
      <c r="A148" s="228" t="s">
        <v>215</v>
      </c>
      <c r="B148" s="595" t="s">
        <v>216</v>
      </c>
      <c r="C148" s="596" t="s">
        <v>532</v>
      </c>
      <c r="D148" s="424" t="s">
        <v>533</v>
      </c>
      <c r="E148" s="3" t="s">
        <v>181</v>
      </c>
      <c r="F148" s="632" t="str">
        <f t="shared" si="100"/>
        <v>E3.P_A</v>
      </c>
      <c r="G148" s="471" t="s">
        <v>388</v>
      </c>
      <c r="H148" s="354" t="s">
        <v>530</v>
      </c>
      <c r="I148" s="397" t="s">
        <v>1160</v>
      </c>
      <c r="J148" s="428" t="s">
        <v>185</v>
      </c>
      <c r="K148" s="391" t="str">
        <f t="shared" si="101"/>
        <v>E3.P_A.MR1</v>
      </c>
      <c r="L148" s="353" t="s">
        <v>501</v>
      </c>
      <c r="M148" s="354" t="s">
        <v>534</v>
      </c>
      <c r="N148" s="472">
        <v>87</v>
      </c>
      <c r="O148" s="472">
        <v>114</v>
      </c>
      <c r="P148" s="633" t="s">
        <v>188</v>
      </c>
      <c r="Q148" s="634" t="str">
        <f t="shared" si="102"/>
        <v>E3.P_A.MR1-MP01-1</v>
      </c>
      <c r="R148" s="498" t="s">
        <v>1161</v>
      </c>
      <c r="S148" s="635" t="s">
        <v>1162</v>
      </c>
      <c r="T148" s="361">
        <v>12</v>
      </c>
      <c r="U148" s="362">
        <v>17</v>
      </c>
      <c r="V148" s="361" t="s">
        <v>191</v>
      </c>
      <c r="W148" s="248">
        <v>0</v>
      </c>
      <c r="X148" s="363">
        <v>3</v>
      </c>
      <c r="Y148" s="248">
        <v>2</v>
      </c>
      <c r="Z148" s="364">
        <v>0</v>
      </c>
      <c r="AA148" s="252">
        <f>5200000+35086911+488195319+197696328+2027636000+1000000000+500000000+200000000+694038535+41241099+2596388435+3746307390+955074829+388313391</f>
        <v>12875178237</v>
      </c>
      <c r="AB148" s="253">
        <v>0</v>
      </c>
      <c r="AC148" s="253">
        <f>1838296900-1000000000</f>
        <v>838296900</v>
      </c>
      <c r="AD148" s="253">
        <v>0</v>
      </c>
      <c r="AE148" s="253">
        <v>0</v>
      </c>
      <c r="AF148" s="253">
        <f>757742708+378871354+76097685+589045869+300520000+1010857538-894941217</f>
        <v>2218193937</v>
      </c>
      <c r="AG148" s="253">
        <f>SUM(AA148:AF148)</f>
        <v>15931669074</v>
      </c>
      <c r="AH148" s="253">
        <f>AA148*1.035-173090969</f>
        <v>13152718506.294998</v>
      </c>
      <c r="AI148" s="253">
        <v>215131029</v>
      </c>
      <c r="AJ148" s="253">
        <f>521638097+2620208292-1035000000</f>
        <v>2106846389</v>
      </c>
      <c r="AK148" s="253"/>
      <c r="AL148" s="253">
        <f t="shared" ref="AL148" si="111">AE148*1.035</f>
        <v>0</v>
      </c>
      <c r="AM148" s="253">
        <f>AF148*1.035-450649552</f>
        <v>1845181172.7949996</v>
      </c>
      <c r="AN148" s="253">
        <f>SUM(AH148:AM148)</f>
        <v>17319877097.089996</v>
      </c>
      <c r="AO148" s="253">
        <f>AH148*1.035-87570968+2500000000</f>
        <v>16025492686.015322</v>
      </c>
      <c r="AP148" s="253">
        <f>AI148*1.035-222660000</f>
        <v>615.01499998569489</v>
      </c>
      <c r="AQ148" s="253">
        <v>33296026</v>
      </c>
      <c r="AR148" s="253">
        <f t="shared" ref="AR148:AS148" si="112">AK148*1.035</f>
        <v>0</v>
      </c>
      <c r="AS148" s="253">
        <f t="shared" si="112"/>
        <v>0</v>
      </c>
      <c r="AT148" s="253">
        <f>AM148*1.035-168674411</f>
        <v>1741088102.8428245</v>
      </c>
      <c r="AU148" s="253">
        <f>SUM(AO148:AT148)</f>
        <v>17799877429.873146</v>
      </c>
      <c r="AV148" s="253">
        <f>AO148*1.035-721010969</f>
        <v>15865373961.025856</v>
      </c>
      <c r="AW148" s="253">
        <f>AP148*1.035-1</f>
        <v>635.54052498519411</v>
      </c>
      <c r="AX148" s="253">
        <f>4755371570+3782457543-1108717875</f>
        <v>7429111238</v>
      </c>
      <c r="AY148" s="253">
        <f t="shared" ref="AY148:AZ148" si="113">AR148*1.035</f>
        <v>0</v>
      </c>
      <c r="AZ148" s="253">
        <f t="shared" si="113"/>
        <v>0</v>
      </c>
      <c r="BA148" s="253">
        <f>AT148*1.035+702002694</f>
        <v>2504028880.4423232</v>
      </c>
      <c r="BB148" s="253">
        <f>SUM(AV148:BA148)</f>
        <v>25798514715.008705</v>
      </c>
      <c r="BC148" s="636">
        <f t="shared" ref="BC148" si="114">+BB148+AU148+AN148+AG148</f>
        <v>76849938315.971848</v>
      </c>
      <c r="BD148" s="294" t="s">
        <v>1163</v>
      </c>
      <c r="BS148" s="89" t="s">
        <v>487</v>
      </c>
      <c r="BT148" s="89" t="s">
        <v>488</v>
      </c>
      <c r="BU148" s="90" t="s">
        <v>1159</v>
      </c>
      <c r="BV148" s="87" t="s">
        <v>1156</v>
      </c>
      <c r="DH148" s="2" t="s">
        <v>1164</v>
      </c>
      <c r="DI148" s="2" t="s">
        <v>437</v>
      </c>
      <c r="DJ148" s="2" t="s">
        <v>503</v>
      </c>
      <c r="DK148" s="2" t="s">
        <v>504</v>
      </c>
      <c r="DL148" s="2" t="s">
        <v>514</v>
      </c>
      <c r="DQ148" s="2" t="s">
        <v>1159</v>
      </c>
      <c r="DR148" s="2" t="s">
        <v>1156</v>
      </c>
      <c r="EL148" s="815" t="s">
        <v>1165</v>
      </c>
      <c r="EM148" s="311" t="s">
        <v>1161</v>
      </c>
      <c r="EN148" s="267" t="s">
        <v>1162</v>
      </c>
      <c r="EO148" s="267">
        <v>12</v>
      </c>
      <c r="EP148" s="267">
        <v>17</v>
      </c>
      <c r="EQ148" s="268">
        <v>0</v>
      </c>
      <c r="ER148" s="268">
        <v>3</v>
      </c>
      <c r="ES148" s="268">
        <v>2</v>
      </c>
      <c r="ET148" s="809">
        <v>0</v>
      </c>
    </row>
    <row r="149" spans="1:150" ht="57.75" customHeight="1" x14ac:dyDescent="0.2">
      <c r="A149" s="270" t="s">
        <v>215</v>
      </c>
      <c r="B149" s="422" t="s">
        <v>216</v>
      </c>
      <c r="C149" s="423" t="s">
        <v>532</v>
      </c>
      <c r="D149" s="423"/>
      <c r="E149" s="7" t="s">
        <v>181</v>
      </c>
      <c r="F149" s="638" t="str">
        <f t="shared" si="100"/>
        <v>E3.P_A</v>
      </c>
      <c r="G149" s="403" t="s">
        <v>388</v>
      </c>
      <c r="H149" s="403" t="s">
        <v>530</v>
      </c>
      <c r="I149" s="436"/>
      <c r="J149" s="277" t="s">
        <v>185</v>
      </c>
      <c r="K149" s="278" t="str">
        <f t="shared" si="101"/>
        <v>E3.P_A.MR1</v>
      </c>
      <c r="L149" s="402" t="s">
        <v>501</v>
      </c>
      <c r="M149" s="403" t="s">
        <v>534</v>
      </c>
      <c r="N149" s="484">
        <v>87</v>
      </c>
      <c r="O149" s="9">
        <v>114</v>
      </c>
      <c r="P149" s="473" t="s">
        <v>212</v>
      </c>
      <c r="Q149" s="485" t="str">
        <f t="shared" si="102"/>
        <v>E3.P_A.MR1-MP02-1</v>
      </c>
      <c r="R149" s="414" t="s">
        <v>1166</v>
      </c>
      <c r="S149" s="639" t="s">
        <v>1167</v>
      </c>
      <c r="T149" s="286">
        <v>0</v>
      </c>
      <c r="U149" s="287">
        <v>3</v>
      </c>
      <c r="V149" s="286" t="s">
        <v>191</v>
      </c>
      <c r="W149" s="308">
        <v>0.2</v>
      </c>
      <c r="X149" s="323">
        <v>0.8</v>
      </c>
      <c r="Y149" s="288">
        <v>1</v>
      </c>
      <c r="Z149" s="290">
        <v>1</v>
      </c>
      <c r="AA149" s="291"/>
      <c r="AB149" s="292"/>
      <c r="AC149" s="292"/>
      <c r="AD149" s="292"/>
      <c r="AE149" s="292"/>
      <c r="AF149" s="292"/>
      <c r="AG149" s="292"/>
      <c r="AH149" s="292"/>
      <c r="AI149" s="292"/>
      <c r="AJ149" s="292"/>
      <c r="AK149" s="292"/>
      <c r="AL149" s="292"/>
      <c r="AM149" s="292"/>
      <c r="AN149" s="292"/>
      <c r="AO149" s="292"/>
      <c r="AP149" s="292"/>
      <c r="AQ149" s="292"/>
      <c r="AR149" s="292"/>
      <c r="AS149" s="292"/>
      <c r="AT149" s="292"/>
      <c r="AU149" s="292"/>
      <c r="AV149" s="292"/>
      <c r="AW149" s="292"/>
      <c r="AX149" s="292"/>
      <c r="AY149" s="292"/>
      <c r="AZ149" s="292"/>
      <c r="BA149" s="292"/>
      <c r="BB149" s="292"/>
      <c r="BC149" s="293"/>
      <c r="BD149" s="294" t="s">
        <v>1163</v>
      </c>
      <c r="BS149" s="87" t="s">
        <v>500</v>
      </c>
      <c r="BT149" s="87" t="s">
        <v>501</v>
      </c>
      <c r="BU149" s="91" t="s">
        <v>1165</v>
      </c>
      <c r="BV149" s="87" t="s">
        <v>1161</v>
      </c>
      <c r="DH149" s="2" t="s">
        <v>1168</v>
      </c>
      <c r="DI149" s="2" t="s">
        <v>528</v>
      </c>
      <c r="DJ149" s="2" t="s">
        <v>529</v>
      </c>
      <c r="DK149" s="2" t="s">
        <v>530</v>
      </c>
      <c r="DL149" s="2" t="s">
        <v>527</v>
      </c>
      <c r="DQ149" s="2" t="s">
        <v>1165</v>
      </c>
      <c r="DR149" s="2" t="s">
        <v>1161</v>
      </c>
      <c r="EL149" s="815" t="s">
        <v>1169</v>
      </c>
      <c r="EM149" s="311" t="s">
        <v>1166</v>
      </c>
      <c r="EN149" s="267" t="s">
        <v>1167</v>
      </c>
      <c r="EO149" s="267">
        <v>0</v>
      </c>
      <c r="EP149" s="267">
        <v>3</v>
      </c>
      <c r="EQ149" s="269">
        <v>0.2</v>
      </c>
      <c r="ER149" s="799">
        <v>0.2</v>
      </c>
      <c r="ES149" s="799">
        <v>1.6</v>
      </c>
      <c r="ET149" s="809">
        <v>1</v>
      </c>
    </row>
    <row r="150" spans="1:150" ht="45.75" customHeight="1" x14ac:dyDescent="0.2">
      <c r="A150" s="270" t="s">
        <v>215</v>
      </c>
      <c r="B150" s="422" t="s">
        <v>216</v>
      </c>
      <c r="C150" s="423" t="s">
        <v>532</v>
      </c>
      <c r="D150" s="423"/>
      <c r="E150" s="7" t="s">
        <v>181</v>
      </c>
      <c r="F150" s="638" t="str">
        <f t="shared" si="100"/>
        <v>E3.P_A</v>
      </c>
      <c r="G150" s="403" t="s">
        <v>388</v>
      </c>
      <c r="H150" s="403" t="s">
        <v>530</v>
      </c>
      <c r="I150" s="436"/>
      <c r="J150" s="277" t="s">
        <v>185</v>
      </c>
      <c r="K150" s="278" t="str">
        <f t="shared" si="101"/>
        <v>E3.P_A.MR1</v>
      </c>
      <c r="L150" s="402" t="s">
        <v>501</v>
      </c>
      <c r="M150" s="403" t="s">
        <v>534</v>
      </c>
      <c r="N150" s="484">
        <v>87</v>
      </c>
      <c r="O150" s="9">
        <v>114</v>
      </c>
      <c r="P150" s="473" t="s">
        <v>225</v>
      </c>
      <c r="Q150" s="485" t="str">
        <f t="shared" si="102"/>
        <v>E3.P_A.MR1-MP03-1</v>
      </c>
      <c r="R150" s="414" t="s">
        <v>1170</v>
      </c>
      <c r="S150" s="639" t="s">
        <v>1171</v>
      </c>
      <c r="T150" s="373">
        <v>12</v>
      </c>
      <c r="U150" s="374">
        <v>12</v>
      </c>
      <c r="V150" s="373" t="s">
        <v>228</v>
      </c>
      <c r="W150" s="288">
        <v>0</v>
      </c>
      <c r="X150" s="289">
        <v>4</v>
      </c>
      <c r="Y150" s="288">
        <v>4</v>
      </c>
      <c r="Z150" s="290">
        <v>4</v>
      </c>
      <c r="AA150" s="375"/>
      <c r="AB150" s="376"/>
      <c r="AC150" s="376"/>
      <c r="AD150" s="376"/>
      <c r="AE150" s="376"/>
      <c r="AF150" s="376"/>
      <c r="AG150" s="376"/>
      <c r="AH150" s="376"/>
      <c r="AI150" s="376"/>
      <c r="AJ150" s="376"/>
      <c r="AK150" s="376"/>
      <c r="AL150" s="376"/>
      <c r="AM150" s="376"/>
      <c r="AN150" s="376"/>
      <c r="AO150" s="376"/>
      <c r="AP150" s="376"/>
      <c r="AQ150" s="376"/>
      <c r="AR150" s="376"/>
      <c r="AS150" s="376"/>
      <c r="AT150" s="376"/>
      <c r="AU150" s="376"/>
      <c r="AV150" s="376"/>
      <c r="AW150" s="376"/>
      <c r="AX150" s="376"/>
      <c r="AY150" s="376"/>
      <c r="AZ150" s="376"/>
      <c r="BA150" s="376"/>
      <c r="BB150" s="376"/>
      <c r="BC150" s="377"/>
      <c r="BD150" s="294" t="s">
        <v>1163</v>
      </c>
      <c r="BS150" s="92" t="s">
        <v>500</v>
      </c>
      <c r="BT150" s="92" t="s">
        <v>501</v>
      </c>
      <c r="BU150" s="91" t="s">
        <v>1169</v>
      </c>
      <c r="BV150" s="87" t="s">
        <v>1166</v>
      </c>
      <c r="DH150" s="2" t="s">
        <v>1172</v>
      </c>
      <c r="DI150" s="2" t="s">
        <v>528</v>
      </c>
      <c r="DJ150" s="2" t="s">
        <v>529</v>
      </c>
      <c r="DK150" s="2" t="s">
        <v>530</v>
      </c>
      <c r="DL150" s="2" t="s">
        <v>527</v>
      </c>
      <c r="DQ150" s="2" t="s">
        <v>1169</v>
      </c>
      <c r="DR150" s="2" t="s">
        <v>1166</v>
      </c>
      <c r="EL150" s="815" t="s">
        <v>1173</v>
      </c>
      <c r="EM150" s="311" t="s">
        <v>1170</v>
      </c>
      <c r="EN150" s="267" t="s">
        <v>1171</v>
      </c>
      <c r="EO150" s="378">
        <v>12</v>
      </c>
      <c r="EP150" s="378">
        <v>12</v>
      </c>
      <c r="EQ150" s="268">
        <v>12</v>
      </c>
      <c r="ER150" s="798">
        <v>4</v>
      </c>
      <c r="ES150" s="798">
        <v>4</v>
      </c>
      <c r="ET150" s="813">
        <v>4</v>
      </c>
    </row>
    <row r="151" spans="1:150" ht="45" customHeight="1" x14ac:dyDescent="0.2">
      <c r="A151" s="270" t="s">
        <v>215</v>
      </c>
      <c r="B151" s="422" t="s">
        <v>216</v>
      </c>
      <c r="C151" s="423" t="s">
        <v>532</v>
      </c>
      <c r="D151" s="423"/>
      <c r="E151" s="7" t="s">
        <v>181</v>
      </c>
      <c r="F151" s="638" t="str">
        <f t="shared" si="100"/>
        <v>E3.P_A</v>
      </c>
      <c r="G151" s="403" t="s">
        <v>388</v>
      </c>
      <c r="H151" s="403" t="s">
        <v>530</v>
      </c>
      <c r="I151" s="436"/>
      <c r="J151" s="277" t="s">
        <v>185</v>
      </c>
      <c r="K151" s="278" t="str">
        <f t="shared" si="101"/>
        <v>E3.P_A.MR1</v>
      </c>
      <c r="L151" s="402" t="s">
        <v>501</v>
      </c>
      <c r="M151" s="403" t="s">
        <v>534</v>
      </c>
      <c r="N151" s="484">
        <v>87</v>
      </c>
      <c r="O151" s="9">
        <v>114</v>
      </c>
      <c r="P151" s="473" t="s">
        <v>240</v>
      </c>
      <c r="Q151" s="485" t="str">
        <f t="shared" si="102"/>
        <v>E3.P_A.MR1-MP04-1</v>
      </c>
      <c r="R151" s="414" t="s">
        <v>1174</v>
      </c>
      <c r="S151" s="639" t="s">
        <v>1175</v>
      </c>
      <c r="T151" s="373">
        <v>26</v>
      </c>
      <c r="U151" s="374">
        <v>28</v>
      </c>
      <c r="V151" s="373" t="s">
        <v>191</v>
      </c>
      <c r="W151" s="288">
        <v>0</v>
      </c>
      <c r="X151" s="289">
        <v>1</v>
      </c>
      <c r="Y151" s="288">
        <v>1</v>
      </c>
      <c r="Z151" s="290">
        <v>0</v>
      </c>
      <c r="AA151" s="375"/>
      <c r="AB151" s="376"/>
      <c r="AC151" s="376"/>
      <c r="AD151" s="376"/>
      <c r="AE151" s="376"/>
      <c r="AF151" s="376"/>
      <c r="AG151" s="376"/>
      <c r="AH151" s="376"/>
      <c r="AI151" s="376"/>
      <c r="AJ151" s="376"/>
      <c r="AK151" s="376"/>
      <c r="AL151" s="376"/>
      <c r="AM151" s="376"/>
      <c r="AN151" s="376"/>
      <c r="AO151" s="376"/>
      <c r="AP151" s="376"/>
      <c r="AQ151" s="376"/>
      <c r="AR151" s="376"/>
      <c r="AS151" s="376"/>
      <c r="AT151" s="376"/>
      <c r="AU151" s="376"/>
      <c r="AV151" s="376"/>
      <c r="AW151" s="376"/>
      <c r="AX151" s="376"/>
      <c r="AY151" s="376"/>
      <c r="AZ151" s="376"/>
      <c r="BA151" s="376"/>
      <c r="BB151" s="376"/>
      <c r="BC151" s="377"/>
      <c r="BD151" s="294" t="s">
        <v>1163</v>
      </c>
      <c r="BS151" s="92" t="s">
        <v>500</v>
      </c>
      <c r="BT151" s="92" t="s">
        <v>501</v>
      </c>
      <c r="BU151" s="91" t="s">
        <v>1173</v>
      </c>
      <c r="BV151" s="87" t="s">
        <v>1170</v>
      </c>
      <c r="DH151" s="2" t="s">
        <v>1176</v>
      </c>
      <c r="DI151" s="2" t="s">
        <v>528</v>
      </c>
      <c r="DJ151" s="2" t="s">
        <v>529</v>
      </c>
      <c r="DK151" s="2" t="s">
        <v>530</v>
      </c>
      <c r="DL151" s="2" t="s">
        <v>527</v>
      </c>
      <c r="DQ151" s="2" t="s">
        <v>1173</v>
      </c>
      <c r="DR151" s="2" t="s">
        <v>1170</v>
      </c>
      <c r="EL151" s="815" t="s">
        <v>1177</v>
      </c>
      <c r="EM151" s="311" t="s">
        <v>1174</v>
      </c>
      <c r="EN151" s="267" t="s">
        <v>1175</v>
      </c>
      <c r="EO151" s="378">
        <v>26</v>
      </c>
      <c r="EP151" s="378">
        <v>28</v>
      </c>
      <c r="EQ151" s="268">
        <v>0</v>
      </c>
      <c r="ER151" s="799">
        <v>0.5</v>
      </c>
      <c r="ES151" s="799">
        <v>0.5</v>
      </c>
      <c r="ET151" s="813">
        <v>1</v>
      </c>
    </row>
    <row r="152" spans="1:150" ht="63.75" customHeight="1" x14ac:dyDescent="0.2">
      <c r="A152" s="270" t="s">
        <v>215</v>
      </c>
      <c r="B152" s="422" t="s">
        <v>216</v>
      </c>
      <c r="C152" s="423" t="s">
        <v>532</v>
      </c>
      <c r="D152" s="423"/>
      <c r="E152" s="7" t="s">
        <v>181</v>
      </c>
      <c r="F152" s="638" t="str">
        <f t="shared" si="100"/>
        <v>E3.P_A</v>
      </c>
      <c r="G152" s="403" t="s">
        <v>388</v>
      </c>
      <c r="H152" s="403" t="s">
        <v>530</v>
      </c>
      <c r="I152" s="436"/>
      <c r="J152" s="277" t="s">
        <v>185</v>
      </c>
      <c r="K152" s="278" t="str">
        <f t="shared" si="101"/>
        <v>E3.P_A.MR1</v>
      </c>
      <c r="L152" s="402" t="s">
        <v>501</v>
      </c>
      <c r="M152" s="403" t="s">
        <v>534</v>
      </c>
      <c r="N152" s="484">
        <v>87</v>
      </c>
      <c r="O152" s="9">
        <v>114</v>
      </c>
      <c r="P152" s="473" t="s">
        <v>252</v>
      </c>
      <c r="Q152" s="485" t="str">
        <f t="shared" si="102"/>
        <v>E3.P_A.MR1-MP05-1</v>
      </c>
      <c r="R152" s="414" t="s">
        <v>1178</v>
      </c>
      <c r="S152" s="639" t="s">
        <v>1179</v>
      </c>
      <c r="T152" s="373">
        <v>0</v>
      </c>
      <c r="U152" s="374">
        <v>3</v>
      </c>
      <c r="V152" s="373" t="s">
        <v>191</v>
      </c>
      <c r="W152" s="288">
        <v>0</v>
      </c>
      <c r="X152" s="289">
        <v>1</v>
      </c>
      <c r="Y152" s="288">
        <v>1</v>
      </c>
      <c r="Z152" s="290">
        <v>1</v>
      </c>
      <c r="AA152" s="375"/>
      <c r="AB152" s="376"/>
      <c r="AC152" s="376"/>
      <c r="AD152" s="376"/>
      <c r="AE152" s="376"/>
      <c r="AF152" s="376"/>
      <c r="AG152" s="376"/>
      <c r="AH152" s="376"/>
      <c r="AI152" s="376"/>
      <c r="AJ152" s="376"/>
      <c r="AK152" s="376"/>
      <c r="AL152" s="376"/>
      <c r="AM152" s="376"/>
      <c r="AN152" s="376"/>
      <c r="AO152" s="376"/>
      <c r="AP152" s="376"/>
      <c r="AQ152" s="376"/>
      <c r="AR152" s="376"/>
      <c r="AS152" s="376"/>
      <c r="AT152" s="376"/>
      <c r="AU152" s="376"/>
      <c r="AV152" s="376"/>
      <c r="AW152" s="376"/>
      <c r="AX152" s="376"/>
      <c r="AY152" s="376"/>
      <c r="AZ152" s="376"/>
      <c r="BA152" s="376"/>
      <c r="BB152" s="376"/>
      <c r="BC152" s="377"/>
      <c r="BD152" s="294" t="s">
        <v>1163</v>
      </c>
      <c r="BS152" s="92" t="s">
        <v>500</v>
      </c>
      <c r="BT152" s="92" t="s">
        <v>501</v>
      </c>
      <c r="BU152" s="91" t="s">
        <v>1177</v>
      </c>
      <c r="BV152" s="87" t="s">
        <v>1174</v>
      </c>
      <c r="DH152" s="2" t="s">
        <v>1180</v>
      </c>
      <c r="DI152" s="2" t="s">
        <v>528</v>
      </c>
      <c r="DJ152" s="2" t="s">
        <v>529</v>
      </c>
      <c r="DK152" s="2" t="s">
        <v>530</v>
      </c>
      <c r="DL152" s="2" t="s">
        <v>527</v>
      </c>
      <c r="DQ152" s="2" t="s">
        <v>1177</v>
      </c>
      <c r="DR152" s="2" t="s">
        <v>1174</v>
      </c>
      <c r="EL152" s="815" t="s">
        <v>1181</v>
      </c>
      <c r="EM152" s="311" t="s">
        <v>1178</v>
      </c>
      <c r="EN152" s="267" t="s">
        <v>1179</v>
      </c>
      <c r="EO152" s="378">
        <v>0</v>
      </c>
      <c r="EP152" s="378">
        <v>3</v>
      </c>
      <c r="EQ152" s="268">
        <v>0</v>
      </c>
      <c r="ER152" s="798">
        <v>0</v>
      </c>
      <c r="ES152" s="798">
        <v>2</v>
      </c>
      <c r="ET152" s="809">
        <v>1</v>
      </c>
    </row>
    <row r="153" spans="1:150" ht="58.5" customHeight="1" x14ac:dyDescent="0.2">
      <c r="A153" s="270" t="s">
        <v>215</v>
      </c>
      <c r="B153" s="422" t="s">
        <v>216</v>
      </c>
      <c r="C153" s="423" t="s">
        <v>532</v>
      </c>
      <c r="D153" s="423"/>
      <c r="E153" s="7" t="s">
        <v>181</v>
      </c>
      <c r="F153" s="638" t="str">
        <f t="shared" si="100"/>
        <v>E3.P_A</v>
      </c>
      <c r="G153" s="403" t="s">
        <v>388</v>
      </c>
      <c r="H153" s="403" t="s">
        <v>530</v>
      </c>
      <c r="I153" s="436"/>
      <c r="J153" s="277" t="s">
        <v>185</v>
      </c>
      <c r="K153" s="278" t="str">
        <f t="shared" si="101"/>
        <v>E3.P_A.MR1</v>
      </c>
      <c r="L153" s="402" t="s">
        <v>501</v>
      </c>
      <c r="M153" s="403" t="s">
        <v>534</v>
      </c>
      <c r="N153" s="484">
        <v>87</v>
      </c>
      <c r="O153" s="9">
        <v>114</v>
      </c>
      <c r="P153" s="473" t="s">
        <v>263</v>
      </c>
      <c r="Q153" s="485" t="str">
        <f t="shared" si="102"/>
        <v>E3.P_A.MR1-MP06-1</v>
      </c>
      <c r="R153" s="414" t="s">
        <v>1182</v>
      </c>
      <c r="S153" s="639" t="s">
        <v>1183</v>
      </c>
      <c r="T153" s="373">
        <v>26</v>
      </c>
      <c r="U153" s="374">
        <v>26</v>
      </c>
      <c r="V153" s="373" t="s">
        <v>228</v>
      </c>
      <c r="W153" s="308">
        <v>0.2</v>
      </c>
      <c r="X153" s="323">
        <v>7.8</v>
      </c>
      <c r="Y153" s="288">
        <v>10</v>
      </c>
      <c r="Z153" s="290">
        <v>8</v>
      </c>
      <c r="AA153" s="375"/>
      <c r="AB153" s="376"/>
      <c r="AC153" s="376"/>
      <c r="AD153" s="376"/>
      <c r="AE153" s="376"/>
      <c r="AF153" s="376"/>
      <c r="AG153" s="376"/>
      <c r="AH153" s="376"/>
      <c r="AI153" s="376"/>
      <c r="AJ153" s="376"/>
      <c r="AK153" s="376"/>
      <c r="AL153" s="376"/>
      <c r="AM153" s="376"/>
      <c r="AN153" s="376"/>
      <c r="AO153" s="376"/>
      <c r="AP153" s="376"/>
      <c r="AQ153" s="376"/>
      <c r="AR153" s="376"/>
      <c r="AS153" s="376"/>
      <c r="AT153" s="376"/>
      <c r="AU153" s="376"/>
      <c r="AV153" s="376"/>
      <c r="AW153" s="376"/>
      <c r="AX153" s="376"/>
      <c r="AY153" s="376"/>
      <c r="AZ153" s="376"/>
      <c r="BA153" s="376"/>
      <c r="BB153" s="376"/>
      <c r="BC153" s="377"/>
      <c r="BD153" s="294" t="s">
        <v>1163</v>
      </c>
      <c r="BS153" s="92" t="s">
        <v>500</v>
      </c>
      <c r="BT153" s="92" t="s">
        <v>501</v>
      </c>
      <c r="BU153" s="91" t="s">
        <v>1181</v>
      </c>
      <c r="BV153" s="87" t="s">
        <v>1178</v>
      </c>
      <c r="DH153" s="2" t="s">
        <v>1184</v>
      </c>
      <c r="DI153" s="2" t="s">
        <v>528</v>
      </c>
      <c r="DJ153" s="2" t="s">
        <v>529</v>
      </c>
      <c r="DK153" s="2" t="s">
        <v>530</v>
      </c>
      <c r="DL153" s="2" t="s">
        <v>527</v>
      </c>
      <c r="DQ153" s="2" t="s">
        <v>1181</v>
      </c>
      <c r="DR153" s="2" t="s">
        <v>1178</v>
      </c>
      <c r="EL153" s="815" t="s">
        <v>1185</v>
      </c>
      <c r="EM153" s="311" t="s">
        <v>1182</v>
      </c>
      <c r="EN153" s="267" t="s">
        <v>1183</v>
      </c>
      <c r="EO153" s="378">
        <v>26</v>
      </c>
      <c r="EP153" s="378">
        <v>26</v>
      </c>
      <c r="EQ153" s="269">
        <v>0.2</v>
      </c>
      <c r="ER153" s="269">
        <v>7.8</v>
      </c>
      <c r="ES153" s="268">
        <v>10</v>
      </c>
      <c r="ET153" s="809">
        <v>8</v>
      </c>
    </row>
    <row r="154" spans="1:150" ht="47.25" customHeight="1" x14ac:dyDescent="0.2">
      <c r="A154" s="270" t="s">
        <v>215</v>
      </c>
      <c r="B154" s="422" t="s">
        <v>216</v>
      </c>
      <c r="C154" s="423" t="s">
        <v>532</v>
      </c>
      <c r="D154" s="423"/>
      <c r="E154" s="7" t="s">
        <v>181</v>
      </c>
      <c r="F154" s="638" t="str">
        <f t="shared" si="100"/>
        <v>E3.P_A</v>
      </c>
      <c r="G154" s="403" t="s">
        <v>388</v>
      </c>
      <c r="H154" s="403" t="s">
        <v>530</v>
      </c>
      <c r="I154" s="436"/>
      <c r="J154" s="277" t="s">
        <v>185</v>
      </c>
      <c r="K154" s="278" t="str">
        <f t="shared" si="101"/>
        <v>E3.P_A.MR1</v>
      </c>
      <c r="L154" s="402" t="s">
        <v>501</v>
      </c>
      <c r="M154" s="403" t="s">
        <v>534</v>
      </c>
      <c r="N154" s="484">
        <v>87</v>
      </c>
      <c r="O154" s="9">
        <v>114</v>
      </c>
      <c r="P154" s="473" t="s">
        <v>274</v>
      </c>
      <c r="Q154" s="485" t="str">
        <f t="shared" si="102"/>
        <v>E3.P_A.MR1-MP07-1</v>
      </c>
      <c r="R154" s="414" t="s">
        <v>1186</v>
      </c>
      <c r="S154" s="639" t="s">
        <v>1175</v>
      </c>
      <c r="T154" s="640">
        <v>0.6</v>
      </c>
      <c r="U154" s="374">
        <v>1</v>
      </c>
      <c r="V154" s="373" t="s">
        <v>191</v>
      </c>
      <c r="W154" s="308">
        <v>0.5</v>
      </c>
      <c r="X154" s="323">
        <v>0.5</v>
      </c>
      <c r="Y154" s="288">
        <v>0</v>
      </c>
      <c r="Z154" s="290">
        <v>0</v>
      </c>
      <c r="AA154" s="375"/>
      <c r="AB154" s="376"/>
      <c r="AC154" s="376"/>
      <c r="AD154" s="376"/>
      <c r="AE154" s="376"/>
      <c r="AF154" s="376"/>
      <c r="AG154" s="376"/>
      <c r="AH154" s="376"/>
      <c r="AI154" s="376"/>
      <c r="AJ154" s="376"/>
      <c r="AK154" s="376"/>
      <c r="AL154" s="376"/>
      <c r="AM154" s="376"/>
      <c r="AN154" s="376"/>
      <c r="AO154" s="376"/>
      <c r="AP154" s="376"/>
      <c r="AQ154" s="376"/>
      <c r="AR154" s="376"/>
      <c r="AS154" s="376"/>
      <c r="AT154" s="376"/>
      <c r="AU154" s="376"/>
      <c r="AV154" s="376"/>
      <c r="AW154" s="376"/>
      <c r="AX154" s="376"/>
      <c r="AY154" s="376"/>
      <c r="AZ154" s="376"/>
      <c r="BA154" s="376"/>
      <c r="BB154" s="376"/>
      <c r="BC154" s="377"/>
      <c r="BD154" s="294" t="s">
        <v>1163</v>
      </c>
      <c r="BS154" s="92" t="s">
        <v>500</v>
      </c>
      <c r="BT154" s="92" t="s">
        <v>501</v>
      </c>
      <c r="BU154" s="91" t="s">
        <v>1185</v>
      </c>
      <c r="BV154" s="87" t="s">
        <v>1182</v>
      </c>
      <c r="DH154" s="2" t="s">
        <v>1187</v>
      </c>
      <c r="DI154" s="2" t="s">
        <v>528</v>
      </c>
      <c r="DJ154" s="2" t="s">
        <v>529</v>
      </c>
      <c r="DK154" s="2" t="s">
        <v>530</v>
      </c>
      <c r="DL154" s="2" t="s">
        <v>527</v>
      </c>
      <c r="DQ154" s="2" t="s">
        <v>1185</v>
      </c>
      <c r="DR154" s="2" t="s">
        <v>1182</v>
      </c>
      <c r="EL154" s="815" t="s">
        <v>1188</v>
      </c>
      <c r="EM154" s="311" t="s">
        <v>1186</v>
      </c>
      <c r="EN154" s="267" t="s">
        <v>1175</v>
      </c>
      <c r="EO154" s="641">
        <v>0.6</v>
      </c>
      <c r="EP154" s="378">
        <v>1</v>
      </c>
      <c r="EQ154" s="269">
        <v>0.5</v>
      </c>
      <c r="ER154" s="799">
        <v>0.4</v>
      </c>
      <c r="ES154" s="799">
        <v>0.1</v>
      </c>
      <c r="ET154" s="809">
        <v>0</v>
      </c>
    </row>
    <row r="155" spans="1:150" ht="53.25" customHeight="1" x14ac:dyDescent="0.2">
      <c r="A155" s="270" t="s">
        <v>215</v>
      </c>
      <c r="B155" s="422" t="s">
        <v>216</v>
      </c>
      <c r="C155" s="423" t="s">
        <v>532</v>
      </c>
      <c r="D155" s="423"/>
      <c r="E155" s="7" t="s">
        <v>181</v>
      </c>
      <c r="F155" s="638" t="str">
        <f t="shared" si="100"/>
        <v>E3.P_A</v>
      </c>
      <c r="G155" s="403" t="s">
        <v>388</v>
      </c>
      <c r="H155" s="403" t="s">
        <v>530</v>
      </c>
      <c r="I155" s="436"/>
      <c r="J155" s="277" t="s">
        <v>185</v>
      </c>
      <c r="K155" s="278" t="str">
        <f t="shared" si="101"/>
        <v>E3.P_A.MR1</v>
      </c>
      <c r="L155" s="402" t="s">
        <v>501</v>
      </c>
      <c r="M155" s="403" t="s">
        <v>534</v>
      </c>
      <c r="N155" s="484">
        <v>87</v>
      </c>
      <c r="O155" s="9">
        <v>114</v>
      </c>
      <c r="P155" s="473" t="s">
        <v>289</v>
      </c>
      <c r="Q155" s="485" t="str">
        <f t="shared" si="102"/>
        <v>E3.P_A.MR1-MP08-1</v>
      </c>
      <c r="R155" s="414" t="s">
        <v>1189</v>
      </c>
      <c r="S155" s="639" t="s">
        <v>1183</v>
      </c>
      <c r="T155" s="373">
        <v>1</v>
      </c>
      <c r="U155" s="374">
        <v>1</v>
      </c>
      <c r="V155" s="373" t="s">
        <v>228</v>
      </c>
      <c r="W155" s="288">
        <v>0</v>
      </c>
      <c r="X155" s="289">
        <v>0</v>
      </c>
      <c r="Y155" s="308">
        <v>0.5</v>
      </c>
      <c r="Z155" s="309">
        <v>0.5</v>
      </c>
      <c r="AA155" s="375"/>
      <c r="AB155" s="376"/>
      <c r="AC155" s="376"/>
      <c r="AD155" s="376"/>
      <c r="AE155" s="376"/>
      <c r="AF155" s="376"/>
      <c r="AG155" s="376"/>
      <c r="AH155" s="376"/>
      <c r="AI155" s="376"/>
      <c r="AJ155" s="376"/>
      <c r="AK155" s="376"/>
      <c r="AL155" s="376"/>
      <c r="AM155" s="376"/>
      <c r="AN155" s="376"/>
      <c r="AO155" s="376"/>
      <c r="AP155" s="376"/>
      <c r="AQ155" s="376"/>
      <c r="AR155" s="376"/>
      <c r="AS155" s="376"/>
      <c r="AT155" s="376"/>
      <c r="AU155" s="376"/>
      <c r="AV155" s="376"/>
      <c r="AW155" s="376"/>
      <c r="AX155" s="376"/>
      <c r="AY155" s="376"/>
      <c r="AZ155" s="376"/>
      <c r="BA155" s="376"/>
      <c r="BB155" s="376"/>
      <c r="BC155" s="377"/>
      <c r="BD155" s="294" t="s">
        <v>1163</v>
      </c>
      <c r="BS155" s="92" t="s">
        <v>500</v>
      </c>
      <c r="BT155" s="92" t="s">
        <v>501</v>
      </c>
      <c r="BU155" s="91" t="s">
        <v>1188</v>
      </c>
      <c r="BV155" s="87" t="s">
        <v>1186</v>
      </c>
      <c r="DH155" s="2" t="s">
        <v>1190</v>
      </c>
      <c r="DI155" s="2" t="s">
        <v>528</v>
      </c>
      <c r="DJ155" s="2" t="s">
        <v>529</v>
      </c>
      <c r="DK155" s="2" t="s">
        <v>530</v>
      </c>
      <c r="DL155" s="2" t="s">
        <v>527</v>
      </c>
      <c r="DQ155" s="2" t="s">
        <v>1188</v>
      </c>
      <c r="DR155" s="2" t="s">
        <v>1186</v>
      </c>
      <c r="EL155" s="815" t="s">
        <v>1191</v>
      </c>
      <c r="EM155" s="311" t="s">
        <v>1189</v>
      </c>
      <c r="EN155" s="267" t="s">
        <v>1183</v>
      </c>
      <c r="EO155" s="378">
        <v>1</v>
      </c>
      <c r="EP155" s="378">
        <v>1</v>
      </c>
      <c r="EQ155" s="268">
        <v>0</v>
      </c>
      <c r="ER155" s="798">
        <v>0</v>
      </c>
      <c r="ES155" s="799">
        <v>0.5</v>
      </c>
      <c r="ET155" s="807">
        <v>0.5</v>
      </c>
    </row>
    <row r="156" spans="1:150" ht="42" customHeight="1" x14ac:dyDescent="0.2">
      <c r="A156" s="270" t="s">
        <v>215</v>
      </c>
      <c r="B156" s="422" t="s">
        <v>216</v>
      </c>
      <c r="C156" s="423" t="s">
        <v>532</v>
      </c>
      <c r="D156" s="423"/>
      <c r="E156" s="7" t="s">
        <v>181</v>
      </c>
      <c r="F156" s="638" t="str">
        <f t="shared" si="100"/>
        <v>E3.P_A</v>
      </c>
      <c r="G156" s="403" t="s">
        <v>388</v>
      </c>
      <c r="H156" s="403" t="s">
        <v>530</v>
      </c>
      <c r="I156" s="436"/>
      <c r="J156" s="277" t="s">
        <v>185</v>
      </c>
      <c r="K156" s="278" t="str">
        <f t="shared" si="101"/>
        <v>E3.P_A.MR1</v>
      </c>
      <c r="L156" s="402" t="s">
        <v>501</v>
      </c>
      <c r="M156" s="403" t="s">
        <v>534</v>
      </c>
      <c r="N156" s="484">
        <v>87</v>
      </c>
      <c r="O156" s="9">
        <v>114</v>
      </c>
      <c r="P156" s="473" t="s">
        <v>685</v>
      </c>
      <c r="Q156" s="485" t="str">
        <f t="shared" si="102"/>
        <v>E3.P_A.MR1-MP09-1</v>
      </c>
      <c r="R156" s="414" t="s">
        <v>1192</v>
      </c>
      <c r="S156" s="639" t="s">
        <v>1175</v>
      </c>
      <c r="T156" s="373">
        <v>1</v>
      </c>
      <c r="U156" s="374">
        <v>2</v>
      </c>
      <c r="V156" s="373" t="s">
        <v>191</v>
      </c>
      <c r="W156" s="308">
        <v>0.4</v>
      </c>
      <c r="X156" s="323">
        <v>0.2</v>
      </c>
      <c r="Y156" s="308">
        <v>0.7</v>
      </c>
      <c r="Z156" s="309">
        <v>0.7</v>
      </c>
      <c r="AA156" s="375"/>
      <c r="AB156" s="376"/>
      <c r="AC156" s="376"/>
      <c r="AD156" s="376"/>
      <c r="AE156" s="376"/>
      <c r="AF156" s="376"/>
      <c r="AG156" s="376"/>
      <c r="AH156" s="376"/>
      <c r="AI156" s="376"/>
      <c r="AJ156" s="376"/>
      <c r="AK156" s="376"/>
      <c r="AL156" s="376"/>
      <c r="AM156" s="376"/>
      <c r="AN156" s="376"/>
      <c r="AO156" s="376"/>
      <c r="AP156" s="376"/>
      <c r="AQ156" s="376"/>
      <c r="AR156" s="376"/>
      <c r="AS156" s="376"/>
      <c r="AT156" s="376"/>
      <c r="AU156" s="376"/>
      <c r="AV156" s="376"/>
      <c r="AW156" s="376"/>
      <c r="AX156" s="376"/>
      <c r="AY156" s="376"/>
      <c r="AZ156" s="376"/>
      <c r="BA156" s="376"/>
      <c r="BB156" s="376"/>
      <c r="BC156" s="377"/>
      <c r="BD156" s="294" t="s">
        <v>1163</v>
      </c>
      <c r="BS156" s="92" t="s">
        <v>500</v>
      </c>
      <c r="BT156" s="92" t="s">
        <v>501</v>
      </c>
      <c r="BU156" s="91" t="s">
        <v>1191</v>
      </c>
      <c r="BV156" s="87" t="s">
        <v>1189</v>
      </c>
      <c r="DH156" s="2" t="s">
        <v>1193</v>
      </c>
      <c r="DI156" s="2" t="s">
        <v>528</v>
      </c>
      <c r="DJ156" s="2" t="s">
        <v>529</v>
      </c>
      <c r="DK156" s="2" t="s">
        <v>530</v>
      </c>
      <c r="DL156" s="2" t="s">
        <v>527</v>
      </c>
      <c r="DQ156" s="2" t="s">
        <v>1191</v>
      </c>
      <c r="DR156" s="2" t="s">
        <v>1189</v>
      </c>
      <c r="EL156" s="815" t="s">
        <v>1194</v>
      </c>
      <c r="EM156" s="311" t="s">
        <v>1192</v>
      </c>
      <c r="EN156" s="267" t="s">
        <v>1175</v>
      </c>
      <c r="EO156" s="378">
        <v>1</v>
      </c>
      <c r="EP156" s="378">
        <v>2</v>
      </c>
      <c r="EQ156" s="269">
        <v>0.4</v>
      </c>
      <c r="ER156" s="800">
        <v>0.08</v>
      </c>
      <c r="ES156" s="800">
        <v>0.6</v>
      </c>
      <c r="ET156" s="810">
        <v>0.92</v>
      </c>
    </row>
    <row r="157" spans="1:150" ht="57.75" customHeight="1" x14ac:dyDescent="0.2">
      <c r="A157" s="270" t="s">
        <v>215</v>
      </c>
      <c r="B157" s="422" t="s">
        <v>216</v>
      </c>
      <c r="C157" s="423" t="s">
        <v>532</v>
      </c>
      <c r="D157" s="423"/>
      <c r="E157" s="7" t="s">
        <v>181</v>
      </c>
      <c r="F157" s="638" t="str">
        <f t="shared" si="100"/>
        <v>E3.P_A</v>
      </c>
      <c r="G157" s="403" t="s">
        <v>388</v>
      </c>
      <c r="H157" s="403" t="s">
        <v>530</v>
      </c>
      <c r="I157" s="436"/>
      <c r="J157" s="277" t="s">
        <v>185</v>
      </c>
      <c r="K157" s="278" t="str">
        <f t="shared" si="101"/>
        <v>E3.P_A.MR1</v>
      </c>
      <c r="L157" s="402" t="s">
        <v>501</v>
      </c>
      <c r="M157" s="403" t="s">
        <v>534</v>
      </c>
      <c r="N157" s="484">
        <v>87</v>
      </c>
      <c r="O157" s="9">
        <v>114</v>
      </c>
      <c r="P157" s="473" t="s">
        <v>694</v>
      </c>
      <c r="Q157" s="485" t="str">
        <f t="shared" si="102"/>
        <v>E3.P_A.MR1-MP10-1</v>
      </c>
      <c r="R157" s="414" t="s">
        <v>1195</v>
      </c>
      <c r="S157" s="639" t="s">
        <v>1183</v>
      </c>
      <c r="T157" s="373">
        <v>3</v>
      </c>
      <c r="U157" s="374">
        <v>3</v>
      </c>
      <c r="V157" s="373" t="s">
        <v>228</v>
      </c>
      <c r="W157" s="308">
        <v>0.2</v>
      </c>
      <c r="X157" s="323">
        <v>0.8</v>
      </c>
      <c r="Y157" s="288">
        <v>1</v>
      </c>
      <c r="Z157" s="290">
        <v>1</v>
      </c>
      <c r="AA157" s="375"/>
      <c r="AB157" s="376"/>
      <c r="AC157" s="376"/>
      <c r="AD157" s="376"/>
      <c r="AE157" s="376"/>
      <c r="AF157" s="376"/>
      <c r="AG157" s="376"/>
      <c r="AH157" s="376"/>
      <c r="AI157" s="376"/>
      <c r="AJ157" s="376"/>
      <c r="AK157" s="376"/>
      <c r="AL157" s="376"/>
      <c r="AM157" s="376"/>
      <c r="AN157" s="376"/>
      <c r="AO157" s="376"/>
      <c r="AP157" s="376"/>
      <c r="AQ157" s="376"/>
      <c r="AR157" s="376"/>
      <c r="AS157" s="376"/>
      <c r="AT157" s="376"/>
      <c r="AU157" s="376"/>
      <c r="AV157" s="376"/>
      <c r="AW157" s="376"/>
      <c r="AX157" s="376"/>
      <c r="AY157" s="376"/>
      <c r="AZ157" s="376"/>
      <c r="BA157" s="376"/>
      <c r="BB157" s="376"/>
      <c r="BC157" s="377"/>
      <c r="BD157" s="294" t="s">
        <v>1163</v>
      </c>
      <c r="BS157" s="92" t="s">
        <v>500</v>
      </c>
      <c r="BT157" s="92" t="s">
        <v>501</v>
      </c>
      <c r="BU157" s="91" t="s">
        <v>1194</v>
      </c>
      <c r="BV157" s="87" t="s">
        <v>1192</v>
      </c>
      <c r="DH157" s="2" t="s">
        <v>1196</v>
      </c>
      <c r="DI157" s="2" t="s">
        <v>528</v>
      </c>
      <c r="DJ157" s="2" t="s">
        <v>529</v>
      </c>
      <c r="DK157" s="2" t="s">
        <v>530</v>
      </c>
      <c r="DL157" s="2" t="s">
        <v>527</v>
      </c>
      <c r="DQ157" s="2" t="s">
        <v>1194</v>
      </c>
      <c r="DR157" s="2" t="s">
        <v>1192</v>
      </c>
      <c r="EL157" s="815" t="s">
        <v>1197</v>
      </c>
      <c r="EM157" s="311" t="s">
        <v>1195</v>
      </c>
      <c r="EN157" s="267" t="s">
        <v>1183</v>
      </c>
      <c r="EO157" s="378">
        <v>3</v>
      </c>
      <c r="EP157" s="378">
        <v>3</v>
      </c>
      <c r="EQ157" s="269">
        <v>2</v>
      </c>
      <c r="ER157" s="798">
        <v>1</v>
      </c>
      <c r="ES157" s="798">
        <v>1</v>
      </c>
      <c r="ET157" s="813">
        <v>1</v>
      </c>
    </row>
    <row r="158" spans="1:150" ht="56.25" customHeight="1" x14ac:dyDescent="0.2">
      <c r="A158" s="270" t="s">
        <v>215</v>
      </c>
      <c r="B158" s="422" t="s">
        <v>216</v>
      </c>
      <c r="C158" s="423" t="s">
        <v>532</v>
      </c>
      <c r="D158" s="423"/>
      <c r="E158" s="7" t="s">
        <v>181</v>
      </c>
      <c r="F158" s="638" t="str">
        <f t="shared" si="100"/>
        <v>E3.P_A</v>
      </c>
      <c r="G158" s="403" t="s">
        <v>388</v>
      </c>
      <c r="H158" s="403" t="s">
        <v>530</v>
      </c>
      <c r="I158" s="436"/>
      <c r="J158" s="277" t="s">
        <v>185</v>
      </c>
      <c r="K158" s="278" t="str">
        <f t="shared" si="101"/>
        <v>E3.P_A.MR1</v>
      </c>
      <c r="L158" s="402" t="s">
        <v>501</v>
      </c>
      <c r="M158" s="403" t="s">
        <v>534</v>
      </c>
      <c r="N158" s="484">
        <v>87</v>
      </c>
      <c r="O158" s="9">
        <v>114</v>
      </c>
      <c r="P158" s="473" t="s">
        <v>795</v>
      </c>
      <c r="Q158" s="485" t="str">
        <f t="shared" si="102"/>
        <v>E3.P_A.MR1-MP11-1</v>
      </c>
      <c r="R158" s="414" t="s">
        <v>1198</v>
      </c>
      <c r="S158" s="639" t="s">
        <v>1175</v>
      </c>
      <c r="T158" s="373">
        <v>2</v>
      </c>
      <c r="U158" s="374">
        <v>6</v>
      </c>
      <c r="V158" s="373" t="s">
        <v>191</v>
      </c>
      <c r="W158" s="288">
        <v>1</v>
      </c>
      <c r="X158" s="289">
        <v>2</v>
      </c>
      <c r="Y158" s="288">
        <v>1</v>
      </c>
      <c r="Z158" s="290">
        <v>0</v>
      </c>
      <c r="AA158" s="375"/>
      <c r="AB158" s="376"/>
      <c r="AC158" s="376"/>
      <c r="AD158" s="376"/>
      <c r="AE158" s="376"/>
      <c r="AF158" s="376"/>
      <c r="AG158" s="376"/>
      <c r="AH158" s="376"/>
      <c r="AI158" s="376"/>
      <c r="AJ158" s="376"/>
      <c r="AK158" s="376"/>
      <c r="AL158" s="376"/>
      <c r="AM158" s="376"/>
      <c r="AN158" s="376"/>
      <c r="AO158" s="376"/>
      <c r="AP158" s="376"/>
      <c r="AQ158" s="376"/>
      <c r="AR158" s="376"/>
      <c r="AS158" s="376"/>
      <c r="AT158" s="376"/>
      <c r="AU158" s="376"/>
      <c r="AV158" s="376"/>
      <c r="AW158" s="376"/>
      <c r="AX158" s="376"/>
      <c r="AY158" s="376"/>
      <c r="AZ158" s="376"/>
      <c r="BA158" s="376"/>
      <c r="BB158" s="376"/>
      <c r="BC158" s="377"/>
      <c r="BD158" s="294" t="s">
        <v>1163</v>
      </c>
      <c r="BS158" s="92" t="s">
        <v>500</v>
      </c>
      <c r="BT158" s="92" t="s">
        <v>501</v>
      </c>
      <c r="BU158" s="91" t="s">
        <v>1197</v>
      </c>
      <c r="BV158" s="87" t="s">
        <v>1195</v>
      </c>
      <c r="DH158" s="2" t="s">
        <v>1199</v>
      </c>
      <c r="DI158" s="2" t="s">
        <v>528</v>
      </c>
      <c r="DJ158" s="2" t="s">
        <v>529</v>
      </c>
      <c r="DK158" s="2" t="s">
        <v>530</v>
      </c>
      <c r="DL158" s="2" t="s">
        <v>527</v>
      </c>
      <c r="DQ158" s="2" t="s">
        <v>1197</v>
      </c>
      <c r="DR158" s="2" t="s">
        <v>1195</v>
      </c>
      <c r="EL158" s="815" t="s">
        <v>1200</v>
      </c>
      <c r="EM158" s="311" t="s">
        <v>1198</v>
      </c>
      <c r="EN158" s="267" t="s">
        <v>1175</v>
      </c>
      <c r="EO158" s="378">
        <v>2</v>
      </c>
      <c r="EP158" s="378">
        <v>6</v>
      </c>
      <c r="EQ158" s="268">
        <v>1</v>
      </c>
      <c r="ER158" s="798">
        <v>1</v>
      </c>
      <c r="ES158" s="798">
        <v>2</v>
      </c>
      <c r="ET158" s="809">
        <v>0</v>
      </c>
    </row>
    <row r="159" spans="1:150" ht="54.75" customHeight="1" x14ac:dyDescent="0.2">
      <c r="A159" s="270" t="s">
        <v>215</v>
      </c>
      <c r="B159" s="422" t="s">
        <v>216</v>
      </c>
      <c r="C159" s="423" t="s">
        <v>532</v>
      </c>
      <c r="D159" s="423"/>
      <c r="E159" s="7" t="s">
        <v>181</v>
      </c>
      <c r="F159" s="638" t="str">
        <f t="shared" si="100"/>
        <v>E3.P_A</v>
      </c>
      <c r="G159" s="403" t="s">
        <v>388</v>
      </c>
      <c r="H159" s="403" t="s">
        <v>530</v>
      </c>
      <c r="I159" s="436"/>
      <c r="J159" s="277" t="s">
        <v>185</v>
      </c>
      <c r="K159" s="278" t="str">
        <f t="shared" si="101"/>
        <v>E3.P_A.MR1</v>
      </c>
      <c r="L159" s="402" t="s">
        <v>501</v>
      </c>
      <c r="M159" s="403" t="s">
        <v>534</v>
      </c>
      <c r="N159" s="484">
        <v>87</v>
      </c>
      <c r="O159" s="9">
        <v>114</v>
      </c>
      <c r="P159" s="473" t="s">
        <v>800</v>
      </c>
      <c r="Q159" s="485" t="str">
        <f t="shared" si="102"/>
        <v>E3.P_A.MR1-MP12-1</v>
      </c>
      <c r="R159" s="414" t="s">
        <v>1201</v>
      </c>
      <c r="S159" s="639" t="s">
        <v>1183</v>
      </c>
      <c r="T159" s="373">
        <v>6</v>
      </c>
      <c r="U159" s="374">
        <v>7</v>
      </c>
      <c r="V159" s="373" t="s">
        <v>191</v>
      </c>
      <c r="W159" s="308">
        <v>0.2</v>
      </c>
      <c r="X159" s="323">
        <v>1.8</v>
      </c>
      <c r="Y159" s="288">
        <v>3</v>
      </c>
      <c r="Z159" s="290">
        <v>2</v>
      </c>
      <c r="AA159" s="375"/>
      <c r="AB159" s="376"/>
      <c r="AC159" s="376"/>
      <c r="AD159" s="376"/>
      <c r="AE159" s="376"/>
      <c r="AF159" s="376"/>
      <c r="AG159" s="376"/>
      <c r="AH159" s="376"/>
      <c r="AI159" s="376"/>
      <c r="AJ159" s="376"/>
      <c r="AK159" s="376"/>
      <c r="AL159" s="376"/>
      <c r="AM159" s="376"/>
      <c r="AN159" s="376"/>
      <c r="AO159" s="376"/>
      <c r="AP159" s="376"/>
      <c r="AQ159" s="376"/>
      <c r="AR159" s="376"/>
      <c r="AS159" s="376"/>
      <c r="AT159" s="376"/>
      <c r="AU159" s="376"/>
      <c r="AV159" s="376"/>
      <c r="AW159" s="376"/>
      <c r="AX159" s="376"/>
      <c r="AY159" s="376"/>
      <c r="AZ159" s="376"/>
      <c r="BA159" s="376"/>
      <c r="BB159" s="376"/>
      <c r="BC159" s="377"/>
      <c r="BD159" s="294" t="s">
        <v>1163</v>
      </c>
      <c r="BS159" s="92" t="s">
        <v>500</v>
      </c>
      <c r="BT159" s="92" t="s">
        <v>501</v>
      </c>
      <c r="BU159" s="91" t="s">
        <v>1200</v>
      </c>
      <c r="BV159" s="87" t="s">
        <v>1198</v>
      </c>
      <c r="DH159" s="2" t="s">
        <v>1202</v>
      </c>
      <c r="DI159" s="2" t="s">
        <v>528</v>
      </c>
      <c r="DJ159" s="2" t="s">
        <v>529</v>
      </c>
      <c r="DK159" s="2" t="s">
        <v>530</v>
      </c>
      <c r="DL159" s="2" t="s">
        <v>527</v>
      </c>
      <c r="DQ159" s="2" t="s">
        <v>1200</v>
      </c>
      <c r="DR159" s="2" t="s">
        <v>1198</v>
      </c>
      <c r="EL159" s="815" t="s">
        <v>1203</v>
      </c>
      <c r="EM159" s="311" t="s">
        <v>1201</v>
      </c>
      <c r="EN159" s="267" t="s">
        <v>1183</v>
      </c>
      <c r="EO159" s="378">
        <v>6</v>
      </c>
      <c r="EP159" s="378">
        <v>7</v>
      </c>
      <c r="EQ159" s="269">
        <v>0.2</v>
      </c>
      <c r="ER159" s="799">
        <v>0.4</v>
      </c>
      <c r="ES159" s="799">
        <v>0.4</v>
      </c>
      <c r="ET159" s="813">
        <v>0</v>
      </c>
    </row>
    <row r="160" spans="1:150" ht="74.25" customHeight="1" x14ac:dyDescent="0.2">
      <c r="A160" s="270" t="s">
        <v>215</v>
      </c>
      <c r="B160" s="422" t="s">
        <v>216</v>
      </c>
      <c r="C160" s="423" t="s">
        <v>532</v>
      </c>
      <c r="D160" s="423"/>
      <c r="E160" s="7" t="s">
        <v>181</v>
      </c>
      <c r="F160" s="638" t="str">
        <f t="shared" si="100"/>
        <v>E3.P_A</v>
      </c>
      <c r="G160" s="403" t="s">
        <v>388</v>
      </c>
      <c r="H160" s="403" t="s">
        <v>530</v>
      </c>
      <c r="I160" s="436"/>
      <c r="J160" s="277" t="s">
        <v>185</v>
      </c>
      <c r="K160" s="278" t="str">
        <f t="shared" si="101"/>
        <v>E3.P_A.MR1</v>
      </c>
      <c r="L160" s="402" t="s">
        <v>501</v>
      </c>
      <c r="M160" s="403" t="s">
        <v>534</v>
      </c>
      <c r="N160" s="484">
        <v>87</v>
      </c>
      <c r="O160" s="9">
        <v>114</v>
      </c>
      <c r="P160" s="473" t="s">
        <v>806</v>
      </c>
      <c r="Q160" s="485" t="str">
        <f t="shared" si="102"/>
        <v>E3.P_A.MR1-MP13-1</v>
      </c>
      <c r="R160" s="414" t="s">
        <v>1204</v>
      </c>
      <c r="S160" s="639" t="s">
        <v>1175</v>
      </c>
      <c r="T160" s="373">
        <v>0</v>
      </c>
      <c r="U160" s="374">
        <v>1</v>
      </c>
      <c r="V160" s="373" t="s">
        <v>191</v>
      </c>
      <c r="W160" s="288">
        <v>0</v>
      </c>
      <c r="X160" s="289">
        <v>1</v>
      </c>
      <c r="Y160" s="288">
        <v>0</v>
      </c>
      <c r="Z160" s="290">
        <v>0</v>
      </c>
      <c r="AA160" s="375"/>
      <c r="AB160" s="376"/>
      <c r="AC160" s="376"/>
      <c r="AD160" s="376"/>
      <c r="AE160" s="376"/>
      <c r="AF160" s="376"/>
      <c r="AG160" s="376"/>
      <c r="AH160" s="376"/>
      <c r="AI160" s="376"/>
      <c r="AJ160" s="376"/>
      <c r="AK160" s="376"/>
      <c r="AL160" s="376"/>
      <c r="AM160" s="376"/>
      <c r="AN160" s="376"/>
      <c r="AO160" s="376"/>
      <c r="AP160" s="376"/>
      <c r="AQ160" s="376"/>
      <c r="AR160" s="376"/>
      <c r="AS160" s="376"/>
      <c r="AT160" s="376"/>
      <c r="AU160" s="376"/>
      <c r="AV160" s="376"/>
      <c r="AW160" s="376"/>
      <c r="AX160" s="376"/>
      <c r="AY160" s="376"/>
      <c r="AZ160" s="376"/>
      <c r="BA160" s="376"/>
      <c r="BB160" s="376"/>
      <c r="BC160" s="377"/>
      <c r="BD160" s="294" t="s">
        <v>1163</v>
      </c>
      <c r="BS160" s="92" t="s">
        <v>500</v>
      </c>
      <c r="BT160" s="92" t="s">
        <v>501</v>
      </c>
      <c r="BU160" s="91" t="s">
        <v>1203</v>
      </c>
      <c r="BV160" s="87" t="s">
        <v>1201</v>
      </c>
      <c r="DH160" s="2" t="s">
        <v>1205</v>
      </c>
      <c r="DI160" s="2" t="s">
        <v>528</v>
      </c>
      <c r="DJ160" s="2" t="s">
        <v>529</v>
      </c>
      <c r="DK160" s="2" t="s">
        <v>530</v>
      </c>
      <c r="DL160" s="2" t="s">
        <v>527</v>
      </c>
      <c r="DQ160" s="2" t="s">
        <v>1203</v>
      </c>
      <c r="DR160" s="2" t="s">
        <v>1201</v>
      </c>
      <c r="EL160" s="815" t="s">
        <v>1206</v>
      </c>
      <c r="EM160" s="311" t="s">
        <v>1204</v>
      </c>
      <c r="EN160" s="267" t="s">
        <v>1175</v>
      </c>
      <c r="EO160" s="378">
        <v>0</v>
      </c>
      <c r="EP160" s="378">
        <v>1</v>
      </c>
      <c r="EQ160" s="268">
        <v>0</v>
      </c>
      <c r="ER160" s="799">
        <v>0.7</v>
      </c>
      <c r="ES160" s="799">
        <v>0.3</v>
      </c>
      <c r="ET160" s="809">
        <v>0</v>
      </c>
    </row>
    <row r="161" spans="1:152" ht="66.75" customHeight="1" x14ac:dyDescent="0.2">
      <c r="A161" s="270" t="s">
        <v>215</v>
      </c>
      <c r="B161" s="422" t="s">
        <v>216</v>
      </c>
      <c r="C161" s="423" t="s">
        <v>532</v>
      </c>
      <c r="D161" s="423"/>
      <c r="E161" s="7" t="s">
        <v>181</v>
      </c>
      <c r="F161" s="638" t="str">
        <f t="shared" si="100"/>
        <v>E3.P_A</v>
      </c>
      <c r="G161" s="403" t="s">
        <v>388</v>
      </c>
      <c r="H161" s="403" t="s">
        <v>530</v>
      </c>
      <c r="I161" s="436"/>
      <c r="J161" s="277" t="s">
        <v>185</v>
      </c>
      <c r="K161" s="278" t="str">
        <f t="shared" si="101"/>
        <v>E3.P_A.MR1</v>
      </c>
      <c r="L161" s="402" t="s">
        <v>501</v>
      </c>
      <c r="M161" s="403" t="s">
        <v>534</v>
      </c>
      <c r="N161" s="484">
        <v>87</v>
      </c>
      <c r="O161" s="9">
        <v>114</v>
      </c>
      <c r="P161" s="473" t="s">
        <v>811</v>
      </c>
      <c r="Q161" s="485" t="str">
        <f t="shared" si="102"/>
        <v>E3.P_A.MR1-MP14-1</v>
      </c>
      <c r="R161" s="414" t="s">
        <v>1207</v>
      </c>
      <c r="S161" s="639" t="s">
        <v>1183</v>
      </c>
      <c r="T161" s="373">
        <v>1</v>
      </c>
      <c r="U161" s="374">
        <v>1</v>
      </c>
      <c r="V161" s="373" t="s">
        <v>228</v>
      </c>
      <c r="W161" s="288">
        <v>0</v>
      </c>
      <c r="X161" s="289">
        <v>0</v>
      </c>
      <c r="Y161" s="288">
        <v>0</v>
      </c>
      <c r="Z161" s="290">
        <v>1</v>
      </c>
      <c r="AA161" s="375"/>
      <c r="AB161" s="376"/>
      <c r="AC161" s="376"/>
      <c r="AD161" s="376"/>
      <c r="AE161" s="376"/>
      <c r="AF161" s="376"/>
      <c r="AG161" s="376"/>
      <c r="AH161" s="376"/>
      <c r="AI161" s="376"/>
      <c r="AJ161" s="376"/>
      <c r="AK161" s="376"/>
      <c r="AL161" s="376"/>
      <c r="AM161" s="376"/>
      <c r="AN161" s="376"/>
      <c r="AO161" s="376"/>
      <c r="AP161" s="376"/>
      <c r="AQ161" s="376"/>
      <c r="AR161" s="376"/>
      <c r="AS161" s="376"/>
      <c r="AT161" s="376"/>
      <c r="AU161" s="376"/>
      <c r="AV161" s="376"/>
      <c r="AW161" s="376"/>
      <c r="AX161" s="376"/>
      <c r="AY161" s="376"/>
      <c r="AZ161" s="376"/>
      <c r="BA161" s="376"/>
      <c r="BB161" s="376"/>
      <c r="BC161" s="377"/>
      <c r="BD161" s="294" t="s">
        <v>1163</v>
      </c>
      <c r="BS161" s="92" t="s">
        <v>500</v>
      </c>
      <c r="BT161" s="92" t="s">
        <v>501</v>
      </c>
      <c r="BU161" s="91" t="s">
        <v>1206</v>
      </c>
      <c r="BV161" s="87" t="s">
        <v>1204</v>
      </c>
      <c r="DH161" s="2" t="s">
        <v>1208</v>
      </c>
      <c r="DI161" s="2" t="s">
        <v>528</v>
      </c>
      <c r="DJ161" s="2" t="s">
        <v>529</v>
      </c>
      <c r="DK161" s="2" t="s">
        <v>530</v>
      </c>
      <c r="DL161" s="2" t="s">
        <v>527</v>
      </c>
      <c r="DQ161" s="2" t="s">
        <v>1206</v>
      </c>
      <c r="DR161" s="2" t="s">
        <v>1204</v>
      </c>
      <c r="EL161" s="815" t="s">
        <v>1209</v>
      </c>
      <c r="EM161" s="311" t="s">
        <v>1207</v>
      </c>
      <c r="EN161" s="267" t="s">
        <v>1183</v>
      </c>
      <c r="EO161" s="378">
        <v>1</v>
      </c>
      <c r="EP161" s="378">
        <v>1</v>
      </c>
      <c r="EQ161" s="268">
        <v>0</v>
      </c>
      <c r="ER161" s="268">
        <v>0</v>
      </c>
      <c r="ES161" s="268">
        <v>0</v>
      </c>
      <c r="ET161" s="809">
        <v>1</v>
      </c>
    </row>
    <row r="162" spans="1:152" ht="59.25" customHeight="1" x14ac:dyDescent="0.2">
      <c r="A162" s="270" t="s">
        <v>215</v>
      </c>
      <c r="B162" s="422" t="s">
        <v>216</v>
      </c>
      <c r="C162" s="423" t="s">
        <v>532</v>
      </c>
      <c r="D162" s="423"/>
      <c r="E162" s="7" t="s">
        <v>181</v>
      </c>
      <c r="F162" s="638" t="str">
        <f t="shared" si="100"/>
        <v>E3.P_A</v>
      </c>
      <c r="G162" s="403" t="s">
        <v>388</v>
      </c>
      <c r="H162" s="403" t="s">
        <v>530</v>
      </c>
      <c r="I162" s="436"/>
      <c r="J162" s="277" t="s">
        <v>185</v>
      </c>
      <c r="K162" s="278" t="str">
        <f t="shared" si="101"/>
        <v>E3.P_A.MR1</v>
      </c>
      <c r="L162" s="402" t="s">
        <v>501</v>
      </c>
      <c r="M162" s="403" t="s">
        <v>534</v>
      </c>
      <c r="N162" s="484">
        <v>87</v>
      </c>
      <c r="O162" s="9">
        <v>114</v>
      </c>
      <c r="P162" s="473" t="s">
        <v>1210</v>
      </c>
      <c r="Q162" s="485" t="str">
        <f t="shared" si="102"/>
        <v>E3.P_A.MR1-MP15-1</v>
      </c>
      <c r="R162" s="414" t="s">
        <v>1211</v>
      </c>
      <c r="S162" s="639" t="s">
        <v>1175</v>
      </c>
      <c r="T162" s="373">
        <v>0</v>
      </c>
      <c r="U162" s="374">
        <v>3</v>
      </c>
      <c r="V162" s="373" t="s">
        <v>191</v>
      </c>
      <c r="W162" s="308">
        <v>0.5</v>
      </c>
      <c r="X162" s="323">
        <v>1.5</v>
      </c>
      <c r="Y162" s="288">
        <v>1</v>
      </c>
      <c r="Z162" s="290">
        <v>0</v>
      </c>
      <c r="AA162" s="375"/>
      <c r="AB162" s="376"/>
      <c r="AC162" s="376"/>
      <c r="AD162" s="376"/>
      <c r="AE162" s="376"/>
      <c r="AF162" s="376"/>
      <c r="AG162" s="376"/>
      <c r="AH162" s="376"/>
      <c r="AI162" s="376"/>
      <c r="AJ162" s="376"/>
      <c r="AK162" s="376"/>
      <c r="AL162" s="376"/>
      <c r="AM162" s="376"/>
      <c r="AN162" s="376"/>
      <c r="AO162" s="376"/>
      <c r="AP162" s="376"/>
      <c r="AQ162" s="376"/>
      <c r="AR162" s="376"/>
      <c r="AS162" s="376"/>
      <c r="AT162" s="376"/>
      <c r="AU162" s="376"/>
      <c r="AV162" s="376"/>
      <c r="AW162" s="376"/>
      <c r="AX162" s="376"/>
      <c r="AY162" s="376"/>
      <c r="AZ162" s="376"/>
      <c r="BA162" s="376"/>
      <c r="BB162" s="376"/>
      <c r="BC162" s="377"/>
      <c r="BD162" s="294" t="s">
        <v>1163</v>
      </c>
      <c r="BS162" s="92" t="s">
        <v>500</v>
      </c>
      <c r="BT162" s="92" t="s">
        <v>501</v>
      </c>
      <c r="BU162" s="91" t="s">
        <v>1209</v>
      </c>
      <c r="BV162" s="87" t="s">
        <v>1207</v>
      </c>
      <c r="DH162" s="2" t="s">
        <v>1212</v>
      </c>
      <c r="DI162" s="2" t="s">
        <v>528</v>
      </c>
      <c r="DJ162" s="2" t="s">
        <v>529</v>
      </c>
      <c r="DK162" s="2" t="s">
        <v>530</v>
      </c>
      <c r="DL162" s="2" t="s">
        <v>527</v>
      </c>
      <c r="DQ162" s="2" t="s">
        <v>1209</v>
      </c>
      <c r="DR162" s="2" t="s">
        <v>1207</v>
      </c>
      <c r="EL162" s="815" t="s">
        <v>1213</v>
      </c>
      <c r="EM162" s="311" t="s">
        <v>1211</v>
      </c>
      <c r="EN162" s="267" t="s">
        <v>1175</v>
      </c>
      <c r="EO162" s="378">
        <v>0</v>
      </c>
      <c r="EP162" s="378">
        <v>3</v>
      </c>
      <c r="EQ162" s="269">
        <v>0.5</v>
      </c>
      <c r="ER162" s="799">
        <v>0.5</v>
      </c>
      <c r="ES162" s="268">
        <v>1</v>
      </c>
      <c r="ET162" s="813">
        <v>1</v>
      </c>
    </row>
    <row r="163" spans="1:152" ht="60.75" customHeight="1" x14ac:dyDescent="0.2">
      <c r="A163" s="270" t="s">
        <v>215</v>
      </c>
      <c r="B163" s="422" t="s">
        <v>216</v>
      </c>
      <c r="C163" s="423" t="s">
        <v>532</v>
      </c>
      <c r="D163" s="423"/>
      <c r="E163" s="7" t="s">
        <v>181</v>
      </c>
      <c r="F163" s="638" t="str">
        <f t="shared" si="100"/>
        <v>E3.P_A</v>
      </c>
      <c r="G163" s="403" t="s">
        <v>388</v>
      </c>
      <c r="H163" s="403" t="s">
        <v>530</v>
      </c>
      <c r="I163" s="436"/>
      <c r="J163" s="277" t="s">
        <v>185</v>
      </c>
      <c r="K163" s="278" t="str">
        <f t="shared" si="101"/>
        <v>E3.P_A.MR1</v>
      </c>
      <c r="L163" s="402" t="s">
        <v>501</v>
      </c>
      <c r="M163" s="403" t="s">
        <v>534</v>
      </c>
      <c r="N163" s="484">
        <v>87</v>
      </c>
      <c r="O163" s="9">
        <v>114</v>
      </c>
      <c r="P163" s="473" t="s">
        <v>821</v>
      </c>
      <c r="Q163" s="485" t="str">
        <f t="shared" si="102"/>
        <v>E3.P_A.MR1-MP16-1</v>
      </c>
      <c r="R163" s="414" t="s">
        <v>1214</v>
      </c>
      <c r="S163" s="639" t="s">
        <v>1183</v>
      </c>
      <c r="T163" s="373">
        <v>19</v>
      </c>
      <c r="U163" s="374">
        <v>22</v>
      </c>
      <c r="V163" s="373" t="s">
        <v>191</v>
      </c>
      <c r="W163" s="288">
        <v>4</v>
      </c>
      <c r="X163" s="289">
        <v>10</v>
      </c>
      <c r="Y163" s="288">
        <v>4</v>
      </c>
      <c r="Z163" s="290">
        <v>4</v>
      </c>
      <c r="AA163" s="375"/>
      <c r="AB163" s="376"/>
      <c r="AC163" s="376"/>
      <c r="AD163" s="376"/>
      <c r="AE163" s="376"/>
      <c r="AF163" s="376"/>
      <c r="AG163" s="376"/>
      <c r="AH163" s="376"/>
      <c r="AI163" s="376"/>
      <c r="AJ163" s="376"/>
      <c r="AK163" s="376"/>
      <c r="AL163" s="376"/>
      <c r="AM163" s="376"/>
      <c r="AN163" s="376"/>
      <c r="AO163" s="376"/>
      <c r="AP163" s="376"/>
      <c r="AQ163" s="376"/>
      <c r="AR163" s="376"/>
      <c r="AS163" s="376"/>
      <c r="AT163" s="376"/>
      <c r="AU163" s="376"/>
      <c r="AV163" s="376"/>
      <c r="AW163" s="376"/>
      <c r="AX163" s="376"/>
      <c r="AY163" s="376"/>
      <c r="AZ163" s="376"/>
      <c r="BA163" s="376"/>
      <c r="BB163" s="376"/>
      <c r="BC163" s="377"/>
      <c r="BD163" s="294" t="s">
        <v>1163</v>
      </c>
      <c r="BS163" s="92" t="s">
        <v>500</v>
      </c>
      <c r="BT163" s="92" t="s">
        <v>501</v>
      </c>
      <c r="BU163" s="91" t="s">
        <v>1213</v>
      </c>
      <c r="BV163" s="87" t="s">
        <v>1211</v>
      </c>
      <c r="DH163" s="2" t="s">
        <v>1215</v>
      </c>
      <c r="DI163" s="2" t="s">
        <v>528</v>
      </c>
      <c r="DJ163" s="2" t="s">
        <v>529</v>
      </c>
      <c r="DK163" s="2" t="s">
        <v>530</v>
      </c>
      <c r="DL163" s="2" t="s">
        <v>527</v>
      </c>
      <c r="DQ163" s="2" t="s">
        <v>1213</v>
      </c>
      <c r="DR163" s="2" t="s">
        <v>1211</v>
      </c>
      <c r="EL163" s="815" t="s">
        <v>1216</v>
      </c>
      <c r="EM163" s="311" t="s">
        <v>1214</v>
      </c>
      <c r="EN163" s="267" t="s">
        <v>1183</v>
      </c>
      <c r="EO163" s="378">
        <v>19</v>
      </c>
      <c r="EP163" s="378">
        <v>22</v>
      </c>
      <c r="EQ163" s="268">
        <v>4</v>
      </c>
      <c r="ER163" s="798">
        <v>6</v>
      </c>
      <c r="ES163" s="798">
        <v>8</v>
      </c>
      <c r="ET163" s="809">
        <v>4</v>
      </c>
    </row>
    <row r="164" spans="1:152" ht="86.25" customHeight="1" x14ac:dyDescent="0.2">
      <c r="A164" s="270" t="s">
        <v>215</v>
      </c>
      <c r="B164" s="422" t="s">
        <v>216</v>
      </c>
      <c r="C164" s="423" t="s">
        <v>532</v>
      </c>
      <c r="D164" s="423"/>
      <c r="E164" s="7" t="s">
        <v>181</v>
      </c>
      <c r="F164" s="638" t="str">
        <f t="shared" si="100"/>
        <v>E3.P_A</v>
      </c>
      <c r="G164" s="403" t="s">
        <v>388</v>
      </c>
      <c r="H164" s="403" t="s">
        <v>530</v>
      </c>
      <c r="I164" s="436"/>
      <c r="J164" s="277" t="s">
        <v>185</v>
      </c>
      <c r="K164" s="278" t="str">
        <f t="shared" si="101"/>
        <v>E3.P_A.MR1</v>
      </c>
      <c r="L164" s="402" t="s">
        <v>501</v>
      </c>
      <c r="M164" s="403" t="s">
        <v>534</v>
      </c>
      <c r="N164" s="484">
        <v>87</v>
      </c>
      <c r="O164" s="9">
        <v>114</v>
      </c>
      <c r="P164" s="473" t="s">
        <v>1217</v>
      </c>
      <c r="Q164" s="485" t="str">
        <f t="shared" si="102"/>
        <v>E3.P_A.MR1-MP17-1</v>
      </c>
      <c r="R164" s="414" t="s">
        <v>1218</v>
      </c>
      <c r="S164" s="639" t="s">
        <v>1219</v>
      </c>
      <c r="T164" s="373">
        <v>0</v>
      </c>
      <c r="U164" s="374">
        <v>1</v>
      </c>
      <c r="V164" s="373" t="s">
        <v>191</v>
      </c>
      <c r="W164" s="308">
        <v>0</v>
      </c>
      <c r="X164" s="323">
        <v>1</v>
      </c>
      <c r="Y164" s="308">
        <v>0</v>
      </c>
      <c r="Z164" s="309">
        <v>0</v>
      </c>
      <c r="AA164" s="375"/>
      <c r="AB164" s="376"/>
      <c r="AC164" s="376"/>
      <c r="AD164" s="376"/>
      <c r="AE164" s="376"/>
      <c r="AF164" s="376"/>
      <c r="AG164" s="376"/>
      <c r="AH164" s="376"/>
      <c r="AI164" s="376"/>
      <c r="AJ164" s="376"/>
      <c r="AK164" s="376"/>
      <c r="AL164" s="376"/>
      <c r="AM164" s="376"/>
      <c r="AN164" s="376"/>
      <c r="AO164" s="376"/>
      <c r="AP164" s="376"/>
      <c r="AQ164" s="376"/>
      <c r="AR164" s="376"/>
      <c r="AS164" s="376"/>
      <c r="AT164" s="376"/>
      <c r="AU164" s="376"/>
      <c r="AV164" s="376"/>
      <c r="AW164" s="376"/>
      <c r="AX164" s="376"/>
      <c r="AY164" s="376"/>
      <c r="AZ164" s="376"/>
      <c r="BA164" s="376"/>
      <c r="BB164" s="376"/>
      <c r="BC164" s="377"/>
      <c r="BD164" s="294" t="s">
        <v>1163</v>
      </c>
      <c r="BS164" s="92" t="s">
        <v>500</v>
      </c>
      <c r="BT164" s="92" t="s">
        <v>501</v>
      </c>
      <c r="BU164" s="91" t="s">
        <v>1216</v>
      </c>
      <c r="BV164" s="87" t="s">
        <v>1214</v>
      </c>
      <c r="DH164" s="2" t="s">
        <v>1220</v>
      </c>
      <c r="DI164" s="2" t="s">
        <v>528</v>
      </c>
      <c r="DJ164" s="2" t="s">
        <v>529</v>
      </c>
      <c r="DK164" s="2" t="s">
        <v>530</v>
      </c>
      <c r="DL164" s="2" t="s">
        <v>527</v>
      </c>
      <c r="DQ164" s="2" t="s">
        <v>1216</v>
      </c>
      <c r="DR164" s="2" t="s">
        <v>1214</v>
      </c>
      <c r="EL164" s="815" t="s">
        <v>1221</v>
      </c>
      <c r="EM164" s="311" t="s">
        <v>1218</v>
      </c>
      <c r="EN164" s="267" t="s">
        <v>1219</v>
      </c>
      <c r="EO164" s="378">
        <v>0</v>
      </c>
      <c r="EP164" s="378">
        <v>1</v>
      </c>
      <c r="EQ164" s="269">
        <v>0</v>
      </c>
      <c r="ER164" s="799">
        <v>0</v>
      </c>
      <c r="ES164" s="799">
        <v>0.8</v>
      </c>
      <c r="ET164" s="807">
        <v>0.2</v>
      </c>
    </row>
    <row r="165" spans="1:152" ht="177" customHeight="1" x14ac:dyDescent="0.2">
      <c r="A165" s="270" t="s">
        <v>215</v>
      </c>
      <c r="B165" s="422" t="s">
        <v>216</v>
      </c>
      <c r="C165" s="423" t="s">
        <v>532</v>
      </c>
      <c r="D165" s="423"/>
      <c r="E165" s="7" t="s">
        <v>181</v>
      </c>
      <c r="F165" s="638" t="str">
        <f t="shared" si="100"/>
        <v>E3.P_A</v>
      </c>
      <c r="G165" s="403" t="s">
        <v>388</v>
      </c>
      <c r="H165" s="403" t="s">
        <v>530</v>
      </c>
      <c r="I165" s="436"/>
      <c r="J165" s="277" t="s">
        <v>185</v>
      </c>
      <c r="K165" s="278" t="str">
        <f t="shared" si="101"/>
        <v>E3.P_A.MR1</v>
      </c>
      <c r="L165" s="402" t="s">
        <v>501</v>
      </c>
      <c r="M165" s="403" t="s">
        <v>534</v>
      </c>
      <c r="N165" s="484">
        <v>87</v>
      </c>
      <c r="O165" s="9">
        <v>114</v>
      </c>
      <c r="P165" s="473" t="s">
        <v>1222</v>
      </c>
      <c r="Q165" s="485" t="str">
        <f t="shared" si="102"/>
        <v>E3.P_A.MR1-MP18-1</v>
      </c>
      <c r="R165" s="414" t="s">
        <v>189</v>
      </c>
      <c r="S165" s="639" t="s">
        <v>1219</v>
      </c>
      <c r="T165" s="373">
        <v>0</v>
      </c>
      <c r="U165" s="374">
        <v>1</v>
      </c>
      <c r="V165" s="373" t="s">
        <v>191</v>
      </c>
      <c r="W165" s="308">
        <v>0.5</v>
      </c>
      <c r="X165" s="323">
        <v>0.5</v>
      </c>
      <c r="Y165" s="288">
        <v>0</v>
      </c>
      <c r="Z165" s="290">
        <v>0</v>
      </c>
      <c r="AA165" s="375"/>
      <c r="AB165" s="376"/>
      <c r="AC165" s="376"/>
      <c r="AD165" s="376"/>
      <c r="AE165" s="376"/>
      <c r="AF165" s="376"/>
      <c r="AG165" s="376"/>
      <c r="AH165" s="376"/>
      <c r="AI165" s="376"/>
      <c r="AJ165" s="376"/>
      <c r="AK165" s="376"/>
      <c r="AL165" s="376"/>
      <c r="AM165" s="376"/>
      <c r="AN165" s="376"/>
      <c r="AO165" s="376"/>
      <c r="AP165" s="376"/>
      <c r="AQ165" s="376"/>
      <c r="AR165" s="376"/>
      <c r="AS165" s="376"/>
      <c r="AT165" s="376"/>
      <c r="AU165" s="376"/>
      <c r="AV165" s="376"/>
      <c r="AW165" s="376"/>
      <c r="AX165" s="376"/>
      <c r="AY165" s="376"/>
      <c r="AZ165" s="376"/>
      <c r="BA165" s="376"/>
      <c r="BB165" s="376"/>
      <c r="BC165" s="377"/>
      <c r="BD165" s="294" t="s">
        <v>1163</v>
      </c>
      <c r="BS165" s="92" t="s">
        <v>500</v>
      </c>
      <c r="BT165" s="92" t="s">
        <v>501</v>
      </c>
      <c r="BU165" s="91" t="s">
        <v>1221</v>
      </c>
      <c r="BV165" s="87" t="s">
        <v>1218</v>
      </c>
      <c r="DH165" s="2" t="s">
        <v>1223</v>
      </c>
      <c r="DI165" s="2" t="s">
        <v>528</v>
      </c>
      <c r="DJ165" s="2" t="s">
        <v>529</v>
      </c>
      <c r="DK165" s="2" t="s">
        <v>530</v>
      </c>
      <c r="DL165" s="2" t="s">
        <v>527</v>
      </c>
      <c r="DQ165" s="2" t="s">
        <v>1221</v>
      </c>
      <c r="DR165" s="2" t="s">
        <v>1218</v>
      </c>
      <c r="EL165" s="815" t="s">
        <v>1224</v>
      </c>
      <c r="EM165" s="311" t="s">
        <v>189</v>
      </c>
      <c r="EN165" s="267" t="s">
        <v>1219</v>
      </c>
      <c r="EO165" s="378">
        <v>0</v>
      </c>
      <c r="EP165" s="641">
        <v>0.3</v>
      </c>
      <c r="EQ165" s="269">
        <v>0</v>
      </c>
      <c r="ER165" s="799">
        <v>0</v>
      </c>
      <c r="ES165" s="799">
        <v>0</v>
      </c>
      <c r="ET165" s="807">
        <v>0.3</v>
      </c>
    </row>
    <row r="166" spans="1:152" ht="138.75" customHeight="1" x14ac:dyDescent="0.2">
      <c r="A166" s="270" t="s">
        <v>215</v>
      </c>
      <c r="B166" s="422" t="s">
        <v>216</v>
      </c>
      <c r="C166" s="423" t="s">
        <v>532</v>
      </c>
      <c r="D166" s="423"/>
      <c r="E166" s="7" t="s">
        <v>181</v>
      </c>
      <c r="F166" s="638" t="str">
        <f t="shared" si="100"/>
        <v>E3.P_A</v>
      </c>
      <c r="G166" s="403" t="s">
        <v>388</v>
      </c>
      <c r="H166" s="403" t="s">
        <v>530</v>
      </c>
      <c r="I166" s="436"/>
      <c r="J166" s="277" t="s">
        <v>185</v>
      </c>
      <c r="K166" s="278" t="str">
        <f t="shared" si="101"/>
        <v>E3.P_A.MR1</v>
      </c>
      <c r="L166" s="402" t="s">
        <v>501</v>
      </c>
      <c r="M166" s="403" t="s">
        <v>534</v>
      </c>
      <c r="N166" s="484">
        <v>87</v>
      </c>
      <c r="O166" s="9">
        <v>114</v>
      </c>
      <c r="P166" s="473" t="s">
        <v>1225</v>
      </c>
      <c r="Q166" s="485" t="str">
        <f t="shared" si="102"/>
        <v>E3.P_A.MR1-MP19-1</v>
      </c>
      <c r="R166" s="414" t="s">
        <v>1226</v>
      </c>
      <c r="S166" s="639" t="s">
        <v>1219</v>
      </c>
      <c r="T166" s="373">
        <v>0</v>
      </c>
      <c r="U166" s="374">
        <v>1</v>
      </c>
      <c r="V166" s="373" t="s">
        <v>191</v>
      </c>
      <c r="W166" s="314">
        <v>0.15</v>
      </c>
      <c r="X166" s="315">
        <v>0.05</v>
      </c>
      <c r="Y166" s="308">
        <v>0.3</v>
      </c>
      <c r="Z166" s="309">
        <v>0.5</v>
      </c>
      <c r="AA166" s="375"/>
      <c r="AB166" s="376"/>
      <c r="AC166" s="376"/>
      <c r="AD166" s="376"/>
      <c r="AE166" s="376"/>
      <c r="AF166" s="376"/>
      <c r="AG166" s="376"/>
      <c r="AH166" s="376"/>
      <c r="AI166" s="376"/>
      <c r="AJ166" s="376"/>
      <c r="AK166" s="376"/>
      <c r="AL166" s="376"/>
      <c r="AM166" s="376"/>
      <c r="AN166" s="376"/>
      <c r="AO166" s="376"/>
      <c r="AP166" s="376"/>
      <c r="AQ166" s="376"/>
      <c r="AR166" s="376"/>
      <c r="AS166" s="376"/>
      <c r="AT166" s="376"/>
      <c r="AU166" s="376"/>
      <c r="AV166" s="376"/>
      <c r="AW166" s="376"/>
      <c r="AX166" s="376"/>
      <c r="AY166" s="376"/>
      <c r="AZ166" s="376"/>
      <c r="BA166" s="376"/>
      <c r="BB166" s="376"/>
      <c r="BC166" s="377"/>
      <c r="BD166" s="294" t="s">
        <v>1163</v>
      </c>
      <c r="BS166" s="92" t="s">
        <v>500</v>
      </c>
      <c r="BT166" s="92" t="s">
        <v>501</v>
      </c>
      <c r="BU166" s="91" t="s">
        <v>1224</v>
      </c>
      <c r="BV166" s="87" t="s">
        <v>189</v>
      </c>
      <c r="DH166" s="2" t="s">
        <v>1227</v>
      </c>
      <c r="DI166" s="2" t="s">
        <v>528</v>
      </c>
      <c r="DJ166" s="2" t="s">
        <v>529</v>
      </c>
      <c r="DK166" s="2" t="s">
        <v>530</v>
      </c>
      <c r="DL166" s="2" t="s">
        <v>527</v>
      </c>
      <c r="DQ166" s="2" t="s">
        <v>1224</v>
      </c>
      <c r="DR166" s="2" t="s">
        <v>189</v>
      </c>
      <c r="EL166" s="815" t="s">
        <v>1228</v>
      </c>
      <c r="EM166" s="311" t="s">
        <v>1226</v>
      </c>
      <c r="EN166" s="267" t="s">
        <v>1219</v>
      </c>
      <c r="EO166" s="378">
        <v>0</v>
      </c>
      <c r="EP166" s="378">
        <v>1</v>
      </c>
      <c r="EQ166" s="322">
        <v>0.15</v>
      </c>
      <c r="ER166" s="800">
        <v>0.1</v>
      </c>
      <c r="ES166" s="800">
        <v>0.75</v>
      </c>
      <c r="ET166" s="807">
        <v>0</v>
      </c>
    </row>
    <row r="167" spans="1:152" ht="78.75" customHeight="1" x14ac:dyDescent="0.2">
      <c r="A167" s="270" t="s">
        <v>215</v>
      </c>
      <c r="B167" s="422" t="s">
        <v>216</v>
      </c>
      <c r="C167" s="423" t="s">
        <v>532</v>
      </c>
      <c r="D167" s="423"/>
      <c r="E167" s="7" t="s">
        <v>181</v>
      </c>
      <c r="F167" s="638" t="str">
        <f t="shared" si="100"/>
        <v>E3.P_A</v>
      </c>
      <c r="G167" s="403" t="s">
        <v>388</v>
      </c>
      <c r="H167" s="403" t="s">
        <v>530</v>
      </c>
      <c r="I167" s="436"/>
      <c r="J167" s="277" t="s">
        <v>185</v>
      </c>
      <c r="K167" s="278" t="str">
        <f t="shared" si="101"/>
        <v>E3.P_A.MR1</v>
      </c>
      <c r="L167" s="402" t="s">
        <v>501</v>
      </c>
      <c r="M167" s="403" t="s">
        <v>534</v>
      </c>
      <c r="N167" s="484">
        <v>87</v>
      </c>
      <c r="O167" s="9">
        <v>114</v>
      </c>
      <c r="P167" s="473" t="s">
        <v>1229</v>
      </c>
      <c r="Q167" s="485" t="str">
        <f t="shared" si="102"/>
        <v>E3.P_A.MR1-MP20-1</v>
      </c>
      <c r="R167" s="414" t="s">
        <v>1230</v>
      </c>
      <c r="S167" s="639" t="s">
        <v>1219</v>
      </c>
      <c r="T167" s="373">
        <v>0</v>
      </c>
      <c r="U167" s="374">
        <v>1</v>
      </c>
      <c r="V167" s="373" t="s">
        <v>191</v>
      </c>
      <c r="W167" s="314">
        <v>0.05</v>
      </c>
      <c r="X167" s="289">
        <v>0</v>
      </c>
      <c r="Y167" s="314">
        <v>0.45</v>
      </c>
      <c r="Z167" s="309">
        <v>0.5</v>
      </c>
      <c r="AA167" s="375"/>
      <c r="AB167" s="376"/>
      <c r="AC167" s="376"/>
      <c r="AD167" s="376"/>
      <c r="AE167" s="376"/>
      <c r="AF167" s="376"/>
      <c r="AG167" s="376"/>
      <c r="AH167" s="376"/>
      <c r="AI167" s="376"/>
      <c r="AJ167" s="376"/>
      <c r="AK167" s="376"/>
      <c r="AL167" s="376"/>
      <c r="AM167" s="376"/>
      <c r="AN167" s="376"/>
      <c r="AO167" s="376"/>
      <c r="AP167" s="376"/>
      <c r="AQ167" s="376"/>
      <c r="AR167" s="376"/>
      <c r="AS167" s="376"/>
      <c r="AT167" s="376"/>
      <c r="AU167" s="376"/>
      <c r="AV167" s="376"/>
      <c r="AW167" s="376"/>
      <c r="AX167" s="376"/>
      <c r="AY167" s="376"/>
      <c r="AZ167" s="376"/>
      <c r="BA167" s="376"/>
      <c r="BB167" s="376"/>
      <c r="BC167" s="377"/>
      <c r="BD167" s="294" t="s">
        <v>1163</v>
      </c>
      <c r="BS167" s="92" t="s">
        <v>500</v>
      </c>
      <c r="BT167" s="92" t="s">
        <v>501</v>
      </c>
      <c r="BU167" s="91" t="s">
        <v>1228</v>
      </c>
      <c r="BV167" s="87" t="s">
        <v>1226</v>
      </c>
      <c r="DH167" s="2" t="s">
        <v>1231</v>
      </c>
      <c r="DI167" s="2" t="s">
        <v>528</v>
      </c>
      <c r="DJ167" s="2" t="s">
        <v>529</v>
      </c>
      <c r="DK167" s="2" t="s">
        <v>530</v>
      </c>
      <c r="DL167" s="2" t="s">
        <v>527</v>
      </c>
      <c r="DQ167" s="2" t="s">
        <v>1228</v>
      </c>
      <c r="DR167" s="2" t="s">
        <v>1226</v>
      </c>
      <c r="EL167" s="815" t="s">
        <v>1232</v>
      </c>
      <c r="EM167" s="311" t="s">
        <v>1230</v>
      </c>
      <c r="EN167" s="267" t="s">
        <v>1219</v>
      </c>
      <c r="EO167" s="378">
        <v>0</v>
      </c>
      <c r="EP167" s="378">
        <v>1</v>
      </c>
      <c r="EQ167" s="322">
        <v>0</v>
      </c>
      <c r="ER167" s="800">
        <v>0.05</v>
      </c>
      <c r="ES167" s="322">
        <v>0.4</v>
      </c>
      <c r="ET167" s="810">
        <v>0.55000000000000004</v>
      </c>
    </row>
    <row r="168" spans="1:152" ht="96" customHeight="1" thickBot="1" x14ac:dyDescent="0.25">
      <c r="A168" s="270" t="s">
        <v>215</v>
      </c>
      <c r="B168" s="422" t="s">
        <v>216</v>
      </c>
      <c r="C168" s="423" t="s">
        <v>532</v>
      </c>
      <c r="D168" s="423"/>
      <c r="E168" s="7" t="s">
        <v>181</v>
      </c>
      <c r="F168" s="638" t="str">
        <f t="shared" si="100"/>
        <v>E3.P_A</v>
      </c>
      <c r="G168" s="419" t="s">
        <v>388</v>
      </c>
      <c r="H168" s="419" t="s">
        <v>530</v>
      </c>
      <c r="I168" s="440"/>
      <c r="J168" s="333" t="s">
        <v>185</v>
      </c>
      <c r="K168" s="393" t="str">
        <f t="shared" si="101"/>
        <v>E3.P_A.MR1</v>
      </c>
      <c r="L168" s="418" t="s">
        <v>501</v>
      </c>
      <c r="M168" s="403" t="s">
        <v>534</v>
      </c>
      <c r="N168" s="490">
        <v>87</v>
      </c>
      <c r="O168" s="11">
        <v>114</v>
      </c>
      <c r="P168" s="642" t="s">
        <v>1233</v>
      </c>
      <c r="Q168" s="491" t="str">
        <f t="shared" si="102"/>
        <v>E3.P_A.MR1-MP21-1</v>
      </c>
      <c r="R168" s="468" t="s">
        <v>1234</v>
      </c>
      <c r="S168" s="643" t="s">
        <v>1219</v>
      </c>
      <c r="T168" s="385">
        <v>0</v>
      </c>
      <c r="U168" s="386">
        <v>1</v>
      </c>
      <c r="V168" s="385" t="s">
        <v>191</v>
      </c>
      <c r="W168" s="395">
        <v>0</v>
      </c>
      <c r="X168" s="611">
        <v>0.1</v>
      </c>
      <c r="Y168" s="395">
        <v>0.4</v>
      </c>
      <c r="Z168" s="396">
        <v>0.4</v>
      </c>
      <c r="AA168" s="375"/>
      <c r="AB168" s="376"/>
      <c r="AC168" s="376"/>
      <c r="AD168" s="376"/>
      <c r="AE168" s="376"/>
      <c r="AF168" s="376"/>
      <c r="AG168" s="376"/>
      <c r="AH168" s="376"/>
      <c r="AI168" s="376"/>
      <c r="AJ168" s="376"/>
      <c r="AK168" s="376"/>
      <c r="AL168" s="376"/>
      <c r="AM168" s="376"/>
      <c r="AN168" s="376"/>
      <c r="AO168" s="376"/>
      <c r="AP168" s="376"/>
      <c r="AQ168" s="376"/>
      <c r="AR168" s="376"/>
      <c r="AS168" s="376"/>
      <c r="AT168" s="376"/>
      <c r="AU168" s="376"/>
      <c r="AV168" s="376"/>
      <c r="AW168" s="376"/>
      <c r="AX168" s="376"/>
      <c r="AY168" s="376"/>
      <c r="AZ168" s="376"/>
      <c r="BA168" s="376"/>
      <c r="BB168" s="376"/>
      <c r="BC168" s="377"/>
      <c r="BD168" s="294" t="s">
        <v>1163</v>
      </c>
      <c r="BS168" s="92" t="s">
        <v>500</v>
      </c>
      <c r="BT168" s="92" t="s">
        <v>501</v>
      </c>
      <c r="BU168" s="91" t="s">
        <v>1232</v>
      </c>
      <c r="BV168" s="87" t="s">
        <v>1230</v>
      </c>
      <c r="DH168" s="2" t="s">
        <v>1235</v>
      </c>
      <c r="DI168" s="2" t="s">
        <v>528</v>
      </c>
      <c r="DJ168" s="2" t="s">
        <v>529</v>
      </c>
      <c r="DK168" s="2" t="s">
        <v>530</v>
      </c>
      <c r="DL168" s="2" t="s">
        <v>527</v>
      </c>
      <c r="DQ168" s="2" t="s">
        <v>1232</v>
      </c>
      <c r="DR168" s="2" t="s">
        <v>1230</v>
      </c>
      <c r="EL168" s="815" t="s">
        <v>1236</v>
      </c>
      <c r="EM168" s="311" t="s">
        <v>1234</v>
      </c>
      <c r="EN168" s="267" t="s">
        <v>1219</v>
      </c>
      <c r="EO168" s="378">
        <v>0</v>
      </c>
      <c r="EP168" s="378">
        <v>1</v>
      </c>
      <c r="EQ168" s="269">
        <v>0</v>
      </c>
      <c r="ER168" s="799">
        <v>0</v>
      </c>
      <c r="ES168" s="799">
        <v>1</v>
      </c>
      <c r="ET168" s="807">
        <v>0</v>
      </c>
    </row>
    <row r="169" spans="1:152" ht="120.75" customHeight="1" x14ac:dyDescent="0.2">
      <c r="A169" s="270" t="s">
        <v>215</v>
      </c>
      <c r="B169" s="422" t="s">
        <v>216</v>
      </c>
      <c r="C169" s="423" t="s">
        <v>532</v>
      </c>
      <c r="D169" s="424" t="s">
        <v>533</v>
      </c>
      <c r="E169" s="3" t="s">
        <v>518</v>
      </c>
      <c r="F169" s="425" t="str">
        <f t="shared" si="100"/>
        <v>E3.P_B</v>
      </c>
      <c r="G169" s="597" t="s">
        <v>397</v>
      </c>
      <c r="H169" s="233" t="s">
        <v>545</v>
      </c>
      <c r="I169" s="644" t="s">
        <v>1237</v>
      </c>
      <c r="J169" s="645" t="s">
        <v>185</v>
      </c>
      <c r="K169" s="409" t="str">
        <f t="shared" si="101"/>
        <v>E3.P_B.MR1</v>
      </c>
      <c r="L169" s="353" t="s">
        <v>513</v>
      </c>
      <c r="M169" s="354" t="s">
        <v>548</v>
      </c>
      <c r="N169" s="646" t="s">
        <v>549</v>
      </c>
      <c r="O169" s="646" t="s">
        <v>550</v>
      </c>
      <c r="P169" s="357" t="s">
        <v>188</v>
      </c>
      <c r="Q169" s="358" t="str">
        <f t="shared" si="102"/>
        <v>E3.P_B.MR1-MP01-1</v>
      </c>
      <c r="R169" s="410" t="s">
        <v>1238</v>
      </c>
      <c r="S169" s="499" t="s">
        <v>1239</v>
      </c>
      <c r="T169" s="607">
        <v>0.3</v>
      </c>
      <c r="U169" s="608">
        <v>1</v>
      </c>
      <c r="V169" s="361" t="s">
        <v>191</v>
      </c>
      <c r="W169" s="248">
        <v>0</v>
      </c>
      <c r="X169" s="363">
        <v>1</v>
      </c>
      <c r="Y169" s="248">
        <v>0</v>
      </c>
      <c r="Z169" s="364">
        <v>0</v>
      </c>
      <c r="AA169" s="582">
        <f>60000000+110000000+72000000+58000000+16000000+75000000+670823772+4467823630+7229147100+106038236+5490975116-54150612-100000000-1320419925-701703100+533570537-292643986</f>
        <v>16420460768</v>
      </c>
      <c r="AB169" s="583">
        <v>0</v>
      </c>
      <c r="AC169" s="583">
        <f>1500000000+4034572820+54150612+100000000+1000000000+701703100+292643986</f>
        <v>7683070518</v>
      </c>
      <c r="AD169" s="583">
        <v>0</v>
      </c>
      <c r="AE169" s="583">
        <v>0</v>
      </c>
      <c r="AF169" s="583">
        <f>642823000+200000000+400000000+757742710+213611846+576646770</f>
        <v>2790824326</v>
      </c>
      <c r="AG169" s="583">
        <f t="shared" ref="AG169" si="115">SUM(AA169:AF169)</f>
        <v>26894355612</v>
      </c>
      <c r="AH169" s="583">
        <f t="shared" ref="AH169:AL169" si="116">AA169*1.035</f>
        <v>16995176894.879999</v>
      </c>
      <c r="AI169" s="583">
        <f t="shared" si="116"/>
        <v>0</v>
      </c>
      <c r="AJ169" s="583">
        <f t="shared" si="116"/>
        <v>7951977986.1299992</v>
      </c>
      <c r="AK169" s="583">
        <f t="shared" si="116"/>
        <v>0</v>
      </c>
      <c r="AL169" s="583">
        <f t="shared" si="116"/>
        <v>0</v>
      </c>
      <c r="AM169" s="583">
        <f>AF169*1.035</f>
        <v>2888503177.4099998</v>
      </c>
      <c r="AN169" s="583">
        <f t="shared" ref="AN169" si="117">SUM(AH169:AM169)</f>
        <v>27835658058.419998</v>
      </c>
      <c r="AO169" s="583">
        <f t="shared" ref="AO169:AS169" si="118">AH169*1.035</f>
        <v>17590008086.200798</v>
      </c>
      <c r="AP169" s="583">
        <f t="shared" si="118"/>
        <v>0</v>
      </c>
      <c r="AQ169" s="583">
        <f t="shared" si="118"/>
        <v>8230297215.6445484</v>
      </c>
      <c r="AR169" s="583">
        <f t="shared" si="118"/>
        <v>0</v>
      </c>
      <c r="AS169" s="583">
        <f t="shared" si="118"/>
        <v>0</v>
      </c>
      <c r="AT169" s="583">
        <f>AM169*1.035</f>
        <v>2989600788.6193495</v>
      </c>
      <c r="AU169" s="583">
        <f t="shared" ref="AU169" si="119">SUM(AO169:AT169)</f>
        <v>28809906090.464695</v>
      </c>
      <c r="AV169" s="583">
        <f t="shared" ref="AV169:AZ169" si="120">AO169*1.035</f>
        <v>18205658369.217823</v>
      </c>
      <c r="AW169" s="583">
        <f t="shared" si="120"/>
        <v>0</v>
      </c>
      <c r="AX169" s="583">
        <f t="shared" si="120"/>
        <v>8518357618.1921072</v>
      </c>
      <c r="AY169" s="583">
        <f t="shared" si="120"/>
        <v>0</v>
      </c>
      <c r="AZ169" s="583">
        <f t="shared" si="120"/>
        <v>0</v>
      </c>
      <c r="BA169" s="583">
        <f>AT169*1.035</f>
        <v>3094236816.2210264</v>
      </c>
      <c r="BB169" s="583">
        <f t="shared" ref="BB169" si="121">SUM(AV169:BA169)</f>
        <v>29818252803.630959</v>
      </c>
      <c r="BC169" s="647">
        <f t="shared" ref="BC169" si="122">+BB169+AU169+AN169+AG169</f>
        <v>113358172564.51566</v>
      </c>
      <c r="BD169" s="294" t="s">
        <v>1163</v>
      </c>
      <c r="BS169" s="92" t="s">
        <v>500</v>
      </c>
      <c r="BT169" s="92" t="s">
        <v>501</v>
      </c>
      <c r="BU169" s="91" t="s">
        <v>1236</v>
      </c>
      <c r="BV169" s="87" t="s">
        <v>1234</v>
      </c>
      <c r="DH169" s="2" t="s">
        <v>1240</v>
      </c>
      <c r="DI169" s="2" t="s">
        <v>528</v>
      </c>
      <c r="DJ169" s="2" t="s">
        <v>529</v>
      </c>
      <c r="DK169" s="2" t="s">
        <v>530</v>
      </c>
      <c r="DL169" s="2" t="s">
        <v>527</v>
      </c>
      <c r="DQ169" s="2" t="s">
        <v>1236</v>
      </c>
      <c r="DR169" s="2" t="s">
        <v>1234</v>
      </c>
      <c r="EL169" s="811" t="s">
        <v>1241</v>
      </c>
      <c r="EM169" s="311" t="s">
        <v>1238</v>
      </c>
      <c r="EN169" s="267" t="s">
        <v>1239</v>
      </c>
      <c r="EO169" s="267">
        <v>0.3</v>
      </c>
      <c r="EP169" s="267">
        <v>1</v>
      </c>
      <c r="EQ169" s="268">
        <v>0</v>
      </c>
      <c r="ER169" s="798">
        <v>0</v>
      </c>
      <c r="ES169" s="798">
        <v>1</v>
      </c>
      <c r="ET169" s="809">
        <v>0</v>
      </c>
    </row>
    <row r="170" spans="1:152" ht="84.75" customHeight="1" x14ac:dyDescent="0.2">
      <c r="A170" s="270" t="s">
        <v>215</v>
      </c>
      <c r="B170" s="422" t="s">
        <v>216</v>
      </c>
      <c r="C170" s="423" t="s">
        <v>532</v>
      </c>
      <c r="D170" s="423"/>
      <c r="E170" s="7" t="s">
        <v>518</v>
      </c>
      <c r="F170" s="274" t="str">
        <f t="shared" si="100"/>
        <v>E3.P_B</v>
      </c>
      <c r="G170" s="275" t="s">
        <v>397</v>
      </c>
      <c r="H170" s="275" t="s">
        <v>545</v>
      </c>
      <c r="I170" s="450"/>
      <c r="J170" s="451" t="s">
        <v>185</v>
      </c>
      <c r="K170" s="366" t="str">
        <f t="shared" si="101"/>
        <v>E3.P_B.MR1</v>
      </c>
      <c r="L170" s="402" t="s">
        <v>513</v>
      </c>
      <c r="M170" s="403" t="s">
        <v>548</v>
      </c>
      <c r="N170" s="280" t="s">
        <v>549</v>
      </c>
      <c r="O170" s="280" t="s">
        <v>550</v>
      </c>
      <c r="P170" s="369" t="s">
        <v>212</v>
      </c>
      <c r="Q170" s="370" t="str">
        <f t="shared" si="102"/>
        <v>E3.P_B.MR1-MP02-1</v>
      </c>
      <c r="R170" s="414" t="s">
        <v>1242</v>
      </c>
      <c r="S170" s="307" t="s">
        <v>1243</v>
      </c>
      <c r="T170" s="286">
        <v>6</v>
      </c>
      <c r="U170" s="287">
        <v>8</v>
      </c>
      <c r="V170" s="286"/>
      <c r="W170" s="308"/>
      <c r="X170" s="323"/>
      <c r="Y170" s="308"/>
      <c r="Z170" s="309"/>
      <c r="AA170" s="291"/>
      <c r="AB170" s="292"/>
      <c r="AC170" s="292"/>
      <c r="AD170" s="292"/>
      <c r="AE170" s="292"/>
      <c r="AF170" s="292"/>
      <c r="AG170" s="292"/>
      <c r="AH170" s="292"/>
      <c r="AI170" s="292"/>
      <c r="AJ170" s="292"/>
      <c r="AK170" s="292"/>
      <c r="AL170" s="292"/>
      <c r="AM170" s="292"/>
      <c r="AN170" s="292"/>
      <c r="AO170" s="292"/>
      <c r="AP170" s="292"/>
      <c r="AQ170" s="292"/>
      <c r="AR170" s="292"/>
      <c r="AS170" s="292"/>
      <c r="AT170" s="292"/>
      <c r="AU170" s="292"/>
      <c r="AV170" s="292"/>
      <c r="AW170" s="292"/>
      <c r="AX170" s="292"/>
      <c r="AY170" s="292"/>
      <c r="AZ170" s="292"/>
      <c r="BA170" s="292"/>
      <c r="BB170" s="292"/>
      <c r="BC170" s="293"/>
      <c r="BD170" s="294" t="s">
        <v>1163</v>
      </c>
      <c r="BS170" s="93" t="s">
        <v>512</v>
      </c>
      <c r="BT170" s="93" t="s">
        <v>513</v>
      </c>
      <c r="BU170" s="90" t="s">
        <v>1241</v>
      </c>
      <c r="BV170" s="93" t="s">
        <v>1238</v>
      </c>
      <c r="DH170" s="2" t="s">
        <v>1244</v>
      </c>
      <c r="DI170" s="2" t="s">
        <v>528</v>
      </c>
      <c r="DJ170" s="2" t="s">
        <v>544</v>
      </c>
      <c r="DK170" s="2" t="s">
        <v>545</v>
      </c>
      <c r="DL170" s="2" t="s">
        <v>543</v>
      </c>
      <c r="DQ170" s="2" t="s">
        <v>1241</v>
      </c>
      <c r="DR170" s="2" t="s">
        <v>1238</v>
      </c>
      <c r="EL170" s="811" t="s">
        <v>1245</v>
      </c>
      <c r="EM170" s="311" t="s">
        <v>1242</v>
      </c>
      <c r="EN170" s="267" t="s">
        <v>1243</v>
      </c>
      <c r="EO170" s="267">
        <v>6</v>
      </c>
      <c r="EP170" s="267">
        <v>8</v>
      </c>
      <c r="EQ170" s="269">
        <v>0</v>
      </c>
      <c r="ER170" s="799">
        <v>0</v>
      </c>
      <c r="ES170" s="799">
        <v>2</v>
      </c>
      <c r="ET170" s="812">
        <v>0</v>
      </c>
    </row>
    <row r="171" spans="1:152" ht="53.25" customHeight="1" x14ac:dyDescent="0.2">
      <c r="A171" s="270" t="s">
        <v>215</v>
      </c>
      <c r="B171" s="422" t="s">
        <v>216</v>
      </c>
      <c r="C171" s="423" t="s">
        <v>532</v>
      </c>
      <c r="D171" s="423"/>
      <c r="E171" s="7" t="s">
        <v>518</v>
      </c>
      <c r="F171" s="274" t="str">
        <f t="shared" si="100"/>
        <v>E3.P_B</v>
      </c>
      <c r="G171" s="275" t="s">
        <v>397</v>
      </c>
      <c r="H171" s="275" t="s">
        <v>545</v>
      </c>
      <c r="I171" s="450"/>
      <c r="J171" s="451" t="s">
        <v>185</v>
      </c>
      <c r="K171" s="366" t="str">
        <f t="shared" si="101"/>
        <v>E3.P_B.MR1</v>
      </c>
      <c r="L171" s="402" t="s">
        <v>513</v>
      </c>
      <c r="M171" s="403" t="s">
        <v>548</v>
      </c>
      <c r="N171" s="280" t="s">
        <v>549</v>
      </c>
      <c r="O171" s="280" t="s">
        <v>550</v>
      </c>
      <c r="P171" s="369" t="s">
        <v>225</v>
      </c>
      <c r="Q171" s="370" t="str">
        <f t="shared" si="102"/>
        <v>E3.P_B.MR1-MP03-1</v>
      </c>
      <c r="R171" s="414" t="s">
        <v>1246</v>
      </c>
      <c r="S171" s="307" t="s">
        <v>1247</v>
      </c>
      <c r="T171" s="373">
        <v>15</v>
      </c>
      <c r="U171" s="374">
        <v>35</v>
      </c>
      <c r="V171" s="373"/>
      <c r="W171" s="308"/>
      <c r="X171" s="323"/>
      <c r="Y171" s="308"/>
      <c r="Z171" s="309"/>
      <c r="AA171" s="375"/>
      <c r="AB171" s="376"/>
      <c r="AC171" s="376"/>
      <c r="AD171" s="376"/>
      <c r="AE171" s="376"/>
      <c r="AF171" s="376"/>
      <c r="AG171" s="376"/>
      <c r="AH171" s="376"/>
      <c r="AI171" s="376"/>
      <c r="AJ171" s="376"/>
      <c r="AK171" s="376"/>
      <c r="AL171" s="376"/>
      <c r="AM171" s="376"/>
      <c r="AN171" s="376"/>
      <c r="AO171" s="376"/>
      <c r="AP171" s="376"/>
      <c r="AQ171" s="376"/>
      <c r="AR171" s="376"/>
      <c r="AS171" s="376"/>
      <c r="AT171" s="376"/>
      <c r="AU171" s="376"/>
      <c r="AV171" s="376"/>
      <c r="AW171" s="376"/>
      <c r="AX171" s="376"/>
      <c r="AY171" s="376"/>
      <c r="AZ171" s="376"/>
      <c r="BA171" s="376"/>
      <c r="BB171" s="376"/>
      <c r="BC171" s="377"/>
      <c r="BD171" s="294" t="s">
        <v>1163</v>
      </c>
      <c r="BS171" s="92" t="s">
        <v>512</v>
      </c>
      <c r="BT171" s="92" t="s">
        <v>513</v>
      </c>
      <c r="BU171" s="90" t="s">
        <v>1245</v>
      </c>
      <c r="BV171" s="93" t="s">
        <v>1242</v>
      </c>
      <c r="DH171" s="2" t="s">
        <v>1248</v>
      </c>
      <c r="DI171" s="2" t="s">
        <v>528</v>
      </c>
      <c r="DJ171" s="2" t="s">
        <v>544</v>
      </c>
      <c r="DK171" s="2" t="s">
        <v>545</v>
      </c>
      <c r="DL171" s="2" t="s">
        <v>543</v>
      </c>
      <c r="DQ171" s="2" t="s">
        <v>1245</v>
      </c>
      <c r="DR171" s="2" t="s">
        <v>1242</v>
      </c>
      <c r="EL171" s="811" t="s">
        <v>1249</v>
      </c>
      <c r="EM171" s="311" t="s">
        <v>1246</v>
      </c>
      <c r="EN171" s="267" t="s">
        <v>1247</v>
      </c>
      <c r="EO171" s="378">
        <v>15</v>
      </c>
      <c r="EP171" s="378">
        <v>35</v>
      </c>
      <c r="EQ171" s="269">
        <v>0</v>
      </c>
      <c r="ER171" s="799">
        <v>14</v>
      </c>
      <c r="ES171" s="799">
        <v>14</v>
      </c>
      <c r="ET171" s="807">
        <v>7</v>
      </c>
    </row>
    <row r="172" spans="1:152" ht="57" customHeight="1" x14ac:dyDescent="0.2">
      <c r="A172" s="270" t="s">
        <v>215</v>
      </c>
      <c r="B172" s="422" t="s">
        <v>216</v>
      </c>
      <c r="C172" s="423" t="s">
        <v>532</v>
      </c>
      <c r="D172" s="423"/>
      <c r="E172" s="7" t="s">
        <v>518</v>
      </c>
      <c r="F172" s="274" t="str">
        <f t="shared" si="100"/>
        <v>E3.P_B</v>
      </c>
      <c r="G172" s="275" t="s">
        <v>397</v>
      </c>
      <c r="H172" s="275" t="s">
        <v>545</v>
      </c>
      <c r="I172" s="450"/>
      <c r="J172" s="451" t="s">
        <v>185</v>
      </c>
      <c r="K172" s="366" t="str">
        <f t="shared" si="101"/>
        <v>E3.P_B.MR1</v>
      </c>
      <c r="L172" s="402" t="s">
        <v>513</v>
      </c>
      <c r="M172" s="403" t="s">
        <v>548</v>
      </c>
      <c r="N172" s="280" t="s">
        <v>549</v>
      </c>
      <c r="O172" s="280" t="s">
        <v>550</v>
      </c>
      <c r="P172" s="369" t="s">
        <v>240</v>
      </c>
      <c r="Q172" s="370" t="str">
        <f t="shared" si="102"/>
        <v>E3.P_B.MR1-MP04-1</v>
      </c>
      <c r="R172" s="414" t="s">
        <v>1250</v>
      </c>
      <c r="S172" s="307" t="s">
        <v>1251</v>
      </c>
      <c r="T172" s="373">
        <v>140</v>
      </c>
      <c r="U172" s="374">
        <v>140</v>
      </c>
      <c r="V172" s="373" t="s">
        <v>228</v>
      </c>
      <c r="W172" s="288">
        <v>20</v>
      </c>
      <c r="X172" s="289">
        <v>40</v>
      </c>
      <c r="Y172" s="288">
        <v>40</v>
      </c>
      <c r="Z172" s="290">
        <v>40</v>
      </c>
      <c r="AA172" s="375"/>
      <c r="AB172" s="376"/>
      <c r="AC172" s="376"/>
      <c r="AD172" s="376"/>
      <c r="AE172" s="376"/>
      <c r="AF172" s="376"/>
      <c r="AG172" s="376"/>
      <c r="AH172" s="376"/>
      <c r="AI172" s="376"/>
      <c r="AJ172" s="376"/>
      <c r="AK172" s="376"/>
      <c r="AL172" s="376"/>
      <c r="AM172" s="376"/>
      <c r="AN172" s="376"/>
      <c r="AO172" s="376"/>
      <c r="AP172" s="376"/>
      <c r="AQ172" s="376"/>
      <c r="AR172" s="376"/>
      <c r="AS172" s="376"/>
      <c r="AT172" s="376"/>
      <c r="AU172" s="376"/>
      <c r="AV172" s="376"/>
      <c r="AW172" s="376"/>
      <c r="AX172" s="376"/>
      <c r="AY172" s="376"/>
      <c r="AZ172" s="376"/>
      <c r="BA172" s="376"/>
      <c r="BB172" s="376"/>
      <c r="BC172" s="377"/>
      <c r="BD172" s="294" t="s">
        <v>1163</v>
      </c>
      <c r="BS172" s="92" t="s">
        <v>512</v>
      </c>
      <c r="BT172" s="92" t="s">
        <v>513</v>
      </c>
      <c r="BU172" s="90" t="s">
        <v>1249</v>
      </c>
      <c r="BV172" s="93" t="s">
        <v>1246</v>
      </c>
      <c r="DH172" s="2" t="s">
        <v>1252</v>
      </c>
      <c r="DI172" s="2" t="s">
        <v>528</v>
      </c>
      <c r="DJ172" s="2" t="s">
        <v>544</v>
      </c>
      <c r="DK172" s="2" t="s">
        <v>545</v>
      </c>
      <c r="DL172" s="2" t="s">
        <v>543</v>
      </c>
      <c r="DQ172" s="2" t="s">
        <v>1249</v>
      </c>
      <c r="DR172" s="2" t="s">
        <v>1246</v>
      </c>
      <c r="EL172" s="811" t="s">
        <v>1253</v>
      </c>
      <c r="EM172" s="311" t="s">
        <v>1250</v>
      </c>
      <c r="EN172" s="267" t="s">
        <v>1251</v>
      </c>
      <c r="EO172" s="378">
        <v>140</v>
      </c>
      <c r="EP172" s="378">
        <v>140</v>
      </c>
      <c r="EQ172" s="268">
        <v>20</v>
      </c>
      <c r="ER172" s="268">
        <v>40</v>
      </c>
      <c r="ES172" s="268">
        <v>40</v>
      </c>
      <c r="ET172" s="809">
        <v>40</v>
      </c>
    </row>
    <row r="173" spans="1:152" ht="60" customHeight="1" x14ac:dyDescent="0.2">
      <c r="A173" s="270" t="s">
        <v>215</v>
      </c>
      <c r="B173" s="422" t="s">
        <v>216</v>
      </c>
      <c r="C173" s="423" t="s">
        <v>532</v>
      </c>
      <c r="D173" s="423"/>
      <c r="E173" s="7" t="s">
        <v>518</v>
      </c>
      <c r="F173" s="274" t="str">
        <f t="shared" si="100"/>
        <v>E3.P_B</v>
      </c>
      <c r="G173" s="275" t="s">
        <v>397</v>
      </c>
      <c r="H173" s="275" t="s">
        <v>545</v>
      </c>
      <c r="I173" s="450"/>
      <c r="J173" s="451" t="s">
        <v>185</v>
      </c>
      <c r="K173" s="366" t="str">
        <f t="shared" si="101"/>
        <v>E3.P_B.MR1</v>
      </c>
      <c r="L173" s="402" t="s">
        <v>513</v>
      </c>
      <c r="M173" s="403" t="s">
        <v>548</v>
      </c>
      <c r="N173" s="280" t="s">
        <v>549</v>
      </c>
      <c r="O173" s="280" t="s">
        <v>550</v>
      </c>
      <c r="P173" s="369" t="s">
        <v>252</v>
      </c>
      <c r="Q173" s="370" t="str">
        <f t="shared" si="102"/>
        <v>E3.P_B.MR1-MP05-1</v>
      </c>
      <c r="R173" s="414" t="s">
        <v>1254</v>
      </c>
      <c r="S173" s="307" t="s">
        <v>1255</v>
      </c>
      <c r="T173" s="373">
        <v>12</v>
      </c>
      <c r="U173" s="374">
        <v>30</v>
      </c>
      <c r="V173" s="373" t="s">
        <v>191</v>
      </c>
      <c r="W173" s="288">
        <v>2</v>
      </c>
      <c r="X173" s="289">
        <v>6</v>
      </c>
      <c r="Y173" s="288">
        <v>5</v>
      </c>
      <c r="Z173" s="290">
        <v>5</v>
      </c>
      <c r="AA173" s="375"/>
      <c r="AB173" s="376"/>
      <c r="AC173" s="376"/>
      <c r="AD173" s="376"/>
      <c r="AE173" s="376"/>
      <c r="AF173" s="376"/>
      <c r="AG173" s="376"/>
      <c r="AH173" s="376"/>
      <c r="AI173" s="376"/>
      <c r="AJ173" s="376"/>
      <c r="AK173" s="376"/>
      <c r="AL173" s="376"/>
      <c r="AM173" s="376"/>
      <c r="AN173" s="376"/>
      <c r="AO173" s="376"/>
      <c r="AP173" s="376"/>
      <c r="AQ173" s="376"/>
      <c r="AR173" s="376"/>
      <c r="AS173" s="376"/>
      <c r="AT173" s="376"/>
      <c r="AU173" s="376"/>
      <c r="AV173" s="376"/>
      <c r="AW173" s="376"/>
      <c r="AX173" s="376"/>
      <c r="AY173" s="376"/>
      <c r="AZ173" s="376"/>
      <c r="BA173" s="376"/>
      <c r="BB173" s="376"/>
      <c r="BC173" s="377"/>
      <c r="BD173" s="294" t="s">
        <v>1163</v>
      </c>
      <c r="BS173" s="92" t="s">
        <v>512</v>
      </c>
      <c r="BT173" s="92" t="s">
        <v>513</v>
      </c>
      <c r="BU173" s="90" t="s">
        <v>1253</v>
      </c>
      <c r="BV173" s="93" t="s">
        <v>1250</v>
      </c>
      <c r="DH173" s="2" t="s">
        <v>1256</v>
      </c>
      <c r="DI173" s="2" t="s">
        <v>528</v>
      </c>
      <c r="DJ173" s="2" t="s">
        <v>544</v>
      </c>
      <c r="DK173" s="2" t="s">
        <v>545</v>
      </c>
      <c r="DL173" s="2" t="s">
        <v>543</v>
      </c>
      <c r="DQ173" s="2" t="s">
        <v>1253</v>
      </c>
      <c r="DR173" s="2" t="s">
        <v>1250</v>
      </c>
      <c r="EL173" s="811" t="s">
        <v>1257</v>
      </c>
      <c r="EM173" s="311" t="s">
        <v>1254</v>
      </c>
      <c r="EN173" s="267" t="s">
        <v>1255</v>
      </c>
      <c r="EO173" s="378">
        <v>12</v>
      </c>
      <c r="EP173" s="378">
        <v>30</v>
      </c>
      <c r="EQ173" s="268">
        <v>2</v>
      </c>
      <c r="ER173" s="268">
        <v>6</v>
      </c>
      <c r="ES173" s="268">
        <v>5</v>
      </c>
      <c r="ET173" s="809">
        <v>5</v>
      </c>
    </row>
    <row r="174" spans="1:152" ht="68.25" customHeight="1" x14ac:dyDescent="0.2">
      <c r="A174" s="270" t="s">
        <v>215</v>
      </c>
      <c r="B174" s="422" t="s">
        <v>216</v>
      </c>
      <c r="C174" s="423" t="s">
        <v>532</v>
      </c>
      <c r="D174" s="423"/>
      <c r="E174" s="7" t="s">
        <v>518</v>
      </c>
      <c r="F174" s="274" t="str">
        <f t="shared" si="100"/>
        <v>E3.P_B</v>
      </c>
      <c r="G174" s="275" t="s">
        <v>397</v>
      </c>
      <c r="H174" s="275" t="s">
        <v>545</v>
      </c>
      <c r="I174" s="450"/>
      <c r="J174" s="451" t="s">
        <v>185</v>
      </c>
      <c r="K174" s="366" t="str">
        <f t="shared" si="101"/>
        <v>E3.P_B.MR1</v>
      </c>
      <c r="L174" s="402" t="s">
        <v>513</v>
      </c>
      <c r="M174" s="403" t="s">
        <v>548</v>
      </c>
      <c r="N174" s="280" t="s">
        <v>549</v>
      </c>
      <c r="O174" s="280" t="s">
        <v>550</v>
      </c>
      <c r="P174" s="369" t="s">
        <v>263</v>
      </c>
      <c r="Q174" s="370" t="str">
        <f t="shared" si="102"/>
        <v>E3.P_B.MR1-MP06-1</v>
      </c>
      <c r="R174" s="414" t="s">
        <v>1258</v>
      </c>
      <c r="S174" s="307" t="s">
        <v>1259</v>
      </c>
      <c r="T174" s="373">
        <v>4</v>
      </c>
      <c r="U174" s="374">
        <v>9</v>
      </c>
      <c r="V174" s="373" t="s">
        <v>191</v>
      </c>
      <c r="W174" s="288">
        <v>1</v>
      </c>
      <c r="X174" s="289">
        <v>2</v>
      </c>
      <c r="Y174" s="288">
        <v>1</v>
      </c>
      <c r="Z174" s="290">
        <v>1</v>
      </c>
      <c r="AA174" s="375"/>
      <c r="AB174" s="376"/>
      <c r="AC174" s="376"/>
      <c r="AD174" s="376"/>
      <c r="AE174" s="376"/>
      <c r="AF174" s="376"/>
      <c r="AG174" s="376"/>
      <c r="AH174" s="376"/>
      <c r="AI174" s="376"/>
      <c r="AJ174" s="376"/>
      <c r="AK174" s="376"/>
      <c r="AL174" s="376"/>
      <c r="AM174" s="376"/>
      <c r="AN174" s="376"/>
      <c r="AO174" s="376"/>
      <c r="AP174" s="376"/>
      <c r="AQ174" s="376"/>
      <c r="AR174" s="376"/>
      <c r="AS174" s="376"/>
      <c r="AT174" s="376"/>
      <c r="AU174" s="376"/>
      <c r="AV174" s="376"/>
      <c r="AW174" s="376"/>
      <c r="AX174" s="376"/>
      <c r="AY174" s="376"/>
      <c r="AZ174" s="376"/>
      <c r="BA174" s="376"/>
      <c r="BB174" s="376"/>
      <c r="BC174" s="377"/>
      <c r="BD174" s="294" t="s">
        <v>1163</v>
      </c>
      <c r="BS174" s="92" t="s">
        <v>512</v>
      </c>
      <c r="BT174" s="92" t="s">
        <v>513</v>
      </c>
      <c r="BU174" s="90" t="s">
        <v>1257</v>
      </c>
      <c r="BV174" s="93" t="s">
        <v>1254</v>
      </c>
      <c r="DH174" s="2" t="s">
        <v>1260</v>
      </c>
      <c r="DI174" s="2" t="s">
        <v>528</v>
      </c>
      <c r="DJ174" s="2" t="s">
        <v>544</v>
      </c>
      <c r="DK174" s="2" t="s">
        <v>545</v>
      </c>
      <c r="DL174" s="2" t="s">
        <v>543</v>
      </c>
      <c r="DQ174" s="2" t="s">
        <v>1257</v>
      </c>
      <c r="DR174" s="2" t="s">
        <v>1254</v>
      </c>
      <c r="EL174" s="811" t="s">
        <v>1261</v>
      </c>
      <c r="EM174" s="311" t="s">
        <v>1258</v>
      </c>
      <c r="EN174" s="267" t="s">
        <v>1259</v>
      </c>
      <c r="EO174" s="378">
        <v>4</v>
      </c>
      <c r="EP174" s="378">
        <v>9</v>
      </c>
      <c r="EQ174" s="268">
        <v>1</v>
      </c>
      <c r="ER174" s="798">
        <v>3</v>
      </c>
      <c r="ES174" s="798">
        <v>5</v>
      </c>
      <c r="ET174" s="813">
        <v>0</v>
      </c>
    </row>
    <row r="175" spans="1:152" ht="54.75" customHeight="1" x14ac:dyDescent="0.2">
      <c r="A175" s="270" t="s">
        <v>215</v>
      </c>
      <c r="B175" s="422" t="s">
        <v>216</v>
      </c>
      <c r="C175" s="423" t="s">
        <v>532</v>
      </c>
      <c r="D175" s="423"/>
      <c r="E175" s="7" t="s">
        <v>518</v>
      </c>
      <c r="F175" s="274" t="str">
        <f t="shared" si="100"/>
        <v>E3.P_B</v>
      </c>
      <c r="G175" s="275" t="s">
        <v>397</v>
      </c>
      <c r="H175" s="275" t="s">
        <v>545</v>
      </c>
      <c r="I175" s="450"/>
      <c r="J175" s="451" t="s">
        <v>185</v>
      </c>
      <c r="K175" s="366" t="str">
        <f t="shared" si="101"/>
        <v>E3.P_B.MR1</v>
      </c>
      <c r="L175" s="402" t="s">
        <v>513</v>
      </c>
      <c r="M175" s="403" t="s">
        <v>548</v>
      </c>
      <c r="N175" s="280" t="s">
        <v>549</v>
      </c>
      <c r="O175" s="280" t="s">
        <v>550</v>
      </c>
      <c r="P175" s="369" t="s">
        <v>274</v>
      </c>
      <c r="Q175" s="370" t="str">
        <f t="shared" si="102"/>
        <v>E3.P_B.MR1-MP07-1</v>
      </c>
      <c r="R175" s="414" t="s">
        <v>1262</v>
      </c>
      <c r="S175" s="307" t="s">
        <v>1263</v>
      </c>
      <c r="T175" s="373">
        <v>0</v>
      </c>
      <c r="U175" s="374">
        <v>5</v>
      </c>
      <c r="V175" s="373" t="s">
        <v>191</v>
      </c>
      <c r="W175" s="288">
        <v>0</v>
      </c>
      <c r="X175" s="289">
        <v>2</v>
      </c>
      <c r="Y175" s="288">
        <v>2</v>
      </c>
      <c r="Z175" s="290">
        <v>1</v>
      </c>
      <c r="AA175" s="375"/>
      <c r="AB175" s="376"/>
      <c r="AC175" s="376"/>
      <c r="AD175" s="376"/>
      <c r="AE175" s="376"/>
      <c r="AF175" s="376"/>
      <c r="AG175" s="376"/>
      <c r="AH175" s="376"/>
      <c r="AI175" s="376"/>
      <c r="AJ175" s="376"/>
      <c r="AK175" s="376"/>
      <c r="AL175" s="376"/>
      <c r="AM175" s="376"/>
      <c r="AN175" s="376"/>
      <c r="AO175" s="376"/>
      <c r="AP175" s="376"/>
      <c r="AQ175" s="376"/>
      <c r="AR175" s="376"/>
      <c r="AS175" s="376"/>
      <c r="AT175" s="376"/>
      <c r="AU175" s="376"/>
      <c r="AV175" s="376"/>
      <c r="AW175" s="376"/>
      <c r="AX175" s="376"/>
      <c r="AY175" s="376"/>
      <c r="AZ175" s="376"/>
      <c r="BA175" s="376"/>
      <c r="BB175" s="376"/>
      <c r="BC175" s="377"/>
      <c r="BD175" s="294" t="s">
        <v>1163</v>
      </c>
      <c r="BS175" s="92" t="s">
        <v>512</v>
      </c>
      <c r="BT175" s="92" t="s">
        <v>513</v>
      </c>
      <c r="BU175" s="90" t="s">
        <v>1261</v>
      </c>
      <c r="BV175" s="93" t="s">
        <v>1258</v>
      </c>
      <c r="DH175" s="2" t="s">
        <v>1264</v>
      </c>
      <c r="DI175" s="2" t="s">
        <v>528</v>
      </c>
      <c r="DJ175" s="2" t="s">
        <v>544</v>
      </c>
      <c r="DK175" s="2" t="s">
        <v>545</v>
      </c>
      <c r="DL175" s="2" t="s">
        <v>543</v>
      </c>
      <c r="DQ175" s="2" t="s">
        <v>1261</v>
      </c>
      <c r="DR175" s="2" t="s">
        <v>1258</v>
      </c>
      <c r="EL175" s="811" t="s">
        <v>1265</v>
      </c>
      <c r="EM175" s="311" t="s">
        <v>1262</v>
      </c>
      <c r="EN175" s="267" t="s">
        <v>1263</v>
      </c>
      <c r="EO175" s="378">
        <v>0</v>
      </c>
      <c r="EP175" s="378">
        <v>5</v>
      </c>
      <c r="EQ175" s="268">
        <v>0</v>
      </c>
      <c r="ER175" s="818">
        <v>5</v>
      </c>
      <c r="ES175" s="818">
        <v>0</v>
      </c>
      <c r="ET175" s="819">
        <v>0</v>
      </c>
    </row>
    <row r="176" spans="1:152" ht="72" customHeight="1" x14ac:dyDescent="0.2">
      <c r="A176" s="270" t="s">
        <v>215</v>
      </c>
      <c r="B176" s="422" t="s">
        <v>216</v>
      </c>
      <c r="C176" s="423" t="s">
        <v>532</v>
      </c>
      <c r="D176" s="423"/>
      <c r="E176" s="7" t="s">
        <v>518</v>
      </c>
      <c r="F176" s="274" t="str">
        <f t="shared" si="100"/>
        <v>E3.P_B</v>
      </c>
      <c r="G176" s="275" t="s">
        <v>397</v>
      </c>
      <c r="H176" s="275" t="s">
        <v>545</v>
      </c>
      <c r="I176" s="450"/>
      <c r="J176" s="451" t="s">
        <v>185</v>
      </c>
      <c r="K176" s="366" t="str">
        <f t="shared" si="101"/>
        <v>E3.P_B.MR1</v>
      </c>
      <c r="L176" s="402" t="s">
        <v>513</v>
      </c>
      <c r="M176" s="403" t="s">
        <v>548</v>
      </c>
      <c r="N176" s="280" t="s">
        <v>549</v>
      </c>
      <c r="O176" s="280" t="s">
        <v>550</v>
      </c>
      <c r="P176" s="369" t="s">
        <v>289</v>
      </c>
      <c r="Q176" s="370" t="str">
        <f t="shared" si="102"/>
        <v>E3.P_B.MR1-MP08-1</v>
      </c>
      <c r="R176" s="414" t="s">
        <v>1266</v>
      </c>
      <c r="S176" s="307" t="s">
        <v>1267</v>
      </c>
      <c r="T176" s="373">
        <v>64</v>
      </c>
      <c r="U176" s="374">
        <v>89</v>
      </c>
      <c r="V176" s="373" t="s">
        <v>191</v>
      </c>
      <c r="W176" s="288">
        <v>7</v>
      </c>
      <c r="X176" s="289">
        <v>6</v>
      </c>
      <c r="Y176" s="288">
        <v>6</v>
      </c>
      <c r="Z176" s="290">
        <v>6</v>
      </c>
      <c r="AA176" s="375"/>
      <c r="AB176" s="376"/>
      <c r="AC176" s="376"/>
      <c r="AD176" s="376"/>
      <c r="AE176" s="376"/>
      <c r="AF176" s="376"/>
      <c r="AG176" s="376"/>
      <c r="AH176" s="376"/>
      <c r="AI176" s="376"/>
      <c r="AJ176" s="376"/>
      <c r="AK176" s="376"/>
      <c r="AL176" s="376"/>
      <c r="AM176" s="376"/>
      <c r="AN176" s="376"/>
      <c r="AO176" s="376"/>
      <c r="AP176" s="376"/>
      <c r="AQ176" s="376"/>
      <c r="AR176" s="376"/>
      <c r="AS176" s="376"/>
      <c r="AT176" s="376"/>
      <c r="AU176" s="376"/>
      <c r="AV176" s="376"/>
      <c r="AW176" s="376"/>
      <c r="AX176" s="376"/>
      <c r="AY176" s="376"/>
      <c r="AZ176" s="376"/>
      <c r="BA176" s="376"/>
      <c r="BB176" s="376"/>
      <c r="BC176" s="377"/>
      <c r="BD176" s="294" t="s">
        <v>1163</v>
      </c>
      <c r="BS176" s="92" t="s">
        <v>512</v>
      </c>
      <c r="BT176" s="92" t="s">
        <v>513</v>
      </c>
      <c r="BU176" s="90" t="s">
        <v>1265</v>
      </c>
      <c r="BV176" s="93" t="s">
        <v>1262</v>
      </c>
      <c r="DH176" s="2" t="s">
        <v>1268</v>
      </c>
      <c r="DI176" s="2" t="s">
        <v>528</v>
      </c>
      <c r="DJ176" s="2" t="s">
        <v>544</v>
      </c>
      <c r="DK176" s="2" t="s">
        <v>545</v>
      </c>
      <c r="DL176" s="2" t="s">
        <v>543</v>
      </c>
      <c r="DQ176" s="2" t="s">
        <v>1265</v>
      </c>
      <c r="DR176" s="2" t="s">
        <v>1262</v>
      </c>
      <c r="EL176" s="811" t="s">
        <v>1269</v>
      </c>
      <c r="EM176" s="311" t="s">
        <v>1266</v>
      </c>
      <c r="EN176" s="267" t="s">
        <v>1267</v>
      </c>
      <c r="EO176" s="378">
        <v>64</v>
      </c>
      <c r="EP176" s="378">
        <v>89</v>
      </c>
      <c r="EQ176" s="268">
        <v>7</v>
      </c>
      <c r="ER176" s="798">
        <v>8</v>
      </c>
      <c r="ES176" s="798">
        <v>9</v>
      </c>
      <c r="ET176" s="813">
        <v>1</v>
      </c>
      <c r="EV176" s="648"/>
    </row>
    <row r="177" spans="1:150" ht="61.5" customHeight="1" x14ac:dyDescent="0.2">
      <c r="A177" s="270" t="s">
        <v>215</v>
      </c>
      <c r="B177" s="422" t="s">
        <v>216</v>
      </c>
      <c r="C177" s="423" t="s">
        <v>532</v>
      </c>
      <c r="D177" s="423"/>
      <c r="E177" s="7" t="s">
        <v>518</v>
      </c>
      <c r="F177" s="274" t="str">
        <f t="shared" si="100"/>
        <v>E3.P_B</v>
      </c>
      <c r="G177" s="275" t="s">
        <v>397</v>
      </c>
      <c r="H177" s="275" t="s">
        <v>545</v>
      </c>
      <c r="I177" s="450"/>
      <c r="J177" s="451" t="s">
        <v>185</v>
      </c>
      <c r="K177" s="366" t="str">
        <f t="shared" si="101"/>
        <v>E3.P_B.MR1</v>
      </c>
      <c r="L177" s="402" t="s">
        <v>513</v>
      </c>
      <c r="M177" s="403" t="s">
        <v>548</v>
      </c>
      <c r="N177" s="280" t="s">
        <v>549</v>
      </c>
      <c r="O177" s="280" t="s">
        <v>550</v>
      </c>
      <c r="P177" s="369" t="s">
        <v>685</v>
      </c>
      <c r="Q177" s="370" t="str">
        <f t="shared" si="102"/>
        <v>E3.P_B.MR1-MP09-1</v>
      </c>
      <c r="R177" s="414" t="s">
        <v>1270</v>
      </c>
      <c r="S177" s="307" t="s">
        <v>1271</v>
      </c>
      <c r="T177" s="373">
        <v>1</v>
      </c>
      <c r="U177" s="374">
        <v>6</v>
      </c>
      <c r="V177" s="373" t="s">
        <v>191</v>
      </c>
      <c r="W177" s="308">
        <v>0.5</v>
      </c>
      <c r="X177" s="323">
        <v>1.5</v>
      </c>
      <c r="Y177" s="308">
        <v>1.5</v>
      </c>
      <c r="Z177" s="309">
        <v>1.5</v>
      </c>
      <c r="AA177" s="375"/>
      <c r="AB177" s="376"/>
      <c r="AC177" s="376"/>
      <c r="AD177" s="376"/>
      <c r="AE177" s="376"/>
      <c r="AF177" s="376"/>
      <c r="AG177" s="376"/>
      <c r="AH177" s="376"/>
      <c r="AI177" s="376"/>
      <c r="AJ177" s="376"/>
      <c r="AK177" s="376"/>
      <c r="AL177" s="376"/>
      <c r="AM177" s="376"/>
      <c r="AN177" s="376"/>
      <c r="AO177" s="376"/>
      <c r="AP177" s="376"/>
      <c r="AQ177" s="376"/>
      <c r="AR177" s="376"/>
      <c r="AS177" s="376"/>
      <c r="AT177" s="376"/>
      <c r="AU177" s="376"/>
      <c r="AV177" s="376"/>
      <c r="AW177" s="376"/>
      <c r="AX177" s="376"/>
      <c r="AY177" s="376"/>
      <c r="AZ177" s="376"/>
      <c r="BA177" s="376"/>
      <c r="BB177" s="376"/>
      <c r="BC177" s="377"/>
      <c r="BD177" s="294" t="s">
        <v>1163</v>
      </c>
      <c r="BS177" s="92" t="s">
        <v>512</v>
      </c>
      <c r="BT177" s="92" t="s">
        <v>513</v>
      </c>
      <c r="BU177" s="90" t="s">
        <v>1269</v>
      </c>
      <c r="BV177" s="93" t="s">
        <v>1266</v>
      </c>
      <c r="DH177" s="2" t="s">
        <v>1272</v>
      </c>
      <c r="DI177" s="2" t="s">
        <v>528</v>
      </c>
      <c r="DJ177" s="2" t="s">
        <v>544</v>
      </c>
      <c r="DK177" s="2" t="s">
        <v>545</v>
      </c>
      <c r="DL177" s="2" t="s">
        <v>543</v>
      </c>
      <c r="DQ177" s="2" t="s">
        <v>1269</v>
      </c>
      <c r="DR177" s="2" t="s">
        <v>1266</v>
      </c>
      <c r="EL177" s="811" t="s">
        <v>1273</v>
      </c>
      <c r="EM177" s="311" t="s">
        <v>1270</v>
      </c>
      <c r="EN177" s="267" t="s">
        <v>1271</v>
      </c>
      <c r="EO177" s="378">
        <v>1</v>
      </c>
      <c r="EP177" s="378">
        <v>6</v>
      </c>
      <c r="EQ177" s="269">
        <v>0.5</v>
      </c>
      <c r="ER177" s="269">
        <v>1.5</v>
      </c>
      <c r="ES177" s="269">
        <v>1.5</v>
      </c>
      <c r="ET177" s="812">
        <v>1.5</v>
      </c>
    </row>
    <row r="178" spans="1:150" ht="57.75" customHeight="1" x14ac:dyDescent="0.2">
      <c r="A178" s="270" t="s">
        <v>215</v>
      </c>
      <c r="B178" s="422" t="s">
        <v>216</v>
      </c>
      <c r="C178" s="423" t="s">
        <v>532</v>
      </c>
      <c r="D178" s="423"/>
      <c r="E178" s="7" t="s">
        <v>518</v>
      </c>
      <c r="F178" s="274" t="str">
        <f t="shared" si="100"/>
        <v>E3.P_B</v>
      </c>
      <c r="G178" s="275" t="s">
        <v>397</v>
      </c>
      <c r="H178" s="275" t="s">
        <v>545</v>
      </c>
      <c r="I178" s="450"/>
      <c r="J178" s="451" t="s">
        <v>185</v>
      </c>
      <c r="K178" s="366" t="str">
        <f t="shared" si="101"/>
        <v>E3.P_B.MR1</v>
      </c>
      <c r="L178" s="402" t="s">
        <v>513</v>
      </c>
      <c r="M178" s="403" t="s">
        <v>548</v>
      </c>
      <c r="N178" s="280" t="s">
        <v>549</v>
      </c>
      <c r="O178" s="280" t="s">
        <v>550</v>
      </c>
      <c r="P178" s="369" t="s">
        <v>694</v>
      </c>
      <c r="Q178" s="370" t="str">
        <f t="shared" si="102"/>
        <v>E3.P_B.MR1-MP10-1</v>
      </c>
      <c r="R178" s="414" t="s">
        <v>1274</v>
      </c>
      <c r="S178" s="307" t="s">
        <v>1275</v>
      </c>
      <c r="T178" s="373">
        <v>0</v>
      </c>
      <c r="U178" s="374">
        <v>1</v>
      </c>
      <c r="V178" s="373" t="s">
        <v>191</v>
      </c>
      <c r="W178" s="288">
        <v>0</v>
      </c>
      <c r="X178" s="323">
        <v>0.5</v>
      </c>
      <c r="Y178" s="308">
        <v>0.5</v>
      </c>
      <c r="Z178" s="290">
        <v>0</v>
      </c>
      <c r="AA178" s="375"/>
      <c r="AB178" s="376"/>
      <c r="AC178" s="376"/>
      <c r="AD178" s="376"/>
      <c r="AE178" s="376"/>
      <c r="AF178" s="376"/>
      <c r="AG178" s="376"/>
      <c r="AH178" s="376"/>
      <c r="AI178" s="376"/>
      <c r="AJ178" s="376"/>
      <c r="AK178" s="376"/>
      <c r="AL178" s="376"/>
      <c r="AM178" s="376"/>
      <c r="AN178" s="376"/>
      <c r="AO178" s="376"/>
      <c r="AP178" s="376"/>
      <c r="AQ178" s="376"/>
      <c r="AR178" s="376"/>
      <c r="AS178" s="376"/>
      <c r="AT178" s="376"/>
      <c r="AU178" s="376"/>
      <c r="AV178" s="376"/>
      <c r="AW178" s="376"/>
      <c r="AX178" s="376"/>
      <c r="AY178" s="376"/>
      <c r="AZ178" s="376"/>
      <c r="BA178" s="376"/>
      <c r="BB178" s="376"/>
      <c r="BC178" s="377"/>
      <c r="BD178" s="294" t="s">
        <v>1163</v>
      </c>
      <c r="BS178" s="92" t="s">
        <v>512</v>
      </c>
      <c r="BT178" s="92" t="s">
        <v>513</v>
      </c>
      <c r="BU178" s="90" t="s">
        <v>1273</v>
      </c>
      <c r="BV178" s="93" t="s">
        <v>1270</v>
      </c>
      <c r="DH178" s="2" t="s">
        <v>1276</v>
      </c>
      <c r="DI178" s="2" t="s">
        <v>528</v>
      </c>
      <c r="DJ178" s="2" t="s">
        <v>544</v>
      </c>
      <c r="DK178" s="2" t="s">
        <v>545</v>
      </c>
      <c r="DL178" s="2" t="s">
        <v>543</v>
      </c>
      <c r="DQ178" s="2" t="s">
        <v>1273</v>
      </c>
      <c r="DR178" s="2" t="s">
        <v>1270</v>
      </c>
      <c r="EL178" s="811" t="s">
        <v>1277</v>
      </c>
      <c r="EM178" s="311" t="s">
        <v>1274</v>
      </c>
      <c r="EN178" s="267" t="s">
        <v>1275</v>
      </c>
      <c r="EO178" s="378">
        <v>0</v>
      </c>
      <c r="EP178" s="378">
        <v>1</v>
      </c>
      <c r="EQ178" s="268">
        <v>0</v>
      </c>
      <c r="ER178" s="269">
        <v>0.5</v>
      </c>
      <c r="ES178" s="269">
        <v>0.5</v>
      </c>
      <c r="ET178" s="809">
        <v>0</v>
      </c>
    </row>
    <row r="179" spans="1:150" ht="72" customHeight="1" x14ac:dyDescent="0.2">
      <c r="A179" s="270" t="s">
        <v>215</v>
      </c>
      <c r="B179" s="422" t="s">
        <v>216</v>
      </c>
      <c r="C179" s="423" t="s">
        <v>532</v>
      </c>
      <c r="D179" s="423"/>
      <c r="E179" s="7" t="s">
        <v>518</v>
      </c>
      <c r="F179" s="274" t="str">
        <f t="shared" si="100"/>
        <v>E3.P_B</v>
      </c>
      <c r="G179" s="275" t="s">
        <v>397</v>
      </c>
      <c r="H179" s="275" t="s">
        <v>545</v>
      </c>
      <c r="I179" s="450"/>
      <c r="J179" s="451" t="s">
        <v>185</v>
      </c>
      <c r="K179" s="366" t="str">
        <f t="shared" si="101"/>
        <v>E3.P_B.MR1</v>
      </c>
      <c r="L179" s="402" t="s">
        <v>513</v>
      </c>
      <c r="M179" s="403" t="s">
        <v>548</v>
      </c>
      <c r="N179" s="280" t="s">
        <v>549</v>
      </c>
      <c r="O179" s="280" t="s">
        <v>550</v>
      </c>
      <c r="P179" s="369" t="s">
        <v>795</v>
      </c>
      <c r="Q179" s="370" t="str">
        <f t="shared" si="102"/>
        <v>E3.P_B.MR1-MP11-1</v>
      </c>
      <c r="R179" s="414" t="s">
        <v>1278</v>
      </c>
      <c r="S179" s="307" t="s">
        <v>1279</v>
      </c>
      <c r="T179" s="373">
        <v>0</v>
      </c>
      <c r="U179" s="374">
        <v>1</v>
      </c>
      <c r="V179" s="373" t="s">
        <v>191</v>
      </c>
      <c r="W179" s="288">
        <v>0</v>
      </c>
      <c r="X179" s="289">
        <v>0</v>
      </c>
      <c r="Y179" s="288">
        <v>1</v>
      </c>
      <c r="Z179" s="290">
        <v>0</v>
      </c>
      <c r="AA179" s="375"/>
      <c r="AB179" s="376"/>
      <c r="AC179" s="376"/>
      <c r="AD179" s="376"/>
      <c r="AE179" s="376"/>
      <c r="AF179" s="376"/>
      <c r="AG179" s="376"/>
      <c r="AH179" s="376"/>
      <c r="AI179" s="376"/>
      <c r="AJ179" s="376"/>
      <c r="AK179" s="376"/>
      <c r="AL179" s="376"/>
      <c r="AM179" s="376"/>
      <c r="AN179" s="376"/>
      <c r="AO179" s="376"/>
      <c r="AP179" s="376"/>
      <c r="AQ179" s="376"/>
      <c r="AR179" s="376"/>
      <c r="AS179" s="376"/>
      <c r="AT179" s="376"/>
      <c r="AU179" s="376"/>
      <c r="AV179" s="376"/>
      <c r="AW179" s="376"/>
      <c r="AX179" s="376"/>
      <c r="AY179" s="376"/>
      <c r="AZ179" s="376"/>
      <c r="BA179" s="376"/>
      <c r="BB179" s="376"/>
      <c r="BC179" s="377"/>
      <c r="BD179" s="294" t="s">
        <v>1163</v>
      </c>
      <c r="BS179" s="92" t="s">
        <v>512</v>
      </c>
      <c r="BT179" s="92" t="s">
        <v>513</v>
      </c>
      <c r="BU179" s="90" t="s">
        <v>1277</v>
      </c>
      <c r="BV179" s="93" t="s">
        <v>1274</v>
      </c>
      <c r="DH179" s="2" t="s">
        <v>1280</v>
      </c>
      <c r="DI179" s="2" t="s">
        <v>528</v>
      </c>
      <c r="DJ179" s="2" t="s">
        <v>544</v>
      </c>
      <c r="DK179" s="2" t="s">
        <v>545</v>
      </c>
      <c r="DL179" s="2" t="s">
        <v>543</v>
      </c>
      <c r="DQ179" s="2" t="s">
        <v>1277</v>
      </c>
      <c r="DR179" s="2" t="s">
        <v>1274</v>
      </c>
      <c r="EL179" s="811" t="s">
        <v>1281</v>
      </c>
      <c r="EM179" s="311" t="s">
        <v>1278</v>
      </c>
      <c r="EN179" s="267" t="s">
        <v>1279</v>
      </c>
      <c r="EO179" s="378">
        <v>0</v>
      </c>
      <c r="EP179" s="378">
        <v>1</v>
      </c>
      <c r="EQ179" s="268">
        <v>0</v>
      </c>
      <c r="ER179" s="799">
        <v>0.1</v>
      </c>
      <c r="ES179" s="799">
        <v>0.9</v>
      </c>
      <c r="ET179" s="809">
        <v>0</v>
      </c>
    </row>
    <row r="180" spans="1:150" ht="67.5" customHeight="1" x14ac:dyDescent="0.2">
      <c r="A180" s="270" t="s">
        <v>215</v>
      </c>
      <c r="B180" s="422" t="s">
        <v>216</v>
      </c>
      <c r="C180" s="423" t="s">
        <v>532</v>
      </c>
      <c r="D180" s="423"/>
      <c r="E180" s="7" t="s">
        <v>518</v>
      </c>
      <c r="F180" s="274" t="str">
        <f t="shared" si="100"/>
        <v>E3.P_B</v>
      </c>
      <c r="G180" s="275" t="s">
        <v>397</v>
      </c>
      <c r="H180" s="275" t="s">
        <v>545</v>
      </c>
      <c r="I180" s="450"/>
      <c r="J180" s="451" t="s">
        <v>185</v>
      </c>
      <c r="K180" s="366" t="str">
        <f t="shared" si="101"/>
        <v>E3.P_B.MR1</v>
      </c>
      <c r="L180" s="402" t="s">
        <v>513</v>
      </c>
      <c r="M180" s="403" t="s">
        <v>548</v>
      </c>
      <c r="N180" s="280" t="s">
        <v>549</v>
      </c>
      <c r="O180" s="280" t="s">
        <v>550</v>
      </c>
      <c r="P180" s="369" t="s">
        <v>800</v>
      </c>
      <c r="Q180" s="370" t="str">
        <f t="shared" si="102"/>
        <v>E3.P_B.MR1-MP12-1</v>
      </c>
      <c r="R180" s="414" t="s">
        <v>1282</v>
      </c>
      <c r="S180" s="307" t="s">
        <v>1078</v>
      </c>
      <c r="T180" s="373">
        <v>0</v>
      </c>
      <c r="U180" s="374">
        <v>1</v>
      </c>
      <c r="V180" s="373" t="s">
        <v>191</v>
      </c>
      <c r="W180" s="314">
        <v>0.02</v>
      </c>
      <c r="X180" s="323">
        <v>0.2</v>
      </c>
      <c r="Y180" s="314">
        <v>0.08</v>
      </c>
      <c r="Z180" s="309">
        <v>0.7</v>
      </c>
      <c r="AA180" s="375"/>
      <c r="AB180" s="376"/>
      <c r="AC180" s="376"/>
      <c r="AD180" s="376"/>
      <c r="AE180" s="376"/>
      <c r="AF180" s="376"/>
      <c r="AG180" s="376"/>
      <c r="AH180" s="376"/>
      <c r="AI180" s="376"/>
      <c r="AJ180" s="376"/>
      <c r="AK180" s="376"/>
      <c r="AL180" s="376"/>
      <c r="AM180" s="376"/>
      <c r="AN180" s="376"/>
      <c r="AO180" s="376"/>
      <c r="AP180" s="376"/>
      <c r="AQ180" s="376"/>
      <c r="AR180" s="376"/>
      <c r="AS180" s="376"/>
      <c r="AT180" s="376"/>
      <c r="AU180" s="376"/>
      <c r="AV180" s="376"/>
      <c r="AW180" s="376"/>
      <c r="AX180" s="376"/>
      <c r="AY180" s="376"/>
      <c r="AZ180" s="376"/>
      <c r="BA180" s="376"/>
      <c r="BB180" s="376"/>
      <c r="BC180" s="377"/>
      <c r="BD180" s="294" t="s">
        <v>1163</v>
      </c>
      <c r="BS180" s="92" t="s">
        <v>512</v>
      </c>
      <c r="BT180" s="92" t="s">
        <v>513</v>
      </c>
      <c r="BU180" s="90" t="s">
        <v>1281</v>
      </c>
      <c r="BV180" s="93" t="s">
        <v>1278</v>
      </c>
      <c r="DH180" s="2" t="s">
        <v>1283</v>
      </c>
      <c r="DI180" s="2" t="s">
        <v>528</v>
      </c>
      <c r="DJ180" s="2" t="s">
        <v>544</v>
      </c>
      <c r="DK180" s="2" t="s">
        <v>545</v>
      </c>
      <c r="DL180" s="2" t="s">
        <v>543</v>
      </c>
      <c r="DQ180" s="2" t="s">
        <v>1281</v>
      </c>
      <c r="DR180" s="2" t="s">
        <v>1278</v>
      </c>
      <c r="EL180" s="811" t="s">
        <v>1284</v>
      </c>
      <c r="EM180" s="311" t="s">
        <v>1282</v>
      </c>
      <c r="EN180" s="267" t="s">
        <v>1078</v>
      </c>
      <c r="EO180" s="378">
        <v>0</v>
      </c>
      <c r="EP180" s="378">
        <v>1</v>
      </c>
      <c r="EQ180" s="322">
        <v>0.02</v>
      </c>
      <c r="ER180" s="799">
        <v>0</v>
      </c>
      <c r="ES180" s="322">
        <v>0.08</v>
      </c>
      <c r="ET180" s="807">
        <v>0.9</v>
      </c>
    </row>
    <row r="181" spans="1:150" ht="45" customHeight="1" thickBot="1" x14ac:dyDescent="0.25">
      <c r="A181" s="270" t="s">
        <v>215</v>
      </c>
      <c r="B181" s="422" t="s">
        <v>216</v>
      </c>
      <c r="C181" s="423" t="s">
        <v>532</v>
      </c>
      <c r="D181" s="423"/>
      <c r="E181" s="7" t="s">
        <v>518</v>
      </c>
      <c r="F181" s="274" t="str">
        <f t="shared" si="100"/>
        <v>E3.P_B</v>
      </c>
      <c r="G181" s="275" t="s">
        <v>397</v>
      </c>
      <c r="H181" s="275" t="s">
        <v>545</v>
      </c>
      <c r="I181" s="456"/>
      <c r="J181" s="457" t="s">
        <v>185</v>
      </c>
      <c r="K181" s="458" t="str">
        <f t="shared" si="101"/>
        <v>E3.P_B.MR1</v>
      </c>
      <c r="L181" s="418" t="s">
        <v>513</v>
      </c>
      <c r="M181" s="419" t="s">
        <v>548</v>
      </c>
      <c r="N181" s="380" t="s">
        <v>549</v>
      </c>
      <c r="O181" s="380" t="s">
        <v>550</v>
      </c>
      <c r="P181" s="383" t="s">
        <v>806</v>
      </c>
      <c r="Q181" s="384" t="str">
        <f t="shared" si="102"/>
        <v>E3.P_B.MR1-MP13-1</v>
      </c>
      <c r="R181" s="468" t="s">
        <v>1285</v>
      </c>
      <c r="S181" s="329" t="s">
        <v>1286</v>
      </c>
      <c r="T181" s="609">
        <v>0</v>
      </c>
      <c r="U181" s="610">
        <v>1</v>
      </c>
      <c r="V181" s="385" t="s">
        <v>191</v>
      </c>
      <c r="W181" s="345">
        <v>0</v>
      </c>
      <c r="X181" s="388">
        <v>0.35</v>
      </c>
      <c r="Y181" s="387">
        <v>0.35</v>
      </c>
      <c r="Z181" s="396">
        <v>0.3</v>
      </c>
      <c r="AA181" s="375"/>
      <c r="AB181" s="376"/>
      <c r="AC181" s="376"/>
      <c r="AD181" s="376"/>
      <c r="AE181" s="376"/>
      <c r="AF181" s="376"/>
      <c r="AG181" s="376"/>
      <c r="AH181" s="376"/>
      <c r="AI181" s="376"/>
      <c r="AJ181" s="376"/>
      <c r="AK181" s="376"/>
      <c r="AL181" s="376"/>
      <c r="AM181" s="376"/>
      <c r="AN181" s="376"/>
      <c r="AO181" s="376"/>
      <c r="AP181" s="376"/>
      <c r="AQ181" s="376"/>
      <c r="AR181" s="376"/>
      <c r="AS181" s="376"/>
      <c r="AT181" s="376"/>
      <c r="AU181" s="376"/>
      <c r="AV181" s="376"/>
      <c r="AW181" s="376"/>
      <c r="AX181" s="376"/>
      <c r="AY181" s="376"/>
      <c r="AZ181" s="376"/>
      <c r="BA181" s="376"/>
      <c r="BB181" s="376"/>
      <c r="BC181" s="377"/>
      <c r="BD181" s="294" t="s">
        <v>1163</v>
      </c>
      <c r="BS181" s="92" t="s">
        <v>512</v>
      </c>
      <c r="BT181" s="92" t="s">
        <v>513</v>
      </c>
      <c r="BU181" s="90" t="s">
        <v>1284</v>
      </c>
      <c r="BV181" s="93" t="s">
        <v>1282</v>
      </c>
      <c r="DH181" s="2" t="s">
        <v>1287</v>
      </c>
      <c r="DI181" s="2" t="s">
        <v>528</v>
      </c>
      <c r="DJ181" s="2" t="s">
        <v>544</v>
      </c>
      <c r="DK181" s="2" t="s">
        <v>545</v>
      </c>
      <c r="DL181" s="2" t="s">
        <v>543</v>
      </c>
      <c r="DQ181" s="2" t="s">
        <v>1284</v>
      </c>
      <c r="DR181" s="2" t="s">
        <v>1282</v>
      </c>
      <c r="EL181" s="811" t="s">
        <v>1288</v>
      </c>
      <c r="EM181" s="311" t="s">
        <v>1285</v>
      </c>
      <c r="EN181" s="267" t="s">
        <v>1286</v>
      </c>
      <c r="EO181" s="378">
        <v>0</v>
      </c>
      <c r="EP181" s="378">
        <v>1</v>
      </c>
      <c r="EQ181" s="268">
        <v>0</v>
      </c>
      <c r="ER181" s="800">
        <v>0</v>
      </c>
      <c r="ES181" s="322">
        <v>0.35</v>
      </c>
      <c r="ET181" s="810">
        <v>0.65</v>
      </c>
    </row>
    <row r="182" spans="1:150" ht="90.75" customHeight="1" x14ac:dyDescent="0.2">
      <c r="A182" s="270" t="s">
        <v>215</v>
      </c>
      <c r="B182" s="422" t="s">
        <v>216</v>
      </c>
      <c r="C182" s="423" t="s">
        <v>532</v>
      </c>
      <c r="D182" s="424" t="s">
        <v>562</v>
      </c>
      <c r="E182" s="3" t="s">
        <v>702</v>
      </c>
      <c r="F182" s="3" t="str">
        <f t="shared" si="100"/>
        <v>E3.P_C</v>
      </c>
      <c r="G182" s="471" t="s">
        <v>411</v>
      </c>
      <c r="H182" s="354" t="s">
        <v>560</v>
      </c>
      <c r="I182" s="447" t="s">
        <v>1289</v>
      </c>
      <c r="J182" s="448" t="s">
        <v>185</v>
      </c>
      <c r="K182" s="449" t="str">
        <f t="shared" si="101"/>
        <v>E3.P_C.MR1</v>
      </c>
      <c r="L182" s="353" t="s">
        <v>526</v>
      </c>
      <c r="M182" s="354" t="s">
        <v>563</v>
      </c>
      <c r="N182" s="355">
        <v>99</v>
      </c>
      <c r="O182" s="240">
        <v>99</v>
      </c>
      <c r="P182" s="357" t="s">
        <v>188</v>
      </c>
      <c r="Q182" s="358" t="str">
        <f t="shared" si="102"/>
        <v>E3.P_C.MR1-MP01-1</v>
      </c>
      <c r="R182" s="410" t="s">
        <v>1290</v>
      </c>
      <c r="S182" s="360" t="s">
        <v>1291</v>
      </c>
      <c r="T182" s="361">
        <v>184</v>
      </c>
      <c r="U182" s="362">
        <v>300</v>
      </c>
      <c r="V182" s="361" t="s">
        <v>191</v>
      </c>
      <c r="W182" s="248">
        <v>0</v>
      </c>
      <c r="X182" s="363">
        <v>150</v>
      </c>
      <c r="Y182" s="248">
        <v>150</v>
      </c>
      <c r="Z182" s="364">
        <v>0</v>
      </c>
      <c r="AA182" s="582">
        <f>323616000+300000000-447232000</f>
        <v>176384000</v>
      </c>
      <c r="AB182" s="583">
        <f>103032235+896967765-1000000000</f>
        <v>0</v>
      </c>
      <c r="AC182" s="583">
        <v>1000000000</v>
      </c>
      <c r="AD182" s="583">
        <v>0</v>
      </c>
      <c r="AE182" s="583">
        <v>0</v>
      </c>
      <c r="AF182" s="583">
        <v>23616000</v>
      </c>
      <c r="AG182" s="583">
        <f t="shared" ref="AG182" si="123">SUM(AA182:AF182)</f>
        <v>1200000000</v>
      </c>
      <c r="AH182" s="583">
        <f t="shared" ref="AH182:AL182" si="124">AA182*1.035</f>
        <v>182557440</v>
      </c>
      <c r="AI182" s="583">
        <f t="shared" si="124"/>
        <v>0</v>
      </c>
      <c r="AJ182" s="583">
        <f t="shared" si="124"/>
        <v>1034999999.9999999</v>
      </c>
      <c r="AK182" s="583">
        <f t="shared" si="124"/>
        <v>0</v>
      </c>
      <c r="AL182" s="583">
        <f t="shared" si="124"/>
        <v>0</v>
      </c>
      <c r="AM182" s="583">
        <f>AF182*1.035</f>
        <v>24442559.999999996</v>
      </c>
      <c r="AN182" s="583">
        <f t="shared" ref="AN182" si="125">SUM(AH182:AM182)</f>
        <v>1242000000</v>
      </c>
      <c r="AO182" s="583">
        <f t="shared" ref="AO182:AS182" si="126">AH182*1.035</f>
        <v>188946950.39999998</v>
      </c>
      <c r="AP182" s="583">
        <f t="shared" si="126"/>
        <v>0</v>
      </c>
      <c r="AQ182" s="583">
        <f t="shared" si="126"/>
        <v>1071224999.9999998</v>
      </c>
      <c r="AR182" s="583">
        <f t="shared" si="126"/>
        <v>0</v>
      </c>
      <c r="AS182" s="583">
        <f t="shared" si="126"/>
        <v>0</v>
      </c>
      <c r="AT182" s="583">
        <f>AM182*1.035</f>
        <v>25298049.599999994</v>
      </c>
      <c r="AU182" s="583">
        <f t="shared" ref="AU182" si="127">SUM(AO182:AT182)</f>
        <v>1285469999.9999995</v>
      </c>
      <c r="AV182" s="583">
        <f t="shared" ref="AV182:AZ182" si="128">AO182*1.035</f>
        <v>195560093.66399997</v>
      </c>
      <c r="AW182" s="583">
        <f t="shared" si="128"/>
        <v>0</v>
      </c>
      <c r="AX182" s="583">
        <f t="shared" si="128"/>
        <v>1108717874.9999998</v>
      </c>
      <c r="AY182" s="583">
        <f t="shared" si="128"/>
        <v>0</v>
      </c>
      <c r="AZ182" s="583">
        <f t="shared" si="128"/>
        <v>0</v>
      </c>
      <c r="BA182" s="583">
        <f>AT182*1.035</f>
        <v>26183481.335999992</v>
      </c>
      <c r="BB182" s="583">
        <f t="shared" ref="BB182" si="129">SUM(AV182:BA182)</f>
        <v>1330461449.9999998</v>
      </c>
      <c r="BC182" s="647">
        <f t="shared" ref="BC182" si="130">+BB182+AU182+AN182+AG182</f>
        <v>5057931449.999999</v>
      </c>
      <c r="BD182" s="294" t="s">
        <v>1163</v>
      </c>
      <c r="BS182" s="92" t="s">
        <v>512</v>
      </c>
      <c r="BT182" s="92" t="s">
        <v>513</v>
      </c>
      <c r="BU182" s="90" t="s">
        <v>1288</v>
      </c>
      <c r="BV182" s="93" t="s">
        <v>1285</v>
      </c>
      <c r="DH182" s="2" t="s">
        <v>1292</v>
      </c>
      <c r="DI182" s="2" t="s">
        <v>528</v>
      </c>
      <c r="DJ182" s="2" t="s">
        <v>544</v>
      </c>
      <c r="DK182" s="2" t="s">
        <v>545</v>
      </c>
      <c r="DL182" s="2" t="s">
        <v>543</v>
      </c>
      <c r="DQ182" s="2" t="s">
        <v>1288</v>
      </c>
      <c r="DR182" s="2" t="s">
        <v>1285</v>
      </c>
      <c r="EL182" s="811" t="s">
        <v>1293</v>
      </c>
      <c r="EM182" s="311" t="s">
        <v>1290</v>
      </c>
      <c r="EN182" s="267" t="s">
        <v>1291</v>
      </c>
      <c r="EO182" s="267">
        <v>184</v>
      </c>
      <c r="EP182" s="267">
        <v>300</v>
      </c>
      <c r="EQ182" s="268">
        <v>0</v>
      </c>
      <c r="ER182" s="798">
        <v>58</v>
      </c>
      <c r="ES182" s="798">
        <v>58</v>
      </c>
      <c r="ET182" s="809">
        <v>0</v>
      </c>
    </row>
    <row r="183" spans="1:150" ht="62.25" customHeight="1" x14ac:dyDescent="0.2">
      <c r="A183" s="270" t="s">
        <v>215</v>
      </c>
      <c r="B183" s="422" t="s">
        <v>216</v>
      </c>
      <c r="C183" s="423" t="s">
        <v>532</v>
      </c>
      <c r="D183" s="423"/>
      <c r="E183" s="7" t="s">
        <v>702</v>
      </c>
      <c r="F183" s="7" t="str">
        <f t="shared" si="100"/>
        <v>E3.P_C</v>
      </c>
      <c r="G183" s="403" t="s">
        <v>411</v>
      </c>
      <c r="H183" s="403" t="s">
        <v>560</v>
      </c>
      <c r="I183" s="450"/>
      <c r="J183" s="451" t="s">
        <v>185</v>
      </c>
      <c r="K183" s="366" t="str">
        <f t="shared" si="101"/>
        <v>E3.P_C.MR1</v>
      </c>
      <c r="L183" s="402" t="s">
        <v>526</v>
      </c>
      <c r="M183" s="403" t="s">
        <v>563</v>
      </c>
      <c r="N183" s="367">
        <v>99</v>
      </c>
      <c r="O183" s="281">
        <v>99</v>
      </c>
      <c r="P183" s="369" t="s">
        <v>212</v>
      </c>
      <c r="Q183" s="370" t="str">
        <f t="shared" si="102"/>
        <v>E3.P_C.MR1-MP02-1</v>
      </c>
      <c r="R183" s="414" t="s">
        <v>1294</v>
      </c>
      <c r="S183" s="307" t="s">
        <v>1295</v>
      </c>
      <c r="T183" s="286">
        <v>1</v>
      </c>
      <c r="U183" s="287">
        <v>1</v>
      </c>
      <c r="V183" s="286" t="s">
        <v>228</v>
      </c>
      <c r="W183" s="314">
        <v>0.25</v>
      </c>
      <c r="X183" s="315">
        <v>0.25</v>
      </c>
      <c r="Y183" s="314">
        <v>0.25</v>
      </c>
      <c r="Z183" s="316">
        <v>0.25</v>
      </c>
      <c r="AA183" s="291"/>
      <c r="AB183" s="292"/>
      <c r="AC183" s="292"/>
      <c r="AD183" s="292"/>
      <c r="AE183" s="292"/>
      <c r="AF183" s="292"/>
      <c r="AG183" s="292"/>
      <c r="AH183" s="292"/>
      <c r="AI183" s="292"/>
      <c r="AJ183" s="292"/>
      <c r="AK183" s="292"/>
      <c r="AL183" s="292"/>
      <c r="AM183" s="292"/>
      <c r="AN183" s="292"/>
      <c r="AO183" s="292"/>
      <c r="AP183" s="292"/>
      <c r="AQ183" s="292"/>
      <c r="AR183" s="292"/>
      <c r="AS183" s="292"/>
      <c r="AT183" s="292"/>
      <c r="AU183" s="292"/>
      <c r="AV183" s="292"/>
      <c r="AW183" s="292"/>
      <c r="AX183" s="292"/>
      <c r="AY183" s="292"/>
      <c r="AZ183" s="292"/>
      <c r="BA183" s="292"/>
      <c r="BB183" s="292"/>
      <c r="BC183" s="293"/>
      <c r="BD183" s="294" t="s">
        <v>1163</v>
      </c>
      <c r="BS183" s="87" t="s">
        <v>525</v>
      </c>
      <c r="BT183" s="87" t="s">
        <v>526</v>
      </c>
      <c r="BU183" s="90" t="s">
        <v>1293</v>
      </c>
      <c r="BV183" s="87" t="s">
        <v>1290</v>
      </c>
      <c r="DH183" s="2" t="s">
        <v>1296</v>
      </c>
      <c r="DI183" s="2" t="s">
        <v>528</v>
      </c>
      <c r="DJ183" s="2" t="s">
        <v>559</v>
      </c>
      <c r="DK183" s="2" t="s">
        <v>560</v>
      </c>
      <c r="DL183" s="2" t="s">
        <v>558</v>
      </c>
      <c r="DQ183" s="2" t="s">
        <v>1293</v>
      </c>
      <c r="DR183" s="2" t="s">
        <v>1290</v>
      </c>
      <c r="EL183" s="811" t="s">
        <v>1297</v>
      </c>
      <c r="EM183" s="311" t="s">
        <v>1294</v>
      </c>
      <c r="EN183" s="267" t="s">
        <v>1295</v>
      </c>
      <c r="EO183" s="267">
        <v>1</v>
      </c>
      <c r="EP183" s="267">
        <v>1</v>
      </c>
      <c r="EQ183" s="322">
        <v>0.25</v>
      </c>
      <c r="ER183" s="322">
        <v>0.25</v>
      </c>
      <c r="ES183" s="322">
        <v>0.25</v>
      </c>
      <c r="ET183" s="808">
        <v>0.25</v>
      </c>
    </row>
    <row r="184" spans="1:150" ht="69" customHeight="1" thickBot="1" x14ac:dyDescent="0.25">
      <c r="A184" s="270" t="s">
        <v>215</v>
      </c>
      <c r="B184" s="422" t="s">
        <v>216</v>
      </c>
      <c r="C184" s="423" t="s">
        <v>532</v>
      </c>
      <c r="D184" s="423"/>
      <c r="E184" s="7" t="s">
        <v>702</v>
      </c>
      <c r="F184" s="7" t="str">
        <f t="shared" si="100"/>
        <v>E3.P_C</v>
      </c>
      <c r="G184" s="403" t="s">
        <v>411</v>
      </c>
      <c r="H184" s="403" t="s">
        <v>560</v>
      </c>
      <c r="I184" s="456"/>
      <c r="J184" s="457" t="s">
        <v>185</v>
      </c>
      <c r="K184" s="458" t="str">
        <f t="shared" si="101"/>
        <v>E3.P_C.MR1</v>
      </c>
      <c r="L184" s="418" t="s">
        <v>526</v>
      </c>
      <c r="M184" s="419" t="s">
        <v>563</v>
      </c>
      <c r="N184" s="381">
        <v>99</v>
      </c>
      <c r="O184" s="420">
        <v>99</v>
      </c>
      <c r="P184" s="383" t="s">
        <v>225</v>
      </c>
      <c r="Q184" s="384" t="str">
        <f t="shared" si="102"/>
        <v>E3.P_C.MR1-MP03-1</v>
      </c>
      <c r="R184" s="468" t="s">
        <v>1298</v>
      </c>
      <c r="S184" s="329" t="s">
        <v>1299</v>
      </c>
      <c r="T184" s="343">
        <v>3610</v>
      </c>
      <c r="U184" s="344">
        <v>3610</v>
      </c>
      <c r="V184" s="343" t="s">
        <v>228</v>
      </c>
      <c r="W184" s="345">
        <v>610</v>
      </c>
      <c r="X184" s="346">
        <v>1000</v>
      </c>
      <c r="Y184" s="345">
        <v>1000</v>
      </c>
      <c r="Z184" s="347">
        <v>1000</v>
      </c>
      <c r="AA184" s="291"/>
      <c r="AB184" s="292"/>
      <c r="AC184" s="292"/>
      <c r="AD184" s="292"/>
      <c r="AE184" s="292"/>
      <c r="AF184" s="292"/>
      <c r="AG184" s="292"/>
      <c r="AH184" s="292"/>
      <c r="AI184" s="292"/>
      <c r="AJ184" s="292"/>
      <c r="AK184" s="292"/>
      <c r="AL184" s="292"/>
      <c r="AM184" s="292"/>
      <c r="AN184" s="292"/>
      <c r="AO184" s="292"/>
      <c r="AP184" s="292"/>
      <c r="AQ184" s="292"/>
      <c r="AR184" s="292"/>
      <c r="AS184" s="292"/>
      <c r="AT184" s="292"/>
      <c r="AU184" s="292"/>
      <c r="AV184" s="292"/>
      <c r="AW184" s="292"/>
      <c r="AX184" s="292"/>
      <c r="AY184" s="292"/>
      <c r="AZ184" s="292"/>
      <c r="BA184" s="292"/>
      <c r="BB184" s="292"/>
      <c r="BC184" s="293"/>
      <c r="BD184" s="294" t="s">
        <v>1163</v>
      </c>
      <c r="BS184" s="89" t="s">
        <v>525</v>
      </c>
      <c r="BT184" s="89" t="s">
        <v>526</v>
      </c>
      <c r="BU184" s="90" t="s">
        <v>1297</v>
      </c>
      <c r="BV184" s="87" t="s">
        <v>1294</v>
      </c>
      <c r="DH184" s="2" t="s">
        <v>1300</v>
      </c>
      <c r="DI184" s="2" t="s">
        <v>528</v>
      </c>
      <c r="DJ184" s="2" t="s">
        <v>559</v>
      </c>
      <c r="DK184" s="2" t="s">
        <v>560</v>
      </c>
      <c r="DL184" s="2" t="s">
        <v>558</v>
      </c>
      <c r="DQ184" s="2" t="s">
        <v>1297</v>
      </c>
      <c r="DR184" s="2" t="s">
        <v>1294</v>
      </c>
      <c r="EL184" s="811" t="s">
        <v>1301</v>
      </c>
      <c r="EM184" s="311" t="s">
        <v>1298</v>
      </c>
      <c r="EN184" s="267" t="s">
        <v>1299</v>
      </c>
      <c r="EO184" s="637">
        <v>3610</v>
      </c>
      <c r="EP184" s="267">
        <v>3610</v>
      </c>
      <c r="EQ184" s="268">
        <v>3610</v>
      </c>
      <c r="ER184" s="268">
        <v>3610</v>
      </c>
      <c r="ES184" s="268">
        <v>3610</v>
      </c>
      <c r="ET184" s="809">
        <v>3610</v>
      </c>
    </row>
    <row r="185" spans="1:150" ht="153.75" customHeight="1" thickBot="1" x14ac:dyDescent="0.25">
      <c r="A185" s="270" t="s">
        <v>215</v>
      </c>
      <c r="B185" s="422" t="s">
        <v>216</v>
      </c>
      <c r="C185" s="423" t="s">
        <v>532</v>
      </c>
      <c r="D185" s="423"/>
      <c r="E185" s="7" t="s">
        <v>702</v>
      </c>
      <c r="F185" s="7" t="str">
        <f t="shared" si="100"/>
        <v>E3.P_C</v>
      </c>
      <c r="G185" s="419" t="s">
        <v>411</v>
      </c>
      <c r="H185" s="419" t="s">
        <v>560</v>
      </c>
      <c r="I185" s="649" t="s">
        <v>1302</v>
      </c>
      <c r="J185" s="650" t="s">
        <v>301</v>
      </c>
      <c r="K185" s="651" t="str">
        <f t="shared" si="101"/>
        <v>E3.P_C.MR2</v>
      </c>
      <c r="L185" s="568" t="s">
        <v>542</v>
      </c>
      <c r="M185" s="569" t="s">
        <v>573</v>
      </c>
      <c r="N185" s="577">
        <v>2</v>
      </c>
      <c r="O185" s="652">
        <v>5</v>
      </c>
      <c r="P185" s="236" t="s">
        <v>188</v>
      </c>
      <c r="Q185" s="24" t="str">
        <f t="shared" si="102"/>
        <v>E3.P_C.MR2-MP01-1</v>
      </c>
      <c r="R185" s="569" t="s">
        <v>1303</v>
      </c>
      <c r="S185" s="653" t="s">
        <v>446</v>
      </c>
      <c r="T185" s="245">
        <v>0</v>
      </c>
      <c r="U185" s="570">
        <v>1</v>
      </c>
      <c r="V185" s="245" t="s">
        <v>191</v>
      </c>
      <c r="W185" s="654">
        <v>0.25</v>
      </c>
      <c r="X185" s="655">
        <v>0.25</v>
      </c>
      <c r="Y185" s="654">
        <v>0.25</v>
      </c>
      <c r="Z185" s="656">
        <v>0.25</v>
      </c>
      <c r="AA185" s="291"/>
      <c r="AB185" s="292"/>
      <c r="AC185" s="292"/>
      <c r="AD185" s="292"/>
      <c r="AE185" s="292"/>
      <c r="AF185" s="292"/>
      <c r="AG185" s="292"/>
      <c r="AH185" s="292"/>
      <c r="AI185" s="292"/>
      <c r="AJ185" s="292"/>
      <c r="AK185" s="292"/>
      <c r="AL185" s="292"/>
      <c r="AM185" s="292"/>
      <c r="AN185" s="292"/>
      <c r="AO185" s="292"/>
      <c r="AP185" s="292"/>
      <c r="AQ185" s="292"/>
      <c r="AR185" s="292"/>
      <c r="AS185" s="292"/>
      <c r="AT185" s="292"/>
      <c r="AU185" s="292"/>
      <c r="AV185" s="292"/>
      <c r="AW185" s="292"/>
      <c r="AX185" s="292"/>
      <c r="AY185" s="292"/>
      <c r="AZ185" s="292"/>
      <c r="BA185" s="292"/>
      <c r="BB185" s="292"/>
      <c r="BC185" s="293"/>
      <c r="BD185" s="294" t="s">
        <v>1163</v>
      </c>
      <c r="BS185" s="89" t="s">
        <v>525</v>
      </c>
      <c r="BT185" s="89" t="s">
        <v>526</v>
      </c>
      <c r="BU185" s="90" t="s">
        <v>1301</v>
      </c>
      <c r="BV185" s="87" t="s">
        <v>1298</v>
      </c>
      <c r="DH185" s="2" t="s">
        <v>1304</v>
      </c>
      <c r="DI185" s="2" t="s">
        <v>528</v>
      </c>
      <c r="DJ185" s="2" t="s">
        <v>559</v>
      </c>
      <c r="DK185" s="2" t="s">
        <v>560</v>
      </c>
      <c r="DL185" s="2" t="s">
        <v>558</v>
      </c>
      <c r="DQ185" s="2" t="s">
        <v>1301</v>
      </c>
      <c r="DR185" s="2" t="s">
        <v>1298</v>
      </c>
      <c r="EL185" s="811" t="s">
        <v>1305</v>
      </c>
      <c r="EM185" s="311" t="s">
        <v>1303</v>
      </c>
      <c r="EN185" s="267" t="s">
        <v>446</v>
      </c>
      <c r="EO185" s="267">
        <v>0</v>
      </c>
      <c r="EP185" s="267">
        <v>1</v>
      </c>
      <c r="EQ185" s="322">
        <v>0.25</v>
      </c>
      <c r="ER185" s="800">
        <v>0</v>
      </c>
      <c r="ES185" s="800">
        <v>0</v>
      </c>
      <c r="ET185" s="810">
        <v>0.75</v>
      </c>
    </row>
    <row r="186" spans="1:150" ht="118.5" customHeight="1" x14ac:dyDescent="0.2">
      <c r="A186" s="270" t="s">
        <v>215</v>
      </c>
      <c r="B186" s="422" t="s">
        <v>216</v>
      </c>
      <c r="C186" s="423" t="s">
        <v>532</v>
      </c>
      <c r="D186" s="424" t="s">
        <v>442</v>
      </c>
      <c r="E186" s="3" t="s">
        <v>826</v>
      </c>
      <c r="F186" s="425" t="str">
        <f t="shared" si="100"/>
        <v>E3.P_D</v>
      </c>
      <c r="G186" s="426" t="s">
        <v>422</v>
      </c>
      <c r="H186" s="470" t="s">
        <v>584</v>
      </c>
      <c r="I186" s="447" t="s">
        <v>1306</v>
      </c>
      <c r="J186" s="448" t="s">
        <v>185</v>
      </c>
      <c r="K186" s="449" t="str">
        <f t="shared" si="101"/>
        <v>E3.P_D.MR1</v>
      </c>
      <c r="L186" s="507" t="s">
        <v>557</v>
      </c>
      <c r="M186" s="508" t="s">
        <v>586</v>
      </c>
      <c r="N186" s="472">
        <v>0</v>
      </c>
      <c r="O186" s="472">
        <v>6</v>
      </c>
      <c r="P186" s="633" t="s">
        <v>188</v>
      </c>
      <c r="Q186" s="474" t="str">
        <f t="shared" si="102"/>
        <v>E3.P_D.MR1-MP01-1</v>
      </c>
      <c r="R186" s="612" t="s">
        <v>1307</v>
      </c>
      <c r="S186" s="512" t="s">
        <v>1308</v>
      </c>
      <c r="T186" s="513">
        <v>0</v>
      </c>
      <c r="U186" s="514">
        <v>1</v>
      </c>
      <c r="V186" s="513" t="s">
        <v>191</v>
      </c>
      <c r="W186" s="615">
        <v>0.5</v>
      </c>
      <c r="X186" s="616">
        <v>0.5</v>
      </c>
      <c r="Y186" s="515">
        <v>0</v>
      </c>
      <c r="Z186" s="657">
        <v>0</v>
      </c>
      <c r="AA186" s="582">
        <f>99000000+100000000+110000000-163150612</f>
        <v>145849388</v>
      </c>
      <c r="AB186" s="583">
        <v>0</v>
      </c>
      <c r="AC186" s="583">
        <v>0</v>
      </c>
      <c r="AD186" s="583">
        <f>49000000+5150612</f>
        <v>54150612</v>
      </c>
      <c r="AE186" s="583">
        <v>0</v>
      </c>
      <c r="AF186" s="583"/>
      <c r="AG186" s="583">
        <f t="shared" ref="AG186" si="131">SUM(AA186:AF186)</f>
        <v>200000000</v>
      </c>
      <c r="AH186" s="583">
        <f>AA186*1.035</f>
        <v>150954116.57999998</v>
      </c>
      <c r="AI186" s="583">
        <f>AB186*1.035</f>
        <v>0</v>
      </c>
      <c r="AJ186" s="583">
        <v>293000000</v>
      </c>
      <c r="AK186" s="583">
        <f>AD186*1.035</f>
        <v>56045883.419999994</v>
      </c>
      <c r="AL186" s="583">
        <f t="shared" ref="AL186" si="132">AE186*1.035</f>
        <v>0</v>
      </c>
      <c r="AM186" s="583">
        <f>AF186*1.035</f>
        <v>0</v>
      </c>
      <c r="AN186" s="583">
        <f t="shared" ref="AN186" si="133">SUM(AH186:AM186)</f>
        <v>500000000</v>
      </c>
      <c r="AO186" s="583">
        <f t="shared" ref="AO186:AT186" si="134">+AH186</f>
        <v>150954116.57999998</v>
      </c>
      <c r="AP186" s="583">
        <f t="shared" si="134"/>
        <v>0</v>
      </c>
      <c r="AQ186" s="583">
        <f t="shared" si="134"/>
        <v>293000000</v>
      </c>
      <c r="AR186" s="583">
        <f t="shared" si="134"/>
        <v>56045883.419999994</v>
      </c>
      <c r="AS186" s="583">
        <f t="shared" si="134"/>
        <v>0</v>
      </c>
      <c r="AT186" s="583">
        <f t="shared" si="134"/>
        <v>0</v>
      </c>
      <c r="AU186" s="583">
        <f t="shared" ref="AU186" si="135">SUM(AO186:AT186)</f>
        <v>500000000</v>
      </c>
      <c r="AV186" s="583">
        <f t="shared" ref="AV186:BA186" si="136">+AA186</f>
        <v>145849388</v>
      </c>
      <c r="AW186" s="583">
        <f t="shared" si="136"/>
        <v>0</v>
      </c>
      <c r="AX186" s="583">
        <f t="shared" si="136"/>
        <v>0</v>
      </c>
      <c r="AY186" s="583">
        <f t="shared" si="136"/>
        <v>54150612</v>
      </c>
      <c r="AZ186" s="583">
        <f t="shared" si="136"/>
        <v>0</v>
      </c>
      <c r="BA186" s="583">
        <f t="shared" si="136"/>
        <v>0</v>
      </c>
      <c r="BB186" s="583">
        <f t="shared" ref="BB186" si="137">SUM(AV186:BA186)</f>
        <v>200000000</v>
      </c>
      <c r="BC186" s="647">
        <f t="shared" ref="BC186" si="138">+BB186+AU186+AN186+AG186</f>
        <v>1400000000</v>
      </c>
      <c r="BD186" s="294" t="s">
        <v>1309</v>
      </c>
      <c r="BS186" s="87" t="s">
        <v>541</v>
      </c>
      <c r="BT186" s="87" t="s">
        <v>542</v>
      </c>
      <c r="BU186" s="90" t="s">
        <v>1305</v>
      </c>
      <c r="BV186" s="87" t="s">
        <v>1303</v>
      </c>
      <c r="DH186" s="2" t="s">
        <v>1310</v>
      </c>
      <c r="DI186" s="2" t="s">
        <v>528</v>
      </c>
      <c r="DJ186" s="2" t="s">
        <v>559</v>
      </c>
      <c r="DK186" s="2" t="s">
        <v>560</v>
      </c>
      <c r="DL186" s="2" t="s">
        <v>571</v>
      </c>
      <c r="DQ186" s="2" t="s">
        <v>1305</v>
      </c>
      <c r="DR186" s="2" t="s">
        <v>1303</v>
      </c>
      <c r="EL186" s="815" t="s">
        <v>1311</v>
      </c>
      <c r="EM186" s="311" t="s">
        <v>1307</v>
      </c>
      <c r="EN186" s="267" t="s">
        <v>1308</v>
      </c>
      <c r="EO186" s="267">
        <v>0</v>
      </c>
      <c r="EP186" s="267">
        <v>1</v>
      </c>
      <c r="EQ186" s="269">
        <v>0.5</v>
      </c>
      <c r="ER186" s="799">
        <v>0.3</v>
      </c>
      <c r="ES186" s="799">
        <v>0.2</v>
      </c>
      <c r="ET186" s="809">
        <v>0</v>
      </c>
    </row>
    <row r="187" spans="1:150" ht="39.75" customHeight="1" x14ac:dyDescent="0.2">
      <c r="A187" s="270" t="s">
        <v>215</v>
      </c>
      <c r="B187" s="422" t="s">
        <v>216</v>
      </c>
      <c r="C187" s="423" t="s">
        <v>532</v>
      </c>
      <c r="D187" s="423"/>
      <c r="E187" s="7" t="s">
        <v>826</v>
      </c>
      <c r="F187" s="274" t="str">
        <f t="shared" si="100"/>
        <v>E3.P_D</v>
      </c>
      <c r="G187" s="446" t="s">
        <v>422</v>
      </c>
      <c r="H187" s="446" t="s">
        <v>584</v>
      </c>
      <c r="I187" s="450"/>
      <c r="J187" s="451" t="s">
        <v>185</v>
      </c>
      <c r="K187" s="366" t="str">
        <f t="shared" si="101"/>
        <v>E3.P_D.MR1</v>
      </c>
      <c r="L187" s="402" t="s">
        <v>557</v>
      </c>
      <c r="M187" s="403" t="s">
        <v>586</v>
      </c>
      <c r="N187" s="484">
        <v>0</v>
      </c>
      <c r="O187" s="484">
        <v>6</v>
      </c>
      <c r="P187" s="473" t="s">
        <v>212</v>
      </c>
      <c r="Q187" s="485" t="str">
        <f t="shared" si="102"/>
        <v>E3.P_D.MR1-MP02-1</v>
      </c>
      <c r="R187" s="618" t="s">
        <v>1312</v>
      </c>
      <c r="S187" s="521" t="s">
        <v>1313</v>
      </c>
      <c r="T187" s="522">
        <v>0</v>
      </c>
      <c r="U187" s="532">
        <v>1</v>
      </c>
      <c r="V187" s="531" t="s">
        <v>191</v>
      </c>
      <c r="W187" s="524">
        <v>0.1</v>
      </c>
      <c r="X187" s="525">
        <v>0.3</v>
      </c>
      <c r="Y187" s="524">
        <v>0.3</v>
      </c>
      <c r="Z187" s="533">
        <v>0.3</v>
      </c>
      <c r="AA187" s="534"/>
      <c r="AB187" s="535"/>
      <c r="AC187" s="535"/>
      <c r="AD187" s="535"/>
      <c r="AE187" s="535"/>
      <c r="AF187" s="535"/>
      <c r="AG187" s="535"/>
      <c r="AH187" s="535"/>
      <c r="AI187" s="535"/>
      <c r="AJ187" s="535"/>
      <c r="AK187" s="535"/>
      <c r="AL187" s="535"/>
      <c r="AM187" s="535"/>
      <c r="AN187" s="535"/>
      <c r="AO187" s="535"/>
      <c r="AP187" s="535"/>
      <c r="AQ187" s="535"/>
      <c r="AR187" s="535"/>
      <c r="AS187" s="535"/>
      <c r="AT187" s="535"/>
      <c r="AU187" s="535"/>
      <c r="AV187" s="535"/>
      <c r="AW187" s="535"/>
      <c r="AX187" s="535"/>
      <c r="AY187" s="535"/>
      <c r="AZ187" s="535"/>
      <c r="BA187" s="535"/>
      <c r="BB187" s="535"/>
      <c r="BC187" s="536"/>
      <c r="BD187" s="294" t="s">
        <v>1309</v>
      </c>
      <c r="BS187" s="87" t="s">
        <v>556</v>
      </c>
      <c r="BT187" s="87" t="s">
        <v>557</v>
      </c>
      <c r="BU187" s="90" t="s">
        <v>1311</v>
      </c>
      <c r="BV187" s="87" t="s">
        <v>1307</v>
      </c>
      <c r="DH187" s="2" t="s">
        <v>1314</v>
      </c>
      <c r="DI187" s="2" t="s">
        <v>528</v>
      </c>
      <c r="DJ187" s="2" t="s">
        <v>583</v>
      </c>
      <c r="DK187" s="2" t="s">
        <v>584</v>
      </c>
      <c r="DL187" s="2" t="s">
        <v>582</v>
      </c>
      <c r="DQ187" s="2" t="s">
        <v>1311</v>
      </c>
      <c r="DR187" s="2" t="s">
        <v>1307</v>
      </c>
      <c r="EL187" s="815" t="s">
        <v>1315</v>
      </c>
      <c r="EM187" s="311" t="s">
        <v>1312</v>
      </c>
      <c r="EN187" s="267" t="s">
        <v>1313</v>
      </c>
      <c r="EO187" s="267">
        <v>0</v>
      </c>
      <c r="EP187" s="269">
        <v>100</v>
      </c>
      <c r="EQ187" s="269">
        <v>10</v>
      </c>
      <c r="ER187" s="269">
        <v>30</v>
      </c>
      <c r="ES187" s="269">
        <v>30</v>
      </c>
      <c r="ET187" s="812">
        <v>30</v>
      </c>
    </row>
    <row r="188" spans="1:150" ht="40.5" customHeight="1" x14ac:dyDescent="0.2">
      <c r="A188" s="270" t="s">
        <v>215</v>
      </c>
      <c r="B188" s="422" t="s">
        <v>216</v>
      </c>
      <c r="C188" s="423" t="s">
        <v>532</v>
      </c>
      <c r="D188" s="423"/>
      <c r="E188" s="7" t="s">
        <v>826</v>
      </c>
      <c r="F188" s="274" t="str">
        <f t="shared" si="100"/>
        <v>E3.P_D</v>
      </c>
      <c r="G188" s="446" t="s">
        <v>422</v>
      </c>
      <c r="H188" s="446" t="s">
        <v>584</v>
      </c>
      <c r="I188" s="450"/>
      <c r="J188" s="451" t="s">
        <v>185</v>
      </c>
      <c r="K188" s="366" t="str">
        <f t="shared" si="101"/>
        <v>E3.P_D.MR1</v>
      </c>
      <c r="L188" s="402" t="s">
        <v>557</v>
      </c>
      <c r="M188" s="403" t="s">
        <v>586</v>
      </c>
      <c r="N188" s="484">
        <v>0</v>
      </c>
      <c r="O188" s="484">
        <v>6</v>
      </c>
      <c r="P188" s="473" t="s">
        <v>225</v>
      </c>
      <c r="Q188" s="485" t="str">
        <f t="shared" si="102"/>
        <v>E3.P_D.MR1-MP03-1</v>
      </c>
      <c r="R188" s="618" t="s">
        <v>1316</v>
      </c>
      <c r="S188" s="521" t="s">
        <v>1317</v>
      </c>
      <c r="T188" s="658">
        <v>0</v>
      </c>
      <c r="U188" s="659">
        <v>1</v>
      </c>
      <c r="V188" s="658" t="s">
        <v>191</v>
      </c>
      <c r="W188" s="526">
        <v>0</v>
      </c>
      <c r="X188" s="525">
        <v>0.5</v>
      </c>
      <c r="Y188" s="524">
        <v>0.5</v>
      </c>
      <c r="Z188" s="527">
        <v>0</v>
      </c>
      <c r="AA188" s="660"/>
      <c r="AB188" s="661"/>
      <c r="AC188" s="661"/>
      <c r="AD188" s="661"/>
      <c r="AE188" s="661"/>
      <c r="AF188" s="661"/>
      <c r="AG188" s="661"/>
      <c r="AH188" s="661"/>
      <c r="AI188" s="661"/>
      <c r="AJ188" s="661"/>
      <c r="AK188" s="661"/>
      <c r="AL188" s="661"/>
      <c r="AM188" s="661"/>
      <c r="AN188" s="661"/>
      <c r="AO188" s="661"/>
      <c r="AP188" s="661"/>
      <c r="AQ188" s="661"/>
      <c r="AR188" s="661"/>
      <c r="AS188" s="661"/>
      <c r="AT188" s="661"/>
      <c r="AU188" s="661"/>
      <c r="AV188" s="661"/>
      <c r="AW188" s="661"/>
      <c r="AX188" s="661"/>
      <c r="AY188" s="661"/>
      <c r="AZ188" s="661"/>
      <c r="BA188" s="661"/>
      <c r="BB188" s="661"/>
      <c r="BC188" s="662"/>
      <c r="BD188" s="294" t="s">
        <v>1309</v>
      </c>
      <c r="BS188" s="89" t="s">
        <v>556</v>
      </c>
      <c r="BT188" s="89" t="s">
        <v>557</v>
      </c>
      <c r="BU188" s="90" t="s">
        <v>1315</v>
      </c>
      <c r="BV188" s="87" t="s">
        <v>1312</v>
      </c>
      <c r="DH188" s="2" t="s">
        <v>1318</v>
      </c>
      <c r="DI188" s="2" t="s">
        <v>528</v>
      </c>
      <c r="DJ188" s="2" t="s">
        <v>583</v>
      </c>
      <c r="DK188" s="2" t="s">
        <v>584</v>
      </c>
      <c r="DL188" s="2" t="s">
        <v>582</v>
      </c>
      <c r="DQ188" s="2" t="s">
        <v>1315</v>
      </c>
      <c r="DR188" s="2" t="s">
        <v>1312</v>
      </c>
      <c r="EL188" s="815" t="s">
        <v>1319</v>
      </c>
      <c r="EM188" s="311" t="s">
        <v>1316</v>
      </c>
      <c r="EN188" s="267" t="s">
        <v>1317</v>
      </c>
      <c r="EO188" s="378">
        <v>0</v>
      </c>
      <c r="EP188" s="378">
        <v>1</v>
      </c>
      <c r="EQ188" s="268">
        <v>0</v>
      </c>
      <c r="ER188" s="799">
        <v>0.3</v>
      </c>
      <c r="ES188" s="799">
        <v>0.4</v>
      </c>
      <c r="ET188" s="807">
        <v>0.3</v>
      </c>
    </row>
    <row r="189" spans="1:150" ht="36" customHeight="1" x14ac:dyDescent="0.2">
      <c r="A189" s="270" t="s">
        <v>215</v>
      </c>
      <c r="B189" s="422" t="s">
        <v>216</v>
      </c>
      <c r="C189" s="423" t="s">
        <v>532</v>
      </c>
      <c r="D189" s="423"/>
      <c r="E189" s="7" t="s">
        <v>826</v>
      </c>
      <c r="F189" s="274" t="str">
        <f t="shared" si="100"/>
        <v>E3.P_D</v>
      </c>
      <c r="G189" s="446" t="s">
        <v>422</v>
      </c>
      <c r="H189" s="446" t="s">
        <v>584</v>
      </c>
      <c r="I189" s="450"/>
      <c r="J189" s="451" t="s">
        <v>185</v>
      </c>
      <c r="K189" s="366" t="str">
        <f t="shared" si="101"/>
        <v>E3.P_D.MR1</v>
      </c>
      <c r="L189" s="402" t="s">
        <v>557</v>
      </c>
      <c r="M189" s="403" t="s">
        <v>586</v>
      </c>
      <c r="N189" s="484">
        <v>0</v>
      </c>
      <c r="O189" s="484">
        <v>6</v>
      </c>
      <c r="P189" s="473" t="s">
        <v>240</v>
      </c>
      <c r="Q189" s="485" t="str">
        <f t="shared" si="102"/>
        <v>E3.P_D.MR1-MP04-1</v>
      </c>
      <c r="R189" s="618" t="s">
        <v>1320</v>
      </c>
      <c r="S189" s="521" t="s">
        <v>1321</v>
      </c>
      <c r="T189" s="658">
        <v>0</v>
      </c>
      <c r="U189" s="659">
        <v>2</v>
      </c>
      <c r="V189" s="658" t="s">
        <v>191</v>
      </c>
      <c r="W189" s="524">
        <v>0.5</v>
      </c>
      <c r="X189" s="663">
        <v>1</v>
      </c>
      <c r="Y189" s="524">
        <v>0.5</v>
      </c>
      <c r="Z189" s="527">
        <v>0</v>
      </c>
      <c r="AA189" s="660"/>
      <c r="AB189" s="661"/>
      <c r="AC189" s="661"/>
      <c r="AD189" s="661"/>
      <c r="AE189" s="661"/>
      <c r="AF189" s="661"/>
      <c r="AG189" s="661"/>
      <c r="AH189" s="661"/>
      <c r="AI189" s="661"/>
      <c r="AJ189" s="661"/>
      <c r="AK189" s="661"/>
      <c r="AL189" s="661"/>
      <c r="AM189" s="661"/>
      <c r="AN189" s="661"/>
      <c r="AO189" s="661"/>
      <c r="AP189" s="661"/>
      <c r="AQ189" s="661"/>
      <c r="AR189" s="661"/>
      <c r="AS189" s="661"/>
      <c r="AT189" s="661"/>
      <c r="AU189" s="661"/>
      <c r="AV189" s="661"/>
      <c r="AW189" s="661"/>
      <c r="AX189" s="661"/>
      <c r="AY189" s="661"/>
      <c r="AZ189" s="661"/>
      <c r="BA189" s="661"/>
      <c r="BB189" s="661"/>
      <c r="BC189" s="662"/>
      <c r="BD189" s="294" t="s">
        <v>1309</v>
      </c>
      <c r="BS189" s="89" t="s">
        <v>556</v>
      </c>
      <c r="BT189" s="89" t="s">
        <v>557</v>
      </c>
      <c r="BU189" s="90" t="s">
        <v>1319</v>
      </c>
      <c r="BV189" s="87" t="s">
        <v>1316</v>
      </c>
      <c r="DH189" s="2" t="s">
        <v>1322</v>
      </c>
      <c r="DI189" s="2" t="s">
        <v>528</v>
      </c>
      <c r="DJ189" s="2" t="s">
        <v>583</v>
      </c>
      <c r="DK189" s="2" t="s">
        <v>584</v>
      </c>
      <c r="DL189" s="2" t="s">
        <v>582</v>
      </c>
      <c r="DQ189" s="2" t="s">
        <v>1319</v>
      </c>
      <c r="DR189" s="2" t="s">
        <v>1316</v>
      </c>
      <c r="EL189" s="815" t="s">
        <v>1323</v>
      </c>
      <c r="EM189" s="311" t="s">
        <v>1320</v>
      </c>
      <c r="EN189" s="267" t="s">
        <v>1321</v>
      </c>
      <c r="EO189" s="378">
        <v>0</v>
      </c>
      <c r="EP189" s="378">
        <v>2</v>
      </c>
      <c r="EQ189" s="269">
        <v>0</v>
      </c>
      <c r="ER189" s="799">
        <v>0.5</v>
      </c>
      <c r="ES189" s="269">
        <v>1</v>
      </c>
      <c r="ET189" s="807">
        <v>0.5</v>
      </c>
    </row>
    <row r="190" spans="1:150" ht="50.25" customHeight="1" thickBot="1" x14ac:dyDescent="0.25">
      <c r="A190" s="270" t="s">
        <v>215</v>
      </c>
      <c r="B190" s="422" t="s">
        <v>216</v>
      </c>
      <c r="C190" s="423" t="s">
        <v>532</v>
      </c>
      <c r="D190" s="423"/>
      <c r="E190" s="7" t="s">
        <v>826</v>
      </c>
      <c r="F190" s="274" t="str">
        <f t="shared" si="100"/>
        <v>E3.P_D</v>
      </c>
      <c r="G190" s="446" t="s">
        <v>422</v>
      </c>
      <c r="H190" s="446" t="s">
        <v>584</v>
      </c>
      <c r="I190" s="450"/>
      <c r="J190" s="451" t="s">
        <v>185</v>
      </c>
      <c r="K190" s="366" t="str">
        <f t="shared" si="101"/>
        <v>E3.P_D.MR1</v>
      </c>
      <c r="L190" s="402" t="s">
        <v>557</v>
      </c>
      <c r="M190" s="403" t="s">
        <v>586</v>
      </c>
      <c r="N190" s="484">
        <v>0</v>
      </c>
      <c r="O190" s="484">
        <v>6</v>
      </c>
      <c r="P190" s="642" t="s">
        <v>252</v>
      </c>
      <c r="Q190" s="485" t="str">
        <f t="shared" si="102"/>
        <v>E3.P_D.MR1-MP05-1</v>
      </c>
      <c r="R190" s="618" t="s">
        <v>1324</v>
      </c>
      <c r="S190" s="521" t="s">
        <v>1325</v>
      </c>
      <c r="T190" s="658">
        <v>0</v>
      </c>
      <c r="U190" s="659">
        <v>1</v>
      </c>
      <c r="V190" s="658" t="s">
        <v>191</v>
      </c>
      <c r="W190" s="537">
        <v>0.25</v>
      </c>
      <c r="X190" s="538">
        <v>0.25</v>
      </c>
      <c r="Y190" s="537">
        <v>0.25</v>
      </c>
      <c r="Z190" s="539">
        <v>0.25</v>
      </c>
      <c r="AA190" s="660"/>
      <c r="AB190" s="661"/>
      <c r="AC190" s="661"/>
      <c r="AD190" s="661"/>
      <c r="AE190" s="661"/>
      <c r="AF190" s="661"/>
      <c r="AG190" s="661"/>
      <c r="AH190" s="661"/>
      <c r="AI190" s="661"/>
      <c r="AJ190" s="661"/>
      <c r="AK190" s="661"/>
      <c r="AL190" s="661"/>
      <c r="AM190" s="661"/>
      <c r="AN190" s="661"/>
      <c r="AO190" s="661"/>
      <c r="AP190" s="661"/>
      <c r="AQ190" s="661"/>
      <c r="AR190" s="661"/>
      <c r="AS190" s="661"/>
      <c r="AT190" s="661"/>
      <c r="AU190" s="661"/>
      <c r="AV190" s="661"/>
      <c r="AW190" s="661"/>
      <c r="AX190" s="661"/>
      <c r="AY190" s="661"/>
      <c r="AZ190" s="661"/>
      <c r="BA190" s="661"/>
      <c r="BB190" s="661"/>
      <c r="BC190" s="662"/>
      <c r="BD190" s="294" t="s">
        <v>1309</v>
      </c>
      <c r="BS190" s="89" t="s">
        <v>556</v>
      </c>
      <c r="BT190" s="89" t="s">
        <v>557</v>
      </c>
      <c r="BU190" s="90" t="s">
        <v>1323</v>
      </c>
      <c r="BV190" s="87" t="s">
        <v>1320</v>
      </c>
      <c r="DH190" s="2" t="s">
        <v>1326</v>
      </c>
      <c r="DI190" s="2" t="s">
        <v>528</v>
      </c>
      <c r="DJ190" s="2" t="s">
        <v>583</v>
      </c>
      <c r="DK190" s="2" t="s">
        <v>584</v>
      </c>
      <c r="DL190" s="2" t="s">
        <v>582</v>
      </c>
      <c r="DQ190" s="2" t="s">
        <v>1323</v>
      </c>
      <c r="DR190" s="2" t="s">
        <v>1320</v>
      </c>
      <c r="EL190" s="815" t="s">
        <v>1327</v>
      </c>
      <c r="EM190" s="311" t="s">
        <v>1324</v>
      </c>
      <c r="EN190" s="267" t="s">
        <v>1325</v>
      </c>
      <c r="EO190" s="378">
        <v>0</v>
      </c>
      <c r="EP190" s="378">
        <v>1</v>
      </c>
      <c r="EQ190" s="322">
        <v>0.25</v>
      </c>
      <c r="ER190" s="322">
        <v>0.25</v>
      </c>
      <c r="ES190" s="322">
        <v>0.25</v>
      </c>
      <c r="ET190" s="808">
        <v>0.25</v>
      </c>
    </row>
    <row r="191" spans="1:150" ht="34.5" customHeight="1" thickBot="1" x14ac:dyDescent="0.25">
      <c r="A191" s="270" t="s">
        <v>215</v>
      </c>
      <c r="B191" s="422" t="s">
        <v>216</v>
      </c>
      <c r="C191" s="423" t="s">
        <v>532</v>
      </c>
      <c r="D191" s="423"/>
      <c r="E191" s="7" t="s">
        <v>826</v>
      </c>
      <c r="F191" s="274" t="str">
        <f t="shared" si="100"/>
        <v>E3.P_D</v>
      </c>
      <c r="G191" s="562" t="s">
        <v>422</v>
      </c>
      <c r="H191" s="562" t="s">
        <v>584</v>
      </c>
      <c r="I191" s="456"/>
      <c r="J191" s="457" t="s">
        <v>185</v>
      </c>
      <c r="K191" s="458" t="str">
        <f t="shared" si="101"/>
        <v>E3.P_D.MR1</v>
      </c>
      <c r="L191" s="418" t="s">
        <v>557</v>
      </c>
      <c r="M191" s="419" t="s">
        <v>586</v>
      </c>
      <c r="N191" s="490">
        <v>0</v>
      </c>
      <c r="O191" s="490">
        <v>6</v>
      </c>
      <c r="P191" s="664" t="s">
        <v>263</v>
      </c>
      <c r="Q191" s="491" t="str">
        <f t="shared" si="102"/>
        <v>E3.P_D.MR1-MP06-1</v>
      </c>
      <c r="R191" s="619" t="s">
        <v>1328</v>
      </c>
      <c r="S191" s="544" t="s">
        <v>1329</v>
      </c>
      <c r="T191" s="665">
        <v>435</v>
      </c>
      <c r="U191" s="666">
        <v>450</v>
      </c>
      <c r="V191" s="665" t="s">
        <v>191</v>
      </c>
      <c r="W191" s="547">
        <v>3</v>
      </c>
      <c r="X191" s="548">
        <v>7</v>
      </c>
      <c r="Y191" s="547">
        <v>3</v>
      </c>
      <c r="Z191" s="549">
        <v>2</v>
      </c>
      <c r="AA191" s="660"/>
      <c r="AB191" s="661"/>
      <c r="AC191" s="661"/>
      <c r="AD191" s="661"/>
      <c r="AE191" s="661"/>
      <c r="AF191" s="661"/>
      <c r="AG191" s="661"/>
      <c r="AH191" s="661"/>
      <c r="AI191" s="661"/>
      <c r="AJ191" s="661"/>
      <c r="AK191" s="661"/>
      <c r="AL191" s="661"/>
      <c r="AM191" s="661"/>
      <c r="AN191" s="661"/>
      <c r="AO191" s="661"/>
      <c r="AP191" s="661"/>
      <c r="AQ191" s="661"/>
      <c r="AR191" s="661"/>
      <c r="AS191" s="661"/>
      <c r="AT191" s="661"/>
      <c r="AU191" s="661"/>
      <c r="AV191" s="661"/>
      <c r="AW191" s="661"/>
      <c r="AX191" s="661"/>
      <c r="AY191" s="661"/>
      <c r="AZ191" s="661"/>
      <c r="BA191" s="661"/>
      <c r="BB191" s="661"/>
      <c r="BC191" s="662"/>
      <c r="BD191" s="294" t="s">
        <v>1309</v>
      </c>
      <c r="BS191" s="89" t="s">
        <v>556</v>
      </c>
      <c r="BT191" s="89" t="s">
        <v>557</v>
      </c>
      <c r="BU191" s="90" t="s">
        <v>1327</v>
      </c>
      <c r="BV191" s="87" t="s">
        <v>1324</v>
      </c>
      <c r="DH191" s="2" t="s">
        <v>1330</v>
      </c>
      <c r="DI191" s="2" t="s">
        <v>528</v>
      </c>
      <c r="DJ191" s="2" t="s">
        <v>583</v>
      </c>
      <c r="DK191" s="2" t="s">
        <v>584</v>
      </c>
      <c r="DL191" s="2" t="s">
        <v>582</v>
      </c>
      <c r="DQ191" s="2" t="s">
        <v>1327</v>
      </c>
      <c r="DR191" s="2" t="s">
        <v>1324</v>
      </c>
      <c r="EL191" s="815" t="s">
        <v>1331</v>
      </c>
      <c r="EM191" s="311" t="s">
        <v>1328</v>
      </c>
      <c r="EN191" s="267" t="s">
        <v>1329</v>
      </c>
      <c r="EO191" s="378">
        <v>435</v>
      </c>
      <c r="EP191" s="378">
        <v>450</v>
      </c>
      <c r="EQ191" s="268">
        <v>1</v>
      </c>
      <c r="ER191" s="798">
        <v>3</v>
      </c>
      <c r="ES191" s="798">
        <v>9</v>
      </c>
      <c r="ET191" s="809">
        <v>2</v>
      </c>
    </row>
    <row r="192" spans="1:150" ht="117.75" customHeight="1" x14ac:dyDescent="0.2">
      <c r="A192" s="270" t="s">
        <v>215</v>
      </c>
      <c r="B192" s="422" t="s">
        <v>216</v>
      </c>
      <c r="C192" s="423" t="s">
        <v>532</v>
      </c>
      <c r="D192" s="424" t="s">
        <v>596</v>
      </c>
      <c r="E192" s="7" t="s">
        <v>826</v>
      </c>
      <c r="F192" s="274" t="str">
        <f t="shared" si="100"/>
        <v>E3.P_D</v>
      </c>
      <c r="G192" s="446" t="s">
        <v>422</v>
      </c>
      <c r="H192" s="446" t="s">
        <v>584</v>
      </c>
      <c r="I192" s="447" t="s">
        <v>1332</v>
      </c>
      <c r="J192" s="448" t="s">
        <v>301</v>
      </c>
      <c r="K192" s="449" t="str">
        <f t="shared" si="101"/>
        <v>E3.P_D.MR2</v>
      </c>
      <c r="L192" s="667" t="s">
        <v>570</v>
      </c>
      <c r="M192" s="668" t="s">
        <v>586</v>
      </c>
      <c r="N192" s="240">
        <v>0</v>
      </c>
      <c r="O192" s="240">
        <v>4</v>
      </c>
      <c r="P192" s="357" t="s">
        <v>188</v>
      </c>
      <c r="Q192" s="358" t="str">
        <f t="shared" si="102"/>
        <v>E3.P_D.MR2-MP01-1</v>
      </c>
      <c r="R192" s="410" t="s">
        <v>1333</v>
      </c>
      <c r="S192" s="360" t="s">
        <v>1334</v>
      </c>
      <c r="T192" s="361">
        <v>0</v>
      </c>
      <c r="U192" s="362">
        <v>1</v>
      </c>
      <c r="V192" s="361" t="s">
        <v>191</v>
      </c>
      <c r="W192" s="248">
        <v>1</v>
      </c>
      <c r="X192" s="363">
        <v>1</v>
      </c>
      <c r="Y192" s="248">
        <v>1</v>
      </c>
      <c r="Z192" s="364">
        <v>1</v>
      </c>
      <c r="AA192" s="291"/>
      <c r="AB192" s="292"/>
      <c r="AC192" s="292"/>
      <c r="AD192" s="292"/>
      <c r="AE192" s="292"/>
      <c r="AF192" s="292"/>
      <c r="AG192" s="292"/>
      <c r="AH192" s="292"/>
      <c r="AI192" s="292"/>
      <c r="AJ192" s="292"/>
      <c r="AK192" s="292"/>
      <c r="AL192" s="292"/>
      <c r="AM192" s="292"/>
      <c r="AN192" s="292"/>
      <c r="AO192" s="292"/>
      <c r="AP192" s="292"/>
      <c r="AQ192" s="292"/>
      <c r="AR192" s="292"/>
      <c r="AS192" s="292"/>
      <c r="AT192" s="292"/>
      <c r="AU192" s="292"/>
      <c r="AV192" s="292"/>
      <c r="AW192" s="292"/>
      <c r="AX192" s="292"/>
      <c r="AY192" s="292"/>
      <c r="AZ192" s="292"/>
      <c r="BA192" s="292"/>
      <c r="BB192" s="292"/>
      <c r="BC192" s="293"/>
      <c r="BD192" s="294" t="s">
        <v>1309</v>
      </c>
      <c r="BS192" s="89" t="s">
        <v>556</v>
      </c>
      <c r="BT192" s="89" t="s">
        <v>557</v>
      </c>
      <c r="BU192" s="90" t="s">
        <v>1331</v>
      </c>
      <c r="BV192" s="87" t="s">
        <v>1328</v>
      </c>
      <c r="DH192" s="2" t="s">
        <v>1335</v>
      </c>
      <c r="DI192" s="2" t="s">
        <v>528</v>
      </c>
      <c r="DJ192" s="2" t="s">
        <v>583</v>
      </c>
      <c r="DK192" s="2" t="s">
        <v>584</v>
      </c>
      <c r="DL192" s="2" t="s">
        <v>582</v>
      </c>
      <c r="DQ192" s="2" t="s">
        <v>1331</v>
      </c>
      <c r="DR192" s="2" t="s">
        <v>1328</v>
      </c>
      <c r="EL192" s="811" t="s">
        <v>1336</v>
      </c>
      <c r="EM192" s="311" t="s">
        <v>1333</v>
      </c>
      <c r="EN192" s="267" t="s">
        <v>1334</v>
      </c>
      <c r="EO192" s="267">
        <v>0</v>
      </c>
      <c r="EP192" s="267">
        <v>1</v>
      </c>
      <c r="EQ192" s="268">
        <v>1</v>
      </c>
      <c r="ER192" s="268">
        <v>1</v>
      </c>
      <c r="ES192" s="268">
        <v>1</v>
      </c>
      <c r="ET192" s="809">
        <v>1</v>
      </c>
    </row>
    <row r="193" spans="1:150" ht="47.25" customHeight="1" x14ac:dyDescent="0.2">
      <c r="A193" s="270" t="s">
        <v>215</v>
      </c>
      <c r="B193" s="422" t="s">
        <v>216</v>
      </c>
      <c r="C193" s="423" t="s">
        <v>532</v>
      </c>
      <c r="D193" s="423"/>
      <c r="E193" s="7" t="s">
        <v>826</v>
      </c>
      <c r="F193" s="274" t="str">
        <f t="shared" si="100"/>
        <v>E3.P_D</v>
      </c>
      <c r="G193" s="446" t="s">
        <v>422</v>
      </c>
      <c r="H193" s="446" t="s">
        <v>584</v>
      </c>
      <c r="I193" s="450"/>
      <c r="J193" s="451" t="s">
        <v>301</v>
      </c>
      <c r="K193" s="366" t="str">
        <f t="shared" si="101"/>
        <v>E3.P_D.MR2</v>
      </c>
      <c r="L193" s="669" t="s">
        <v>570</v>
      </c>
      <c r="M193" s="670" t="s">
        <v>586</v>
      </c>
      <c r="N193" s="281">
        <v>0</v>
      </c>
      <c r="O193" s="281">
        <v>4</v>
      </c>
      <c r="P193" s="369" t="s">
        <v>212</v>
      </c>
      <c r="Q193" s="370" t="str">
        <f t="shared" si="102"/>
        <v>E3.P_D.MR2-MP02-1</v>
      </c>
      <c r="R193" s="414" t="s">
        <v>1337</v>
      </c>
      <c r="S193" s="307" t="s">
        <v>1338</v>
      </c>
      <c r="T193" s="286">
        <v>0</v>
      </c>
      <c r="U193" s="287">
        <v>1</v>
      </c>
      <c r="V193" s="286" t="s">
        <v>191</v>
      </c>
      <c r="W193" s="288">
        <v>1</v>
      </c>
      <c r="X193" s="289">
        <v>1</v>
      </c>
      <c r="Y193" s="288">
        <v>1</v>
      </c>
      <c r="Z193" s="290">
        <v>1</v>
      </c>
      <c r="AA193" s="291"/>
      <c r="AB193" s="292"/>
      <c r="AC193" s="292"/>
      <c r="AD193" s="292"/>
      <c r="AE193" s="292"/>
      <c r="AF193" s="292"/>
      <c r="AG193" s="292"/>
      <c r="AH193" s="292"/>
      <c r="AI193" s="292"/>
      <c r="AJ193" s="292"/>
      <c r="AK193" s="292"/>
      <c r="AL193" s="292"/>
      <c r="AM193" s="292"/>
      <c r="AN193" s="292"/>
      <c r="AO193" s="292"/>
      <c r="AP193" s="292"/>
      <c r="AQ193" s="292"/>
      <c r="AR193" s="292"/>
      <c r="AS193" s="292"/>
      <c r="AT193" s="292"/>
      <c r="AU193" s="292"/>
      <c r="AV193" s="292"/>
      <c r="AW193" s="292"/>
      <c r="AX193" s="292"/>
      <c r="AY193" s="292"/>
      <c r="AZ193" s="292"/>
      <c r="BA193" s="292"/>
      <c r="BB193" s="292"/>
      <c r="BC193" s="293"/>
      <c r="BD193" s="294" t="s">
        <v>1309</v>
      </c>
      <c r="BS193" s="87" t="s">
        <v>569</v>
      </c>
      <c r="BT193" s="87" t="s">
        <v>570</v>
      </c>
      <c r="BU193" s="94" t="s">
        <v>1336</v>
      </c>
      <c r="BV193" s="87" t="s">
        <v>1333</v>
      </c>
      <c r="DH193" s="2" t="s">
        <v>1339</v>
      </c>
      <c r="DI193" s="2" t="s">
        <v>528</v>
      </c>
      <c r="DJ193" s="2" t="s">
        <v>583</v>
      </c>
      <c r="DK193" s="2" t="s">
        <v>584</v>
      </c>
      <c r="DL193" s="2" t="s">
        <v>594</v>
      </c>
      <c r="DQ193" s="2" t="s">
        <v>1336</v>
      </c>
      <c r="DR193" s="2" t="s">
        <v>1333</v>
      </c>
      <c r="EL193" s="811" t="s">
        <v>1340</v>
      </c>
      <c r="EM193" s="311" t="s">
        <v>1337</v>
      </c>
      <c r="EN193" s="267" t="s">
        <v>1338</v>
      </c>
      <c r="EO193" s="267">
        <v>0</v>
      </c>
      <c r="EP193" s="267">
        <v>1</v>
      </c>
      <c r="EQ193" s="268">
        <v>1</v>
      </c>
      <c r="ER193" s="268">
        <v>1</v>
      </c>
      <c r="ES193" s="268">
        <v>1</v>
      </c>
      <c r="ET193" s="809">
        <v>1</v>
      </c>
    </row>
    <row r="194" spans="1:150" ht="66.75" customHeight="1" thickBot="1" x14ac:dyDescent="0.25">
      <c r="A194" s="270" t="s">
        <v>215</v>
      </c>
      <c r="B194" s="422" t="s">
        <v>216</v>
      </c>
      <c r="C194" s="423" t="s">
        <v>532</v>
      </c>
      <c r="D194" s="423"/>
      <c r="E194" s="7" t="s">
        <v>826</v>
      </c>
      <c r="F194" s="274" t="str">
        <f t="shared" si="100"/>
        <v>E3.P_D</v>
      </c>
      <c r="G194" s="446" t="s">
        <v>422</v>
      </c>
      <c r="H194" s="446" t="s">
        <v>584</v>
      </c>
      <c r="I194" s="456"/>
      <c r="J194" s="457" t="s">
        <v>301</v>
      </c>
      <c r="K194" s="458" t="str">
        <f t="shared" si="101"/>
        <v>E3.P_D.MR2</v>
      </c>
      <c r="L194" s="671" t="s">
        <v>570</v>
      </c>
      <c r="M194" s="672" t="s">
        <v>586</v>
      </c>
      <c r="N194" s="420">
        <v>0</v>
      </c>
      <c r="O194" s="420">
        <v>4</v>
      </c>
      <c r="P194" s="383" t="s">
        <v>225</v>
      </c>
      <c r="Q194" s="384" t="str">
        <f t="shared" si="102"/>
        <v>E3.P_D.MR2-MP03-1</v>
      </c>
      <c r="R194" s="421" t="s">
        <v>1341</v>
      </c>
      <c r="S194" s="342" t="s">
        <v>1342</v>
      </c>
      <c r="T194" s="385">
        <v>2</v>
      </c>
      <c r="U194" s="386">
        <v>2</v>
      </c>
      <c r="V194" s="385" t="s">
        <v>228</v>
      </c>
      <c r="W194" s="345">
        <v>0</v>
      </c>
      <c r="X194" s="346">
        <v>1</v>
      </c>
      <c r="Y194" s="345">
        <v>1</v>
      </c>
      <c r="Z194" s="347">
        <v>1</v>
      </c>
      <c r="AA194" s="375"/>
      <c r="AB194" s="376"/>
      <c r="AC194" s="376"/>
      <c r="AD194" s="376"/>
      <c r="AE194" s="376"/>
      <c r="AF194" s="376"/>
      <c r="AG194" s="376"/>
      <c r="AH194" s="376"/>
      <c r="AI194" s="376"/>
      <c r="AJ194" s="376"/>
      <c r="AK194" s="376"/>
      <c r="AL194" s="376"/>
      <c r="AM194" s="376"/>
      <c r="AN194" s="376"/>
      <c r="AO194" s="376"/>
      <c r="AP194" s="376"/>
      <c r="AQ194" s="376"/>
      <c r="AR194" s="376"/>
      <c r="AS194" s="376"/>
      <c r="AT194" s="376"/>
      <c r="AU194" s="376"/>
      <c r="AV194" s="376"/>
      <c r="AW194" s="376"/>
      <c r="AX194" s="376"/>
      <c r="AY194" s="376"/>
      <c r="AZ194" s="376"/>
      <c r="BA194" s="376"/>
      <c r="BB194" s="376"/>
      <c r="BC194" s="377"/>
      <c r="BD194" s="294" t="s">
        <v>1309</v>
      </c>
      <c r="BS194" s="89" t="s">
        <v>569</v>
      </c>
      <c r="BT194" s="89" t="s">
        <v>570</v>
      </c>
      <c r="BU194" s="94" t="s">
        <v>1340</v>
      </c>
      <c r="BV194" s="87" t="s">
        <v>1337</v>
      </c>
      <c r="DH194" s="2" t="s">
        <v>1343</v>
      </c>
      <c r="DI194" s="2" t="s">
        <v>528</v>
      </c>
      <c r="DJ194" s="2" t="s">
        <v>583</v>
      </c>
      <c r="DK194" s="2" t="s">
        <v>584</v>
      </c>
      <c r="DL194" s="2" t="s">
        <v>594</v>
      </c>
      <c r="DQ194" s="2" t="s">
        <v>1340</v>
      </c>
      <c r="DR194" s="2" t="s">
        <v>1337</v>
      </c>
      <c r="EL194" s="811" t="s">
        <v>1344</v>
      </c>
      <c r="EM194" s="311" t="s">
        <v>1341</v>
      </c>
      <c r="EN194" s="267" t="s">
        <v>1342</v>
      </c>
      <c r="EO194" s="378">
        <v>2</v>
      </c>
      <c r="EP194" s="378">
        <v>2</v>
      </c>
      <c r="EQ194" s="268">
        <v>0</v>
      </c>
      <c r="ER194" s="798">
        <v>0</v>
      </c>
      <c r="ES194" s="268">
        <v>1</v>
      </c>
      <c r="ET194" s="813">
        <v>1</v>
      </c>
    </row>
    <row r="195" spans="1:150" ht="141.75" customHeight="1" x14ac:dyDescent="0.2">
      <c r="A195" s="270" t="s">
        <v>215</v>
      </c>
      <c r="B195" s="422" t="s">
        <v>216</v>
      </c>
      <c r="C195" s="423" t="s">
        <v>532</v>
      </c>
      <c r="D195" s="424" t="s">
        <v>606</v>
      </c>
      <c r="E195" s="3" t="s">
        <v>880</v>
      </c>
      <c r="F195" s="425" t="str">
        <f t="shared" si="100"/>
        <v>E3.P_E</v>
      </c>
      <c r="G195" s="426" t="s">
        <v>433</v>
      </c>
      <c r="H195" s="470" t="s">
        <v>604</v>
      </c>
      <c r="I195" s="447" t="s">
        <v>1345</v>
      </c>
      <c r="J195" s="448" t="s">
        <v>185</v>
      </c>
      <c r="K195" s="449" t="str">
        <f t="shared" si="101"/>
        <v>E3.P_E.MR1</v>
      </c>
      <c r="L195" s="353" t="s">
        <v>581</v>
      </c>
      <c r="M195" s="354" t="s">
        <v>607</v>
      </c>
      <c r="N195" s="355">
        <v>0</v>
      </c>
      <c r="O195" s="240">
        <v>4</v>
      </c>
      <c r="P195" s="357" t="s">
        <v>188</v>
      </c>
      <c r="Q195" s="358" t="str">
        <f t="shared" si="102"/>
        <v>E3.P_E.MR1-MP01-1</v>
      </c>
      <c r="R195" s="410" t="s">
        <v>1346</v>
      </c>
      <c r="S195" s="360" t="s">
        <v>1347</v>
      </c>
      <c r="T195" s="607">
        <v>800</v>
      </c>
      <c r="U195" s="608">
        <v>2800</v>
      </c>
      <c r="V195" s="607" t="s">
        <v>191</v>
      </c>
      <c r="W195" s="477">
        <v>85</v>
      </c>
      <c r="X195" s="478">
        <v>866</v>
      </c>
      <c r="Y195" s="477">
        <v>910</v>
      </c>
      <c r="Z195" s="479">
        <v>939</v>
      </c>
      <c r="AA195" s="582">
        <f>182600000+225000000+120000000+31000000+89684972+3351660001</f>
        <v>3999944973</v>
      </c>
      <c r="AB195" s="583">
        <v>0</v>
      </c>
      <c r="AC195" s="583">
        <v>0</v>
      </c>
      <c r="AD195" s="583">
        <v>0</v>
      </c>
      <c r="AE195" s="583">
        <v>0</v>
      </c>
      <c r="AF195" s="583">
        <v>55027</v>
      </c>
      <c r="AG195" s="583">
        <f t="shared" ref="AG195" si="139">SUM(AA195:AF195)</f>
        <v>4000000000</v>
      </c>
      <c r="AH195" s="583">
        <f>AA195*1.035</f>
        <v>4139943047.0549998</v>
      </c>
      <c r="AI195" s="583">
        <f>AB195*1.035</f>
        <v>0</v>
      </c>
      <c r="AJ195" s="583">
        <f>AC195*1.035</f>
        <v>0</v>
      </c>
      <c r="AK195" s="583">
        <f>AD195*1.035</f>
        <v>0</v>
      </c>
      <c r="AL195" s="583">
        <f t="shared" ref="AL195" si="140">AE195*1.035</f>
        <v>0</v>
      </c>
      <c r="AM195" s="583">
        <f>AF195*1.035</f>
        <v>56952.944999999992</v>
      </c>
      <c r="AN195" s="583">
        <f t="shared" ref="AN195" si="141">SUM(AH195:AM195)</f>
        <v>4140000000</v>
      </c>
      <c r="AO195" s="583">
        <f t="shared" ref="AO195:AT195" si="142">AH195*1.035</f>
        <v>4284841053.7019243</v>
      </c>
      <c r="AP195" s="583">
        <f t="shared" si="142"/>
        <v>0</v>
      </c>
      <c r="AQ195" s="583">
        <f t="shared" si="142"/>
        <v>0</v>
      </c>
      <c r="AR195" s="583">
        <f t="shared" si="142"/>
        <v>0</v>
      </c>
      <c r="AS195" s="583">
        <f t="shared" si="142"/>
        <v>0</v>
      </c>
      <c r="AT195" s="583">
        <f t="shared" si="142"/>
        <v>58946.298074999984</v>
      </c>
      <c r="AU195" s="583">
        <f t="shared" ref="AU195" si="143">SUM(AO195:AT195)</f>
        <v>4284899999.9999995</v>
      </c>
      <c r="AV195" s="583">
        <f t="shared" ref="AV195:BA195" si="144">AO195*1.035</f>
        <v>4434810490.5814915</v>
      </c>
      <c r="AW195" s="583">
        <f t="shared" si="144"/>
        <v>0</v>
      </c>
      <c r="AX195" s="583">
        <f t="shared" si="144"/>
        <v>0</v>
      </c>
      <c r="AY195" s="583">
        <f t="shared" si="144"/>
        <v>0</v>
      </c>
      <c r="AZ195" s="583">
        <f t="shared" si="144"/>
        <v>0</v>
      </c>
      <c r="BA195" s="583">
        <f t="shared" si="144"/>
        <v>61009.418507624978</v>
      </c>
      <c r="BB195" s="583">
        <f t="shared" ref="BB195" si="145">SUM(AV195:BA195)</f>
        <v>4434871499.999999</v>
      </c>
      <c r="BC195" s="647">
        <f t="shared" ref="BC195" si="146">+BB195+AU195+AN195+AG195</f>
        <v>16859771499.999998</v>
      </c>
      <c r="BD195" s="294" t="s">
        <v>1309</v>
      </c>
      <c r="BS195" s="89" t="s">
        <v>569</v>
      </c>
      <c r="BT195" s="89" t="s">
        <v>570</v>
      </c>
      <c r="BU195" s="94" t="s">
        <v>1344</v>
      </c>
      <c r="BV195" s="87" t="s">
        <v>1341</v>
      </c>
      <c r="DH195" s="2" t="s">
        <v>1348</v>
      </c>
      <c r="DI195" s="2" t="s">
        <v>528</v>
      </c>
      <c r="DJ195" s="2" t="s">
        <v>583</v>
      </c>
      <c r="DK195" s="2" t="s">
        <v>584</v>
      </c>
      <c r="DL195" s="2" t="s">
        <v>594</v>
      </c>
      <c r="DQ195" s="2" t="s">
        <v>1344</v>
      </c>
      <c r="DR195" s="2" t="s">
        <v>1341</v>
      </c>
      <c r="EL195" s="811" t="s">
        <v>1349</v>
      </c>
      <c r="EM195" s="311" t="s">
        <v>1346</v>
      </c>
      <c r="EN195" s="267" t="s">
        <v>1347</v>
      </c>
      <c r="EO195" s="267">
        <v>800</v>
      </c>
      <c r="EP195" s="267">
        <v>2800</v>
      </c>
      <c r="EQ195" s="268">
        <v>100</v>
      </c>
      <c r="ER195" s="799">
        <v>1</v>
      </c>
      <c r="ES195" s="798">
        <v>50</v>
      </c>
      <c r="ET195" s="813">
        <v>1849</v>
      </c>
    </row>
    <row r="196" spans="1:150" ht="36" customHeight="1" x14ac:dyDescent="0.2">
      <c r="A196" s="270" t="s">
        <v>215</v>
      </c>
      <c r="B196" s="422" t="s">
        <v>216</v>
      </c>
      <c r="C196" s="423" t="s">
        <v>532</v>
      </c>
      <c r="D196" s="423"/>
      <c r="E196" s="7" t="s">
        <v>880</v>
      </c>
      <c r="F196" s="274" t="str">
        <f t="shared" si="100"/>
        <v>E3.P_E</v>
      </c>
      <c r="G196" s="446" t="s">
        <v>433</v>
      </c>
      <c r="H196" s="446" t="s">
        <v>604</v>
      </c>
      <c r="I196" s="450"/>
      <c r="J196" s="451" t="s">
        <v>185</v>
      </c>
      <c r="K196" s="366" t="str">
        <f t="shared" si="101"/>
        <v>E3.P_E.MR1</v>
      </c>
      <c r="L196" s="402" t="s">
        <v>1350</v>
      </c>
      <c r="M196" s="403" t="s">
        <v>607</v>
      </c>
      <c r="N196" s="367">
        <v>0</v>
      </c>
      <c r="O196" s="281">
        <v>4</v>
      </c>
      <c r="P196" s="369" t="s">
        <v>212</v>
      </c>
      <c r="Q196" s="370" t="str">
        <f t="shared" si="102"/>
        <v>E3.P_E.MR1-MP02-1</v>
      </c>
      <c r="R196" s="414" t="s">
        <v>1351</v>
      </c>
      <c r="S196" s="307" t="s">
        <v>1352</v>
      </c>
      <c r="T196" s="286">
        <v>0</v>
      </c>
      <c r="U196" s="287">
        <v>400</v>
      </c>
      <c r="V196" s="286" t="s">
        <v>191</v>
      </c>
      <c r="W196" s="288">
        <v>100</v>
      </c>
      <c r="X196" s="289">
        <v>100</v>
      </c>
      <c r="Y196" s="288">
        <v>100</v>
      </c>
      <c r="Z196" s="290">
        <v>100</v>
      </c>
      <c r="AA196" s="291"/>
      <c r="AB196" s="292"/>
      <c r="AC196" s="292"/>
      <c r="AD196" s="292"/>
      <c r="AE196" s="292"/>
      <c r="AF196" s="292"/>
      <c r="AG196" s="292"/>
      <c r="AH196" s="292"/>
      <c r="AI196" s="292"/>
      <c r="AJ196" s="292"/>
      <c r="AK196" s="292"/>
      <c r="AL196" s="292"/>
      <c r="AM196" s="292"/>
      <c r="AN196" s="292"/>
      <c r="AO196" s="292"/>
      <c r="AP196" s="292"/>
      <c r="AQ196" s="292"/>
      <c r="AR196" s="292"/>
      <c r="AS196" s="292"/>
      <c r="AT196" s="292"/>
      <c r="AU196" s="292"/>
      <c r="AV196" s="292"/>
      <c r="AW196" s="292"/>
      <c r="AX196" s="292"/>
      <c r="AY196" s="292"/>
      <c r="AZ196" s="292"/>
      <c r="BA196" s="292"/>
      <c r="BB196" s="292"/>
      <c r="BC196" s="293"/>
      <c r="BD196" s="294" t="s">
        <v>1309</v>
      </c>
      <c r="BS196" s="87" t="s">
        <v>580</v>
      </c>
      <c r="BT196" s="87" t="s">
        <v>581</v>
      </c>
      <c r="BU196" s="90" t="s">
        <v>1349</v>
      </c>
      <c r="BV196" s="87" t="s">
        <v>1346</v>
      </c>
      <c r="DH196" s="2" t="s">
        <v>1353</v>
      </c>
      <c r="DI196" s="2" t="s">
        <v>528</v>
      </c>
      <c r="DJ196" s="2" t="s">
        <v>603</v>
      </c>
      <c r="DK196" s="2" t="s">
        <v>604</v>
      </c>
      <c r="DL196" s="2" t="s">
        <v>602</v>
      </c>
      <c r="DQ196" s="2" t="s">
        <v>1349</v>
      </c>
      <c r="DR196" s="2" t="s">
        <v>1346</v>
      </c>
      <c r="EL196" s="811" t="s">
        <v>1354</v>
      </c>
      <c r="EM196" s="311" t="s">
        <v>1351</v>
      </c>
      <c r="EN196" s="267" t="s">
        <v>1352</v>
      </c>
      <c r="EO196" s="267">
        <v>0</v>
      </c>
      <c r="EP196" s="267">
        <v>400</v>
      </c>
      <c r="EQ196" s="268">
        <v>0</v>
      </c>
      <c r="ER196" s="798">
        <v>0</v>
      </c>
      <c r="ES196" s="798">
        <v>100</v>
      </c>
      <c r="ET196" s="813">
        <v>300</v>
      </c>
    </row>
    <row r="197" spans="1:150" ht="39" customHeight="1" x14ac:dyDescent="0.2">
      <c r="A197" s="270" t="s">
        <v>215</v>
      </c>
      <c r="B197" s="422" t="s">
        <v>216</v>
      </c>
      <c r="C197" s="423" t="s">
        <v>532</v>
      </c>
      <c r="D197" s="423"/>
      <c r="E197" s="7" t="s">
        <v>880</v>
      </c>
      <c r="F197" s="274" t="str">
        <f t="shared" si="100"/>
        <v>E3.P_E</v>
      </c>
      <c r="G197" s="446" t="s">
        <v>433</v>
      </c>
      <c r="H197" s="446" t="s">
        <v>604</v>
      </c>
      <c r="I197" s="450"/>
      <c r="J197" s="451" t="s">
        <v>185</v>
      </c>
      <c r="K197" s="366" t="str">
        <f t="shared" si="101"/>
        <v>E3.P_E.MR1</v>
      </c>
      <c r="L197" s="402" t="s">
        <v>1350</v>
      </c>
      <c r="M197" s="403" t="s">
        <v>607</v>
      </c>
      <c r="N197" s="367">
        <v>0</v>
      </c>
      <c r="O197" s="281">
        <v>4</v>
      </c>
      <c r="P197" s="369" t="s">
        <v>225</v>
      </c>
      <c r="Q197" s="370" t="str">
        <f t="shared" si="102"/>
        <v>E3.P_E.MR1-MP03-1</v>
      </c>
      <c r="R197" s="414" t="s">
        <v>1355</v>
      </c>
      <c r="S197" s="307" t="s">
        <v>1356</v>
      </c>
      <c r="T197" s="286">
        <v>0</v>
      </c>
      <c r="U197" s="287">
        <v>100</v>
      </c>
      <c r="V197" s="286" t="s">
        <v>191</v>
      </c>
      <c r="W197" s="288">
        <v>52</v>
      </c>
      <c r="X197" s="289">
        <v>16</v>
      </c>
      <c r="Y197" s="288">
        <v>16</v>
      </c>
      <c r="Z197" s="290">
        <v>16</v>
      </c>
      <c r="AA197" s="291"/>
      <c r="AB197" s="292"/>
      <c r="AC197" s="292"/>
      <c r="AD197" s="292"/>
      <c r="AE197" s="292"/>
      <c r="AF197" s="292"/>
      <c r="AG197" s="292"/>
      <c r="AH197" s="292"/>
      <c r="AI197" s="292"/>
      <c r="AJ197" s="292"/>
      <c r="AK197" s="292"/>
      <c r="AL197" s="292"/>
      <c r="AM197" s="292"/>
      <c r="AN197" s="292"/>
      <c r="AO197" s="292"/>
      <c r="AP197" s="292"/>
      <c r="AQ197" s="292"/>
      <c r="AR197" s="292"/>
      <c r="AS197" s="292"/>
      <c r="AT197" s="292"/>
      <c r="AU197" s="292"/>
      <c r="AV197" s="292"/>
      <c r="AW197" s="292"/>
      <c r="AX197" s="292"/>
      <c r="AY197" s="292"/>
      <c r="AZ197" s="292"/>
      <c r="BA197" s="292"/>
      <c r="BB197" s="292"/>
      <c r="BC197" s="293"/>
      <c r="BD197" s="294" t="s">
        <v>1309</v>
      </c>
      <c r="BS197" s="89" t="s">
        <v>580</v>
      </c>
      <c r="BT197" s="89" t="s">
        <v>1350</v>
      </c>
      <c r="BU197" s="90" t="s">
        <v>1354</v>
      </c>
      <c r="BV197" s="87" t="s">
        <v>1351</v>
      </c>
      <c r="DH197" s="2" t="s">
        <v>1357</v>
      </c>
      <c r="DI197" s="2" t="s">
        <v>528</v>
      </c>
      <c r="DJ197" s="2" t="s">
        <v>603</v>
      </c>
      <c r="DK197" s="2" t="s">
        <v>604</v>
      </c>
      <c r="DL197" s="2" t="s">
        <v>1358</v>
      </c>
      <c r="DQ197" s="2" t="s">
        <v>1354</v>
      </c>
      <c r="DR197" s="2" t="s">
        <v>1351</v>
      </c>
      <c r="EL197" s="811" t="s">
        <v>1359</v>
      </c>
      <c r="EM197" s="311" t="s">
        <v>1355</v>
      </c>
      <c r="EN197" s="267" t="s">
        <v>1356</v>
      </c>
      <c r="EO197" s="267">
        <v>0</v>
      </c>
      <c r="EP197" s="267">
        <v>100</v>
      </c>
      <c r="EQ197" s="268">
        <v>0</v>
      </c>
      <c r="ER197" s="798">
        <v>0</v>
      </c>
      <c r="ES197" s="798">
        <v>30</v>
      </c>
      <c r="ET197" s="813">
        <v>70</v>
      </c>
    </row>
    <row r="198" spans="1:150" ht="33" customHeight="1" x14ac:dyDescent="0.2">
      <c r="A198" s="270" t="s">
        <v>215</v>
      </c>
      <c r="B198" s="422" t="s">
        <v>216</v>
      </c>
      <c r="C198" s="423" t="s">
        <v>532</v>
      </c>
      <c r="D198" s="423"/>
      <c r="E198" s="7" t="s">
        <v>880</v>
      </c>
      <c r="F198" s="274" t="str">
        <f t="shared" si="100"/>
        <v>E3.P_E</v>
      </c>
      <c r="G198" s="446" t="s">
        <v>433</v>
      </c>
      <c r="H198" s="446" t="s">
        <v>604</v>
      </c>
      <c r="I198" s="450"/>
      <c r="J198" s="451" t="s">
        <v>185</v>
      </c>
      <c r="K198" s="366" t="str">
        <f t="shared" si="101"/>
        <v>E3.P_E.MR1</v>
      </c>
      <c r="L198" s="402" t="s">
        <v>1350</v>
      </c>
      <c r="M198" s="403" t="s">
        <v>607</v>
      </c>
      <c r="N198" s="367">
        <v>0</v>
      </c>
      <c r="O198" s="281">
        <v>4</v>
      </c>
      <c r="P198" s="369" t="s">
        <v>240</v>
      </c>
      <c r="Q198" s="370" t="str">
        <f t="shared" si="102"/>
        <v>E3.P_E.MR1-MP04-1</v>
      </c>
      <c r="R198" s="414" t="s">
        <v>1360</v>
      </c>
      <c r="S198" s="307" t="s">
        <v>1361</v>
      </c>
      <c r="T198" s="286">
        <v>0</v>
      </c>
      <c r="U198" s="287">
        <v>1</v>
      </c>
      <c r="V198" s="286" t="s">
        <v>191</v>
      </c>
      <c r="W198" s="314">
        <v>0.51</v>
      </c>
      <c r="X198" s="315">
        <v>0.16</v>
      </c>
      <c r="Y198" s="314">
        <v>0.16</v>
      </c>
      <c r="Z198" s="316">
        <v>0.17</v>
      </c>
      <c r="AA198" s="291"/>
      <c r="AB198" s="292"/>
      <c r="AC198" s="292"/>
      <c r="AD198" s="292"/>
      <c r="AE198" s="292"/>
      <c r="AF198" s="292"/>
      <c r="AG198" s="292"/>
      <c r="AH198" s="292"/>
      <c r="AI198" s="292"/>
      <c r="AJ198" s="292"/>
      <c r="AK198" s="292"/>
      <c r="AL198" s="292"/>
      <c r="AM198" s="292"/>
      <c r="AN198" s="292"/>
      <c r="AO198" s="292"/>
      <c r="AP198" s="292"/>
      <c r="AQ198" s="292"/>
      <c r="AR198" s="292"/>
      <c r="AS198" s="292"/>
      <c r="AT198" s="292"/>
      <c r="AU198" s="292"/>
      <c r="AV198" s="292"/>
      <c r="AW198" s="292"/>
      <c r="AX198" s="292"/>
      <c r="AY198" s="292"/>
      <c r="AZ198" s="292"/>
      <c r="BA198" s="292"/>
      <c r="BB198" s="292"/>
      <c r="BC198" s="293"/>
      <c r="BD198" s="294" t="s">
        <v>1309</v>
      </c>
      <c r="BS198" s="89" t="s">
        <v>580</v>
      </c>
      <c r="BT198" s="89" t="s">
        <v>1350</v>
      </c>
      <c r="BU198" s="90" t="s">
        <v>1359</v>
      </c>
      <c r="BV198" s="87" t="s">
        <v>1355</v>
      </c>
      <c r="DH198" s="2" t="s">
        <v>1362</v>
      </c>
      <c r="DI198" s="2" t="s">
        <v>528</v>
      </c>
      <c r="DJ198" s="2" t="s">
        <v>603</v>
      </c>
      <c r="DK198" s="2" t="s">
        <v>604</v>
      </c>
      <c r="DL198" s="2" t="s">
        <v>1358</v>
      </c>
      <c r="DQ198" s="2" t="s">
        <v>1359</v>
      </c>
      <c r="DR198" s="2" t="s">
        <v>1355</v>
      </c>
      <c r="EL198" s="811" t="s">
        <v>1363</v>
      </c>
      <c r="EM198" s="311" t="s">
        <v>1360</v>
      </c>
      <c r="EN198" s="267" t="s">
        <v>1361</v>
      </c>
      <c r="EO198" s="267">
        <v>0</v>
      </c>
      <c r="EP198" s="267">
        <v>1</v>
      </c>
      <c r="EQ198" s="322">
        <v>0</v>
      </c>
      <c r="ER198" s="800">
        <v>0</v>
      </c>
      <c r="ES198" s="322">
        <v>0.5</v>
      </c>
      <c r="ET198" s="810">
        <v>0.5</v>
      </c>
    </row>
    <row r="199" spans="1:150" ht="42" customHeight="1" x14ac:dyDescent="0.2">
      <c r="A199" s="270" t="s">
        <v>215</v>
      </c>
      <c r="B199" s="422" t="s">
        <v>216</v>
      </c>
      <c r="C199" s="423" t="s">
        <v>532</v>
      </c>
      <c r="D199" s="423"/>
      <c r="E199" s="7" t="s">
        <v>880</v>
      </c>
      <c r="F199" s="274" t="str">
        <f t="shared" si="100"/>
        <v>E3.P_E</v>
      </c>
      <c r="G199" s="446" t="s">
        <v>433</v>
      </c>
      <c r="H199" s="446" t="s">
        <v>604</v>
      </c>
      <c r="I199" s="450"/>
      <c r="J199" s="451" t="s">
        <v>185</v>
      </c>
      <c r="K199" s="366" t="str">
        <f t="shared" si="101"/>
        <v>E3.P_E.MR1</v>
      </c>
      <c r="L199" s="402" t="s">
        <v>1350</v>
      </c>
      <c r="M199" s="403" t="s">
        <v>607</v>
      </c>
      <c r="N199" s="367">
        <v>0</v>
      </c>
      <c r="O199" s="281">
        <v>4</v>
      </c>
      <c r="P199" s="369" t="s">
        <v>252</v>
      </c>
      <c r="Q199" s="370" t="str">
        <f t="shared" si="102"/>
        <v>E3.P_E.MR1-MP05-1</v>
      </c>
      <c r="R199" s="414" t="s">
        <v>1364</v>
      </c>
      <c r="S199" s="307" t="s">
        <v>1365</v>
      </c>
      <c r="T199" s="312">
        <v>0.3</v>
      </c>
      <c r="U199" s="313">
        <v>1</v>
      </c>
      <c r="V199" s="312" t="s">
        <v>191</v>
      </c>
      <c r="W199" s="308">
        <v>0</v>
      </c>
      <c r="X199" s="315">
        <v>32.83</v>
      </c>
      <c r="Y199" s="288">
        <v>33</v>
      </c>
      <c r="Z199" s="316">
        <v>34.17</v>
      </c>
      <c r="AA199" s="317"/>
      <c r="AB199" s="318"/>
      <c r="AC199" s="318"/>
      <c r="AD199" s="318"/>
      <c r="AE199" s="318"/>
      <c r="AF199" s="318"/>
      <c r="AG199" s="318"/>
      <c r="AH199" s="318"/>
      <c r="AI199" s="318"/>
      <c r="AJ199" s="318"/>
      <c r="AK199" s="318"/>
      <c r="AL199" s="318"/>
      <c r="AM199" s="318"/>
      <c r="AN199" s="318"/>
      <c r="AO199" s="318"/>
      <c r="AP199" s="318"/>
      <c r="AQ199" s="318"/>
      <c r="AR199" s="318"/>
      <c r="AS199" s="318"/>
      <c r="AT199" s="318"/>
      <c r="AU199" s="318"/>
      <c r="AV199" s="318"/>
      <c r="AW199" s="318"/>
      <c r="AX199" s="318"/>
      <c r="AY199" s="318"/>
      <c r="AZ199" s="318"/>
      <c r="BA199" s="318"/>
      <c r="BB199" s="318"/>
      <c r="BC199" s="319"/>
      <c r="BD199" s="294" t="s">
        <v>1309</v>
      </c>
      <c r="BS199" s="89" t="s">
        <v>580</v>
      </c>
      <c r="BT199" s="89" t="s">
        <v>1350</v>
      </c>
      <c r="BU199" s="90" t="s">
        <v>1363</v>
      </c>
      <c r="BV199" s="87" t="s">
        <v>1360</v>
      </c>
      <c r="DH199" s="2" t="s">
        <v>1366</v>
      </c>
      <c r="DI199" s="2" t="s">
        <v>528</v>
      </c>
      <c r="DJ199" s="2" t="s">
        <v>603</v>
      </c>
      <c r="DK199" s="2" t="s">
        <v>604</v>
      </c>
      <c r="DL199" s="2" t="s">
        <v>1358</v>
      </c>
      <c r="DQ199" s="2" t="s">
        <v>1363</v>
      </c>
      <c r="DR199" s="2" t="s">
        <v>1360</v>
      </c>
      <c r="EL199" s="811" t="s">
        <v>1367</v>
      </c>
      <c r="EM199" s="311" t="s">
        <v>1364</v>
      </c>
      <c r="EN199" s="267" t="s">
        <v>1368</v>
      </c>
      <c r="EO199" s="269">
        <v>30</v>
      </c>
      <c r="EP199" s="269">
        <v>100</v>
      </c>
      <c r="EQ199" s="269">
        <v>0</v>
      </c>
      <c r="ER199" s="800">
        <v>80</v>
      </c>
      <c r="ES199" s="798">
        <v>20</v>
      </c>
      <c r="ET199" s="810">
        <v>0</v>
      </c>
    </row>
    <row r="200" spans="1:150" ht="54" customHeight="1" thickBot="1" x14ac:dyDescent="0.25">
      <c r="A200" s="270" t="s">
        <v>215</v>
      </c>
      <c r="B200" s="422" t="s">
        <v>216</v>
      </c>
      <c r="C200" s="423" t="s">
        <v>532</v>
      </c>
      <c r="D200" s="423"/>
      <c r="E200" s="7" t="s">
        <v>880</v>
      </c>
      <c r="F200" s="274" t="str">
        <f t="shared" si="100"/>
        <v>E3.P_E</v>
      </c>
      <c r="G200" s="557" t="s">
        <v>433</v>
      </c>
      <c r="H200" s="557" t="s">
        <v>604</v>
      </c>
      <c r="I200" s="456"/>
      <c r="J200" s="457" t="s">
        <v>185</v>
      </c>
      <c r="K200" s="458" t="str">
        <f t="shared" si="101"/>
        <v>E3.P_E.MR1</v>
      </c>
      <c r="L200" s="418" t="s">
        <v>1350</v>
      </c>
      <c r="M200" s="419" t="s">
        <v>607</v>
      </c>
      <c r="N200" s="381">
        <v>0</v>
      </c>
      <c r="O200" s="420">
        <v>4</v>
      </c>
      <c r="P200" s="383" t="s">
        <v>263</v>
      </c>
      <c r="Q200" s="384" t="str">
        <f t="shared" si="102"/>
        <v>E3.P_E.MR1-MP06-1</v>
      </c>
      <c r="R200" s="468" t="s">
        <v>1369</v>
      </c>
      <c r="S200" s="329" t="s">
        <v>1370</v>
      </c>
      <c r="T200" s="330">
        <v>0</v>
      </c>
      <c r="U200" s="331">
        <v>1</v>
      </c>
      <c r="V200" s="286" t="s">
        <v>191</v>
      </c>
      <c r="W200" s="314">
        <v>0.51</v>
      </c>
      <c r="X200" s="315">
        <v>0.16</v>
      </c>
      <c r="Y200" s="314">
        <v>0.16</v>
      </c>
      <c r="Z200" s="316">
        <v>0.17</v>
      </c>
      <c r="AA200" s="291"/>
      <c r="AB200" s="292"/>
      <c r="AC200" s="292"/>
      <c r="AD200" s="292"/>
      <c r="AE200" s="292"/>
      <c r="AF200" s="292"/>
      <c r="AG200" s="292"/>
      <c r="AH200" s="292"/>
      <c r="AI200" s="292"/>
      <c r="AJ200" s="292"/>
      <c r="AK200" s="292"/>
      <c r="AL200" s="292"/>
      <c r="AM200" s="292"/>
      <c r="AN200" s="292"/>
      <c r="AO200" s="292"/>
      <c r="AP200" s="292"/>
      <c r="AQ200" s="292"/>
      <c r="AR200" s="292"/>
      <c r="AS200" s="292"/>
      <c r="AT200" s="292"/>
      <c r="AU200" s="292"/>
      <c r="AV200" s="292"/>
      <c r="AW200" s="292"/>
      <c r="AX200" s="292"/>
      <c r="AY200" s="292"/>
      <c r="AZ200" s="292"/>
      <c r="BA200" s="292"/>
      <c r="BB200" s="292"/>
      <c r="BC200" s="293"/>
      <c r="BD200" s="294" t="s">
        <v>1309</v>
      </c>
      <c r="BS200" s="89" t="s">
        <v>580</v>
      </c>
      <c r="BT200" s="89" t="s">
        <v>1350</v>
      </c>
      <c r="BU200" s="90" t="s">
        <v>1367</v>
      </c>
      <c r="BV200" s="87" t="s">
        <v>1364</v>
      </c>
      <c r="DH200" s="2" t="s">
        <v>1371</v>
      </c>
      <c r="DI200" s="2" t="s">
        <v>528</v>
      </c>
      <c r="DJ200" s="2" t="s">
        <v>603</v>
      </c>
      <c r="DK200" s="2" t="s">
        <v>604</v>
      </c>
      <c r="DL200" s="2" t="s">
        <v>1358</v>
      </c>
      <c r="DQ200" s="2" t="s">
        <v>1367</v>
      </c>
      <c r="DR200" s="2" t="s">
        <v>1364</v>
      </c>
      <c r="EL200" s="811" t="s">
        <v>1372</v>
      </c>
      <c r="EM200" s="311" t="s">
        <v>1369</v>
      </c>
      <c r="EN200" s="267" t="s">
        <v>1370</v>
      </c>
      <c r="EO200" s="267">
        <v>0</v>
      </c>
      <c r="EP200" s="267">
        <v>1</v>
      </c>
      <c r="EQ200" s="322">
        <v>0.51</v>
      </c>
      <c r="ER200" s="322">
        <v>0.16</v>
      </c>
      <c r="ES200" s="322">
        <v>0.16</v>
      </c>
      <c r="ET200" s="808">
        <v>0.17</v>
      </c>
    </row>
    <row r="201" spans="1:150" ht="119.25" customHeight="1" x14ac:dyDescent="0.2">
      <c r="A201" s="270" t="s">
        <v>215</v>
      </c>
      <c r="B201" s="422" t="s">
        <v>216</v>
      </c>
      <c r="C201" s="423" t="s">
        <v>532</v>
      </c>
      <c r="D201" s="424" t="s">
        <v>618</v>
      </c>
      <c r="E201" s="3" t="s">
        <v>904</v>
      </c>
      <c r="F201" s="425" t="str">
        <f t="shared" si="100"/>
        <v>E3.P_F</v>
      </c>
      <c r="G201" s="426" t="s">
        <v>448</v>
      </c>
      <c r="H201" s="470" t="s">
        <v>616</v>
      </c>
      <c r="I201" s="447" t="s">
        <v>1373</v>
      </c>
      <c r="J201" s="448" t="s">
        <v>185</v>
      </c>
      <c r="K201" s="449" t="str">
        <f t="shared" si="101"/>
        <v>E3.P_F.MR1</v>
      </c>
      <c r="L201" s="353" t="s">
        <v>593</v>
      </c>
      <c r="M201" s="354" t="s">
        <v>619</v>
      </c>
      <c r="N201" s="472">
        <v>0</v>
      </c>
      <c r="O201" s="399">
        <v>0.2</v>
      </c>
      <c r="P201" s="673" t="s">
        <v>188</v>
      </c>
      <c r="Q201" s="242" t="str">
        <f t="shared" si="102"/>
        <v>E3.P_F.MR1-MP01-1</v>
      </c>
      <c r="R201" s="410" t="s">
        <v>1374</v>
      </c>
      <c r="S201" s="360" t="s">
        <v>420</v>
      </c>
      <c r="T201" s="361">
        <v>0</v>
      </c>
      <c r="U201" s="362">
        <v>1</v>
      </c>
      <c r="V201" s="286" t="s">
        <v>191</v>
      </c>
      <c r="W201" s="314">
        <v>0.25</v>
      </c>
      <c r="X201" s="315">
        <v>0.25</v>
      </c>
      <c r="Y201" s="314">
        <v>0.25</v>
      </c>
      <c r="Z201" s="316">
        <v>0.25</v>
      </c>
      <c r="AA201" s="582">
        <v>0</v>
      </c>
      <c r="AB201" s="583">
        <v>0</v>
      </c>
      <c r="AC201" s="583">
        <v>0</v>
      </c>
      <c r="AD201" s="583">
        <v>0</v>
      </c>
      <c r="AE201" s="583">
        <v>0</v>
      </c>
      <c r="AF201" s="583">
        <v>50000000</v>
      </c>
      <c r="AG201" s="583">
        <f t="shared" ref="AG201" si="147">SUM(AA201:AF201)</f>
        <v>50000000</v>
      </c>
      <c r="AH201" s="583"/>
      <c r="AI201" s="583">
        <f>AB201*1.035</f>
        <v>0</v>
      </c>
      <c r="AJ201" s="583"/>
      <c r="AK201" s="583">
        <f>AD201*1.035</f>
        <v>0</v>
      </c>
      <c r="AL201" s="583">
        <f t="shared" ref="AL201" si="148">AE201*1.035</f>
        <v>0</v>
      </c>
      <c r="AM201" s="583">
        <v>120000000</v>
      </c>
      <c r="AN201" s="583">
        <f t="shared" ref="AN201" si="149">SUM(AH201:AM201)</f>
        <v>120000000</v>
      </c>
      <c r="AO201" s="583"/>
      <c r="AP201" s="583">
        <f>AI201*1.035</f>
        <v>0</v>
      </c>
      <c r="AQ201" s="583"/>
      <c r="AR201" s="583">
        <f>AK201*1.035</f>
        <v>0</v>
      </c>
      <c r="AS201" s="583">
        <f>AL201*1.035</f>
        <v>0</v>
      </c>
      <c r="AT201" s="583">
        <v>171367000</v>
      </c>
      <c r="AU201" s="583">
        <f t="shared" ref="AU201" si="150">SUM(AO201:AT201)</f>
        <v>171367000</v>
      </c>
      <c r="AV201" s="583"/>
      <c r="AW201" s="583">
        <f>AP201*1.035</f>
        <v>0</v>
      </c>
      <c r="AX201" s="583"/>
      <c r="AY201" s="583">
        <f>AR201*1.035</f>
        <v>0</v>
      </c>
      <c r="AZ201" s="583">
        <f>AS201*1.035</f>
        <v>0</v>
      </c>
      <c r="BA201" s="583">
        <v>148000000</v>
      </c>
      <c r="BB201" s="583">
        <f t="shared" ref="BB201" si="151">SUM(AV201:BA201)</f>
        <v>148000000</v>
      </c>
      <c r="BC201" s="647">
        <f t="shared" ref="BC201" si="152">+BB201+AU201+AN201+AG201</f>
        <v>489367000</v>
      </c>
      <c r="BD201" s="294" t="s">
        <v>1375</v>
      </c>
      <c r="BS201" s="89" t="s">
        <v>580</v>
      </c>
      <c r="BT201" s="89" t="s">
        <v>1350</v>
      </c>
      <c r="BU201" s="90" t="s">
        <v>1372</v>
      </c>
      <c r="BV201" s="87" t="s">
        <v>1369</v>
      </c>
      <c r="DH201" s="2" t="s">
        <v>1376</v>
      </c>
      <c r="DI201" s="2" t="s">
        <v>528</v>
      </c>
      <c r="DJ201" s="2" t="s">
        <v>603</v>
      </c>
      <c r="DK201" s="2" t="s">
        <v>604</v>
      </c>
      <c r="DL201" s="2" t="s">
        <v>1358</v>
      </c>
      <c r="DQ201" s="2" t="s">
        <v>1372</v>
      </c>
      <c r="DR201" s="2" t="s">
        <v>1369</v>
      </c>
      <c r="EL201" s="805" t="s">
        <v>1377</v>
      </c>
      <c r="EM201" s="311" t="s">
        <v>1374</v>
      </c>
      <c r="EN201" s="267" t="s">
        <v>420</v>
      </c>
      <c r="EO201" s="267">
        <v>0</v>
      </c>
      <c r="EP201" s="267">
        <v>1</v>
      </c>
      <c r="EQ201" s="322">
        <v>0.25</v>
      </c>
      <c r="ER201" s="800">
        <v>0.13</v>
      </c>
      <c r="ES201" s="800">
        <v>0.37</v>
      </c>
      <c r="ET201" s="808">
        <v>0.25</v>
      </c>
    </row>
    <row r="202" spans="1:150" ht="57.75" customHeight="1" x14ac:dyDescent="0.2">
      <c r="A202" s="270" t="s">
        <v>215</v>
      </c>
      <c r="B202" s="422" t="s">
        <v>216</v>
      </c>
      <c r="C202" s="423" t="s">
        <v>532</v>
      </c>
      <c r="D202" s="423"/>
      <c r="E202" s="7" t="s">
        <v>904</v>
      </c>
      <c r="F202" s="274" t="str">
        <f t="shared" ref="F202:F265" si="153">+CONCATENATE(A202,E202)</f>
        <v>E3.P_F</v>
      </c>
      <c r="G202" s="446" t="s">
        <v>448</v>
      </c>
      <c r="H202" s="446" t="s">
        <v>616</v>
      </c>
      <c r="I202" s="450"/>
      <c r="J202" s="451" t="s">
        <v>185</v>
      </c>
      <c r="K202" s="366" t="str">
        <f t="shared" ref="K202:K265" si="154">+CONCATENATE(F202,".",J202)</f>
        <v>E3.P_F.MR1</v>
      </c>
      <c r="L202" s="402" t="s">
        <v>593</v>
      </c>
      <c r="M202" s="403" t="s">
        <v>619</v>
      </c>
      <c r="N202" s="484">
        <v>0</v>
      </c>
      <c r="O202" s="405">
        <v>0.2</v>
      </c>
      <c r="P202" s="305" t="s">
        <v>212</v>
      </c>
      <c r="Q202" s="283" t="str">
        <f t="shared" ref="Q202:Q265" si="155">+CONCATENATE(K202,"-",P202)</f>
        <v>E3.P_F.MR1-MP02-1</v>
      </c>
      <c r="R202" s="414" t="s">
        <v>1378</v>
      </c>
      <c r="S202" s="307" t="s">
        <v>1379</v>
      </c>
      <c r="T202" s="286">
        <v>2</v>
      </c>
      <c r="U202" s="287">
        <v>2</v>
      </c>
      <c r="V202" s="286" t="s">
        <v>228</v>
      </c>
      <c r="W202" s="308">
        <v>0.5</v>
      </c>
      <c r="X202" s="323">
        <v>0.5</v>
      </c>
      <c r="Y202" s="308">
        <v>0.5</v>
      </c>
      <c r="Z202" s="309">
        <v>0.5</v>
      </c>
      <c r="AA202" s="291"/>
      <c r="AB202" s="292"/>
      <c r="AC202" s="292"/>
      <c r="AD202" s="292"/>
      <c r="AE202" s="292"/>
      <c r="AF202" s="292"/>
      <c r="AG202" s="292"/>
      <c r="AH202" s="292"/>
      <c r="AI202" s="292"/>
      <c r="AJ202" s="292"/>
      <c r="AK202" s="292"/>
      <c r="AL202" s="292"/>
      <c r="AM202" s="292"/>
      <c r="AN202" s="292"/>
      <c r="AO202" s="292"/>
      <c r="AP202" s="292"/>
      <c r="AQ202" s="292"/>
      <c r="AR202" s="292"/>
      <c r="AS202" s="292"/>
      <c r="AT202" s="292"/>
      <c r="AU202" s="292"/>
      <c r="AV202" s="292"/>
      <c r="AW202" s="292"/>
      <c r="AX202" s="292"/>
      <c r="AY202" s="292"/>
      <c r="AZ202" s="292"/>
      <c r="BA202" s="292"/>
      <c r="BB202" s="292"/>
      <c r="BC202" s="293"/>
      <c r="BD202" s="294" t="s">
        <v>1375</v>
      </c>
      <c r="BS202" s="87" t="s">
        <v>592</v>
      </c>
      <c r="BT202" s="87" t="s">
        <v>593</v>
      </c>
      <c r="BU202" s="90" t="s">
        <v>1377</v>
      </c>
      <c r="BV202" s="87" t="s">
        <v>1374</v>
      </c>
      <c r="DH202" s="2" t="s">
        <v>1380</v>
      </c>
      <c r="DI202" s="2" t="s">
        <v>528</v>
      </c>
      <c r="DJ202" s="2" t="s">
        <v>615</v>
      </c>
      <c r="DK202" s="2" t="s">
        <v>616</v>
      </c>
      <c r="DL202" s="2" t="s">
        <v>614</v>
      </c>
      <c r="DQ202" s="2" t="s">
        <v>1377</v>
      </c>
      <c r="DR202" s="2" t="s">
        <v>1374</v>
      </c>
      <c r="EL202" s="805" t="s">
        <v>1381</v>
      </c>
      <c r="EM202" s="311" t="s">
        <v>1378</v>
      </c>
      <c r="EN202" s="267" t="s">
        <v>1379</v>
      </c>
      <c r="EO202" s="267">
        <v>2</v>
      </c>
      <c r="EP202" s="267">
        <v>2</v>
      </c>
      <c r="EQ202" s="269">
        <v>0</v>
      </c>
      <c r="ER202" s="322">
        <v>0.75</v>
      </c>
      <c r="ES202" s="322">
        <v>0.75</v>
      </c>
      <c r="ET202" s="812">
        <v>0.5</v>
      </c>
    </row>
    <row r="203" spans="1:150" ht="42" customHeight="1" x14ac:dyDescent="0.2">
      <c r="A203" s="270" t="s">
        <v>215</v>
      </c>
      <c r="B203" s="422" t="s">
        <v>216</v>
      </c>
      <c r="C203" s="423" t="s">
        <v>532</v>
      </c>
      <c r="D203" s="423"/>
      <c r="E203" s="7" t="s">
        <v>904</v>
      </c>
      <c r="F203" s="274" t="str">
        <f t="shared" si="153"/>
        <v>E3.P_F</v>
      </c>
      <c r="G203" s="446" t="s">
        <v>448</v>
      </c>
      <c r="H203" s="446" t="s">
        <v>616</v>
      </c>
      <c r="I203" s="450"/>
      <c r="J203" s="451" t="s">
        <v>185</v>
      </c>
      <c r="K203" s="366" t="str">
        <f t="shared" si="154"/>
        <v>E3.P_F.MR1</v>
      </c>
      <c r="L203" s="402" t="s">
        <v>593</v>
      </c>
      <c r="M203" s="403" t="s">
        <v>619</v>
      </c>
      <c r="N203" s="484">
        <v>0</v>
      </c>
      <c r="O203" s="405">
        <v>0.2</v>
      </c>
      <c r="P203" s="305" t="s">
        <v>225</v>
      </c>
      <c r="Q203" s="283" t="str">
        <f t="shared" si="155"/>
        <v>E3.P_F.MR1-MP03-1</v>
      </c>
      <c r="R203" s="414" t="s">
        <v>1382</v>
      </c>
      <c r="S203" s="307" t="s">
        <v>1383</v>
      </c>
      <c r="T203" s="674">
        <v>0.25</v>
      </c>
      <c r="U203" s="374">
        <v>1</v>
      </c>
      <c r="V203" s="373" t="s">
        <v>191</v>
      </c>
      <c r="W203" s="288">
        <v>0</v>
      </c>
      <c r="X203" s="315">
        <v>0.25</v>
      </c>
      <c r="Y203" s="308">
        <v>0.5</v>
      </c>
      <c r="Z203" s="316">
        <v>0.25</v>
      </c>
      <c r="AA203" s="375"/>
      <c r="AB203" s="376"/>
      <c r="AC203" s="376"/>
      <c r="AD203" s="376"/>
      <c r="AE203" s="376"/>
      <c r="AF203" s="376"/>
      <c r="AG203" s="376"/>
      <c r="AH203" s="376"/>
      <c r="AI203" s="376"/>
      <c r="AJ203" s="376"/>
      <c r="AK203" s="376"/>
      <c r="AL203" s="376"/>
      <c r="AM203" s="376"/>
      <c r="AN203" s="376"/>
      <c r="AO203" s="376"/>
      <c r="AP203" s="376"/>
      <c r="AQ203" s="376"/>
      <c r="AR203" s="376"/>
      <c r="AS203" s="376"/>
      <c r="AT203" s="376"/>
      <c r="AU203" s="376"/>
      <c r="AV203" s="376"/>
      <c r="AW203" s="376"/>
      <c r="AX203" s="376"/>
      <c r="AY203" s="376"/>
      <c r="AZ203" s="376"/>
      <c r="BA203" s="376"/>
      <c r="BB203" s="376"/>
      <c r="BC203" s="377"/>
      <c r="BD203" s="294" t="s">
        <v>1375</v>
      </c>
      <c r="BS203" s="89" t="s">
        <v>592</v>
      </c>
      <c r="BT203" s="89" t="s">
        <v>593</v>
      </c>
      <c r="BU203" s="90" t="s">
        <v>1381</v>
      </c>
      <c r="BV203" s="87" t="s">
        <v>1378</v>
      </c>
      <c r="DH203" s="2" t="s">
        <v>1384</v>
      </c>
      <c r="DI203" s="2" t="s">
        <v>528</v>
      </c>
      <c r="DJ203" s="2" t="s">
        <v>615</v>
      </c>
      <c r="DK203" s="2" t="s">
        <v>616</v>
      </c>
      <c r="DL203" s="2" t="s">
        <v>614</v>
      </c>
      <c r="DQ203" s="2" t="s">
        <v>1381</v>
      </c>
      <c r="DR203" s="2" t="s">
        <v>1378</v>
      </c>
      <c r="EL203" s="805" t="s">
        <v>1385</v>
      </c>
      <c r="EM203" s="311" t="s">
        <v>1382</v>
      </c>
      <c r="EN203" s="267" t="s">
        <v>1383</v>
      </c>
      <c r="EO203" s="675">
        <v>0.25</v>
      </c>
      <c r="EP203" s="378">
        <v>1</v>
      </c>
      <c r="EQ203" s="268">
        <v>0</v>
      </c>
      <c r="ER203" s="800">
        <v>0</v>
      </c>
      <c r="ES203" s="269">
        <v>0.5</v>
      </c>
      <c r="ET203" s="810">
        <v>0.5</v>
      </c>
    </row>
    <row r="204" spans="1:150" ht="61.5" customHeight="1" x14ac:dyDescent="0.2">
      <c r="A204" s="270" t="s">
        <v>215</v>
      </c>
      <c r="B204" s="422" t="s">
        <v>216</v>
      </c>
      <c r="C204" s="423" t="s">
        <v>532</v>
      </c>
      <c r="D204" s="423"/>
      <c r="E204" s="7" t="s">
        <v>904</v>
      </c>
      <c r="F204" s="274" t="str">
        <f t="shared" si="153"/>
        <v>E3.P_F</v>
      </c>
      <c r="G204" s="446" t="s">
        <v>448</v>
      </c>
      <c r="H204" s="446" t="s">
        <v>616</v>
      </c>
      <c r="I204" s="450"/>
      <c r="J204" s="451" t="s">
        <v>185</v>
      </c>
      <c r="K204" s="366" t="str">
        <f t="shared" si="154"/>
        <v>E3.P_F.MR1</v>
      </c>
      <c r="L204" s="402" t="s">
        <v>593</v>
      </c>
      <c r="M204" s="403" t="s">
        <v>619</v>
      </c>
      <c r="N204" s="484">
        <v>0</v>
      </c>
      <c r="O204" s="405">
        <v>0.2</v>
      </c>
      <c r="P204" s="305" t="s">
        <v>240</v>
      </c>
      <c r="Q204" s="283" t="str">
        <f t="shared" si="155"/>
        <v>E3.P_F.MR1-MP04-1</v>
      </c>
      <c r="R204" s="414" t="s">
        <v>1386</v>
      </c>
      <c r="S204" s="307" t="s">
        <v>1387</v>
      </c>
      <c r="T204" s="373">
        <v>20</v>
      </c>
      <c r="U204" s="374">
        <v>20</v>
      </c>
      <c r="V204" s="373" t="s">
        <v>228</v>
      </c>
      <c r="W204" s="288">
        <v>4</v>
      </c>
      <c r="X204" s="289">
        <v>6</v>
      </c>
      <c r="Y204" s="288">
        <v>8</v>
      </c>
      <c r="Z204" s="290">
        <v>2</v>
      </c>
      <c r="AA204" s="375"/>
      <c r="AB204" s="376"/>
      <c r="AC204" s="376"/>
      <c r="AD204" s="376"/>
      <c r="AE204" s="376"/>
      <c r="AF204" s="376"/>
      <c r="AG204" s="376"/>
      <c r="AH204" s="376"/>
      <c r="AI204" s="376"/>
      <c r="AJ204" s="376"/>
      <c r="AK204" s="376"/>
      <c r="AL204" s="376"/>
      <c r="AM204" s="376"/>
      <c r="AN204" s="376"/>
      <c r="AO204" s="376"/>
      <c r="AP204" s="376"/>
      <c r="AQ204" s="376"/>
      <c r="AR204" s="376"/>
      <c r="AS204" s="376"/>
      <c r="AT204" s="376"/>
      <c r="AU204" s="376"/>
      <c r="AV204" s="376"/>
      <c r="AW204" s="376"/>
      <c r="AX204" s="376"/>
      <c r="AY204" s="376"/>
      <c r="AZ204" s="376"/>
      <c r="BA204" s="376"/>
      <c r="BB204" s="376"/>
      <c r="BC204" s="377"/>
      <c r="BD204" s="294" t="s">
        <v>1375</v>
      </c>
      <c r="BS204" s="89" t="s">
        <v>592</v>
      </c>
      <c r="BT204" s="89" t="s">
        <v>593</v>
      </c>
      <c r="BU204" s="90" t="s">
        <v>1385</v>
      </c>
      <c r="BV204" s="87" t="s">
        <v>1382</v>
      </c>
      <c r="DH204" s="2" t="s">
        <v>1388</v>
      </c>
      <c r="DI204" s="2" t="s">
        <v>528</v>
      </c>
      <c r="DJ204" s="2" t="s">
        <v>615</v>
      </c>
      <c r="DK204" s="2" t="s">
        <v>616</v>
      </c>
      <c r="DL204" s="2" t="s">
        <v>614</v>
      </c>
      <c r="DQ204" s="2" t="s">
        <v>1385</v>
      </c>
      <c r="DR204" s="2" t="s">
        <v>1382</v>
      </c>
      <c r="EL204" s="805" t="s">
        <v>1389</v>
      </c>
      <c r="EM204" s="311" t="s">
        <v>1386</v>
      </c>
      <c r="EN204" s="267" t="s">
        <v>1387</v>
      </c>
      <c r="EO204" s="378">
        <v>20</v>
      </c>
      <c r="EP204" s="378">
        <v>20</v>
      </c>
      <c r="EQ204" s="268">
        <v>4</v>
      </c>
      <c r="ER204" s="268">
        <v>6</v>
      </c>
      <c r="ES204" s="798">
        <v>6</v>
      </c>
      <c r="ET204" s="813">
        <v>4</v>
      </c>
    </row>
    <row r="205" spans="1:150" ht="58.5" customHeight="1" thickBot="1" x14ac:dyDescent="0.25">
      <c r="A205" s="270" t="s">
        <v>215</v>
      </c>
      <c r="B205" s="422" t="s">
        <v>216</v>
      </c>
      <c r="C205" s="423" t="s">
        <v>532</v>
      </c>
      <c r="D205" s="423"/>
      <c r="E205" s="7" t="s">
        <v>904</v>
      </c>
      <c r="F205" s="274" t="str">
        <f t="shared" si="153"/>
        <v>E3.P_F</v>
      </c>
      <c r="G205" s="446" t="s">
        <v>448</v>
      </c>
      <c r="H205" s="446" t="s">
        <v>616</v>
      </c>
      <c r="I205" s="456"/>
      <c r="J205" s="457" t="s">
        <v>185</v>
      </c>
      <c r="K205" s="458" t="str">
        <f t="shared" si="154"/>
        <v>E3.P_F.MR1</v>
      </c>
      <c r="L205" s="418" t="s">
        <v>593</v>
      </c>
      <c r="M205" s="419" t="s">
        <v>619</v>
      </c>
      <c r="N205" s="490">
        <v>0</v>
      </c>
      <c r="O205" s="408">
        <v>0.2</v>
      </c>
      <c r="P205" s="339" t="s">
        <v>252</v>
      </c>
      <c r="Q205" s="340" t="str">
        <f t="shared" si="155"/>
        <v>E3.P_F.MR1-MP05-1</v>
      </c>
      <c r="R205" s="468" t="s">
        <v>1390</v>
      </c>
      <c r="S205" s="329" t="s">
        <v>1391</v>
      </c>
      <c r="T205" s="609">
        <v>1</v>
      </c>
      <c r="U205" s="610">
        <v>1</v>
      </c>
      <c r="V205" s="609" t="s">
        <v>228</v>
      </c>
      <c r="W205" s="494">
        <v>0</v>
      </c>
      <c r="X205" s="495">
        <v>0.33</v>
      </c>
      <c r="Y205" s="496">
        <v>0.33</v>
      </c>
      <c r="Z205" s="626">
        <v>0.34</v>
      </c>
      <c r="AA205" s="375"/>
      <c r="AB205" s="376"/>
      <c r="AC205" s="376"/>
      <c r="AD205" s="376"/>
      <c r="AE205" s="376"/>
      <c r="AF205" s="376"/>
      <c r="AG205" s="376"/>
      <c r="AH205" s="376"/>
      <c r="AI205" s="376"/>
      <c r="AJ205" s="376"/>
      <c r="AK205" s="376"/>
      <c r="AL205" s="376"/>
      <c r="AM205" s="376"/>
      <c r="AN205" s="376"/>
      <c r="AO205" s="376"/>
      <c r="AP205" s="376"/>
      <c r="AQ205" s="376"/>
      <c r="AR205" s="376"/>
      <c r="AS205" s="376"/>
      <c r="AT205" s="376"/>
      <c r="AU205" s="376"/>
      <c r="AV205" s="376"/>
      <c r="AW205" s="376"/>
      <c r="AX205" s="376"/>
      <c r="AY205" s="376"/>
      <c r="AZ205" s="376"/>
      <c r="BA205" s="376"/>
      <c r="BB205" s="376"/>
      <c r="BC205" s="377"/>
      <c r="BD205" s="294" t="s">
        <v>1375</v>
      </c>
      <c r="BS205" s="89" t="s">
        <v>592</v>
      </c>
      <c r="BT205" s="89" t="s">
        <v>593</v>
      </c>
      <c r="BU205" s="90" t="s">
        <v>1389</v>
      </c>
      <c r="BV205" s="87" t="s">
        <v>1386</v>
      </c>
      <c r="DH205" s="2" t="s">
        <v>1392</v>
      </c>
      <c r="DI205" s="2" t="s">
        <v>528</v>
      </c>
      <c r="DJ205" s="2" t="s">
        <v>615</v>
      </c>
      <c r="DK205" s="2" t="s">
        <v>616</v>
      </c>
      <c r="DL205" s="2" t="s">
        <v>614</v>
      </c>
      <c r="DQ205" s="2" t="s">
        <v>1389</v>
      </c>
      <c r="DR205" s="2" t="s">
        <v>1386</v>
      </c>
      <c r="EL205" s="805" t="s">
        <v>1393</v>
      </c>
      <c r="EM205" s="311" t="s">
        <v>1390</v>
      </c>
      <c r="EN205" s="267" t="s">
        <v>1391</v>
      </c>
      <c r="EO205" s="378">
        <v>1</v>
      </c>
      <c r="EP205" s="378">
        <v>1</v>
      </c>
      <c r="EQ205" s="268">
        <v>0</v>
      </c>
      <c r="ER205" s="800">
        <v>0.25</v>
      </c>
      <c r="ES205" s="800">
        <v>0.38</v>
      </c>
      <c r="ET205" s="810">
        <v>0.37</v>
      </c>
    </row>
    <row r="206" spans="1:150" ht="105.75" customHeight="1" x14ac:dyDescent="0.2">
      <c r="A206" s="270" t="s">
        <v>215</v>
      </c>
      <c r="B206" s="422" t="s">
        <v>216</v>
      </c>
      <c r="C206" s="423" t="s">
        <v>532</v>
      </c>
      <c r="D206" s="424" t="s">
        <v>618</v>
      </c>
      <c r="E206" s="3" t="s">
        <v>939</v>
      </c>
      <c r="F206" s="425" t="str">
        <f t="shared" si="153"/>
        <v>E3.P_G</v>
      </c>
      <c r="G206" s="676" t="s">
        <v>460</v>
      </c>
      <c r="H206" s="677" t="s">
        <v>626</v>
      </c>
      <c r="I206" s="447" t="s">
        <v>1394</v>
      </c>
      <c r="J206" s="448" t="s">
        <v>185</v>
      </c>
      <c r="K206" s="449" t="str">
        <f t="shared" si="154"/>
        <v>E3.P_G.MR1</v>
      </c>
      <c r="L206" s="353" t="s">
        <v>601</v>
      </c>
      <c r="M206" s="354" t="s">
        <v>628</v>
      </c>
      <c r="N206" s="240">
        <v>5</v>
      </c>
      <c r="O206" s="240">
        <v>5</v>
      </c>
      <c r="P206" s="357" t="s">
        <v>188</v>
      </c>
      <c r="Q206" s="358" t="str">
        <f t="shared" si="155"/>
        <v>E3.P_G.MR1-MP01-1</v>
      </c>
      <c r="R206" s="410" t="s">
        <v>1395</v>
      </c>
      <c r="S206" s="360" t="s">
        <v>1396</v>
      </c>
      <c r="T206" s="361">
        <v>0</v>
      </c>
      <c r="U206" s="362">
        <v>1</v>
      </c>
      <c r="V206" s="361" t="s">
        <v>191</v>
      </c>
      <c r="W206" s="248">
        <v>0</v>
      </c>
      <c r="X206" s="249">
        <v>0.4</v>
      </c>
      <c r="Y206" s="250">
        <v>0.3</v>
      </c>
      <c r="Z206" s="251">
        <v>0.3</v>
      </c>
      <c r="AA206" s="582">
        <v>0</v>
      </c>
      <c r="AB206" s="583">
        <v>0</v>
      </c>
      <c r="AC206" s="583">
        <v>0</v>
      </c>
      <c r="AD206" s="583">
        <v>0</v>
      </c>
      <c r="AE206" s="583">
        <v>0</v>
      </c>
      <c r="AF206" s="583">
        <v>674581000</v>
      </c>
      <c r="AG206" s="583">
        <f t="shared" ref="AG206" si="156">SUM(AA206:AF206)</f>
        <v>674581000</v>
      </c>
      <c r="AH206" s="583"/>
      <c r="AI206" s="583">
        <f>AB206*1.035</f>
        <v>0</v>
      </c>
      <c r="AJ206" s="583"/>
      <c r="AK206" s="583">
        <f>AD206*1.035</f>
        <v>0</v>
      </c>
      <c r="AL206" s="583">
        <f t="shared" ref="AL206" si="157">AE206*1.035</f>
        <v>0</v>
      </c>
      <c r="AM206" s="583">
        <v>713610000</v>
      </c>
      <c r="AN206" s="583">
        <f t="shared" ref="AN206" si="158">SUM(AH206:AM206)</f>
        <v>713610000</v>
      </c>
      <c r="AO206" s="583"/>
      <c r="AP206" s="583">
        <f t="shared" ref="AP206" si="159">AI206*1.035</f>
        <v>0</v>
      </c>
      <c r="AQ206" s="583"/>
      <c r="AR206" s="583">
        <f t="shared" ref="AR206:AS206" si="160">AK206*1.035</f>
        <v>0</v>
      </c>
      <c r="AS206" s="583">
        <f t="shared" si="160"/>
        <v>0</v>
      </c>
      <c r="AT206" s="583">
        <v>749291000</v>
      </c>
      <c r="AU206" s="583">
        <f t="shared" ref="AU206" si="161">SUM(AO206:AT206)</f>
        <v>749291000</v>
      </c>
      <c r="AV206" s="583"/>
      <c r="AW206" s="583">
        <f t="shared" ref="AW206" si="162">AP206*1.035</f>
        <v>0</v>
      </c>
      <c r="AX206" s="583"/>
      <c r="AY206" s="583">
        <f t="shared" ref="AY206:AZ206" si="163">AR206*1.035</f>
        <v>0</v>
      </c>
      <c r="AZ206" s="583">
        <f t="shared" si="163"/>
        <v>0</v>
      </c>
      <c r="BA206" s="583">
        <v>754803000</v>
      </c>
      <c r="BB206" s="583">
        <f t="shared" ref="BB206" si="164">SUM(AV206:BA206)</f>
        <v>754803000</v>
      </c>
      <c r="BC206" s="647">
        <f t="shared" ref="BC206" si="165">+BB206+AU206+AN206+AG206</f>
        <v>2892285000</v>
      </c>
      <c r="BD206" s="294" t="s">
        <v>1375</v>
      </c>
      <c r="BS206" s="89" t="s">
        <v>592</v>
      </c>
      <c r="BT206" s="89" t="s">
        <v>593</v>
      </c>
      <c r="BU206" s="90" t="s">
        <v>1393</v>
      </c>
      <c r="BV206" s="87" t="s">
        <v>1390</v>
      </c>
      <c r="DH206" s="2" t="s">
        <v>1397</v>
      </c>
      <c r="DI206" s="2" t="s">
        <v>528</v>
      </c>
      <c r="DJ206" s="2" t="s">
        <v>615</v>
      </c>
      <c r="DK206" s="2" t="s">
        <v>616</v>
      </c>
      <c r="DL206" s="2" t="s">
        <v>614</v>
      </c>
      <c r="DQ206" s="2" t="s">
        <v>1393</v>
      </c>
      <c r="DR206" s="2" t="s">
        <v>1390</v>
      </c>
      <c r="EL206" s="811" t="s">
        <v>1398</v>
      </c>
      <c r="EM206" s="311" t="s">
        <v>1395</v>
      </c>
      <c r="EN206" s="267" t="s">
        <v>1396</v>
      </c>
      <c r="EO206" s="267">
        <v>0</v>
      </c>
      <c r="EP206" s="267">
        <v>1</v>
      </c>
      <c r="EQ206" s="268">
        <v>0</v>
      </c>
      <c r="ER206" s="799">
        <v>0</v>
      </c>
      <c r="ES206" s="799">
        <v>0.5</v>
      </c>
      <c r="ET206" s="807">
        <v>0.5</v>
      </c>
    </row>
    <row r="207" spans="1:150" ht="54.75" customHeight="1" x14ac:dyDescent="0.2">
      <c r="A207" s="270" t="s">
        <v>215</v>
      </c>
      <c r="B207" s="422" t="s">
        <v>216</v>
      </c>
      <c r="C207" s="423" t="s">
        <v>532</v>
      </c>
      <c r="D207" s="423"/>
      <c r="E207" s="7" t="s">
        <v>939</v>
      </c>
      <c r="F207" s="274" t="str">
        <f t="shared" si="153"/>
        <v>E3.P_G</v>
      </c>
      <c r="G207" s="678" t="s">
        <v>460</v>
      </c>
      <c r="H207" s="678" t="s">
        <v>626</v>
      </c>
      <c r="I207" s="450"/>
      <c r="J207" s="451" t="s">
        <v>185</v>
      </c>
      <c r="K207" s="366" t="str">
        <f t="shared" si="154"/>
        <v>E3.P_G.MR1</v>
      </c>
      <c r="L207" s="402" t="s">
        <v>601</v>
      </c>
      <c r="M207" s="403" t="s">
        <v>628</v>
      </c>
      <c r="N207" s="281">
        <v>5</v>
      </c>
      <c r="O207" s="281">
        <v>5</v>
      </c>
      <c r="P207" s="369" t="s">
        <v>212</v>
      </c>
      <c r="Q207" s="370" t="str">
        <f t="shared" si="155"/>
        <v>E3.P_G.MR1-MP02-1</v>
      </c>
      <c r="R207" s="414" t="s">
        <v>1399</v>
      </c>
      <c r="S207" s="307" t="s">
        <v>1048</v>
      </c>
      <c r="T207" s="286">
        <v>1</v>
      </c>
      <c r="U207" s="287">
        <v>1</v>
      </c>
      <c r="V207" s="286" t="s">
        <v>228</v>
      </c>
      <c r="W207" s="308">
        <v>0.2</v>
      </c>
      <c r="X207" s="323">
        <v>0.3</v>
      </c>
      <c r="Y207" s="308">
        <v>0.3</v>
      </c>
      <c r="Z207" s="309">
        <v>0.2</v>
      </c>
      <c r="AA207" s="291"/>
      <c r="AB207" s="292"/>
      <c r="AC207" s="292"/>
      <c r="AD207" s="292"/>
      <c r="AE207" s="292"/>
      <c r="AF207" s="292"/>
      <c r="AG207" s="292"/>
      <c r="AH207" s="292"/>
      <c r="AI207" s="292"/>
      <c r="AJ207" s="292"/>
      <c r="AK207" s="292"/>
      <c r="AL207" s="292"/>
      <c r="AM207" s="292"/>
      <c r="AN207" s="292"/>
      <c r="AO207" s="292"/>
      <c r="AP207" s="292"/>
      <c r="AQ207" s="292"/>
      <c r="AR207" s="292"/>
      <c r="AS207" s="292"/>
      <c r="AT207" s="292"/>
      <c r="AU207" s="292"/>
      <c r="AV207" s="292"/>
      <c r="AW207" s="292"/>
      <c r="AX207" s="292"/>
      <c r="AY207" s="292"/>
      <c r="AZ207" s="292"/>
      <c r="BA207" s="292"/>
      <c r="BB207" s="292"/>
      <c r="BC207" s="293"/>
      <c r="BD207" s="294" t="s">
        <v>1375</v>
      </c>
      <c r="BS207" s="87" t="s">
        <v>600</v>
      </c>
      <c r="BT207" s="87" t="s">
        <v>601</v>
      </c>
      <c r="BU207" s="95" t="s">
        <v>1398</v>
      </c>
      <c r="BV207" s="87" t="s">
        <v>1395</v>
      </c>
      <c r="DH207" s="2" t="s">
        <v>1400</v>
      </c>
      <c r="DI207" s="2" t="s">
        <v>528</v>
      </c>
      <c r="DJ207" s="2" t="s">
        <v>625</v>
      </c>
      <c r="DK207" s="2" t="s">
        <v>626</v>
      </c>
      <c r="DL207" s="2" t="s">
        <v>624</v>
      </c>
      <c r="DQ207" s="2" t="s">
        <v>1398</v>
      </c>
      <c r="DR207" s="2" t="s">
        <v>1395</v>
      </c>
      <c r="EL207" s="811" t="s">
        <v>1401</v>
      </c>
      <c r="EM207" s="311" t="s">
        <v>1399</v>
      </c>
      <c r="EN207" s="267" t="s">
        <v>1048</v>
      </c>
      <c r="EO207" s="267">
        <v>1</v>
      </c>
      <c r="EP207" s="267">
        <v>1</v>
      </c>
      <c r="EQ207" s="269">
        <v>0.2</v>
      </c>
      <c r="ER207" s="269">
        <v>0.3</v>
      </c>
      <c r="ES207" s="269">
        <v>0.3</v>
      </c>
      <c r="ET207" s="812">
        <v>0.2</v>
      </c>
    </row>
    <row r="208" spans="1:150" ht="53.25" customHeight="1" x14ac:dyDescent="0.2">
      <c r="A208" s="270" t="s">
        <v>215</v>
      </c>
      <c r="B208" s="422" t="s">
        <v>216</v>
      </c>
      <c r="C208" s="423" t="s">
        <v>532</v>
      </c>
      <c r="D208" s="423"/>
      <c r="E208" s="7" t="s">
        <v>939</v>
      </c>
      <c r="F208" s="274" t="str">
        <f t="shared" si="153"/>
        <v>E3.P_G</v>
      </c>
      <c r="G208" s="678" t="s">
        <v>460</v>
      </c>
      <c r="H208" s="678" t="s">
        <v>626</v>
      </c>
      <c r="I208" s="450"/>
      <c r="J208" s="451" t="s">
        <v>185</v>
      </c>
      <c r="K208" s="366" t="str">
        <f t="shared" si="154"/>
        <v>E3.P_G.MR1</v>
      </c>
      <c r="L208" s="402" t="s">
        <v>601</v>
      </c>
      <c r="M208" s="403" t="s">
        <v>628</v>
      </c>
      <c r="N208" s="281">
        <v>5</v>
      </c>
      <c r="O208" s="281">
        <v>5</v>
      </c>
      <c r="P208" s="369" t="s">
        <v>225</v>
      </c>
      <c r="Q208" s="370" t="str">
        <f t="shared" si="155"/>
        <v>E3.P_G.MR1-MP03-1</v>
      </c>
      <c r="R208" s="414" t="s">
        <v>1402</v>
      </c>
      <c r="S208" s="307" t="s">
        <v>1403</v>
      </c>
      <c r="T208" s="373">
        <v>24</v>
      </c>
      <c r="U208" s="374">
        <v>80</v>
      </c>
      <c r="V208" s="373" t="s">
        <v>191</v>
      </c>
      <c r="W208" s="288">
        <v>0</v>
      </c>
      <c r="X208" s="289">
        <v>30</v>
      </c>
      <c r="Y208" s="288">
        <v>30</v>
      </c>
      <c r="Z208" s="290">
        <v>20</v>
      </c>
      <c r="AA208" s="375"/>
      <c r="AB208" s="376"/>
      <c r="AC208" s="376"/>
      <c r="AD208" s="376"/>
      <c r="AE208" s="376"/>
      <c r="AF208" s="376"/>
      <c r="AG208" s="376"/>
      <c r="AH208" s="376"/>
      <c r="AI208" s="376"/>
      <c r="AJ208" s="376"/>
      <c r="AK208" s="376"/>
      <c r="AL208" s="376"/>
      <c r="AM208" s="376"/>
      <c r="AN208" s="376"/>
      <c r="AO208" s="376"/>
      <c r="AP208" s="376"/>
      <c r="AQ208" s="376"/>
      <c r="AR208" s="376"/>
      <c r="AS208" s="376"/>
      <c r="AT208" s="376"/>
      <c r="AU208" s="376"/>
      <c r="AV208" s="376"/>
      <c r="AW208" s="376"/>
      <c r="AX208" s="376"/>
      <c r="AY208" s="376"/>
      <c r="AZ208" s="376"/>
      <c r="BA208" s="376"/>
      <c r="BB208" s="376"/>
      <c r="BC208" s="377"/>
      <c r="BD208" s="294" t="s">
        <v>1375</v>
      </c>
      <c r="BS208" s="89" t="s">
        <v>600</v>
      </c>
      <c r="BT208" s="89" t="s">
        <v>601</v>
      </c>
      <c r="BU208" s="95" t="s">
        <v>1401</v>
      </c>
      <c r="BV208" s="87" t="s">
        <v>1399</v>
      </c>
      <c r="DH208" s="2" t="s">
        <v>1404</v>
      </c>
      <c r="DI208" s="2" t="s">
        <v>528</v>
      </c>
      <c r="DJ208" s="2" t="s">
        <v>625</v>
      </c>
      <c r="DK208" s="2" t="s">
        <v>626</v>
      </c>
      <c r="DL208" s="2" t="s">
        <v>624</v>
      </c>
      <c r="DQ208" s="2" t="s">
        <v>1401</v>
      </c>
      <c r="DR208" s="2" t="s">
        <v>1399</v>
      </c>
      <c r="EL208" s="811" t="s">
        <v>1405</v>
      </c>
      <c r="EM208" s="311" t="s">
        <v>1402</v>
      </c>
      <c r="EN208" s="267" t="s">
        <v>1403</v>
      </c>
      <c r="EO208" s="378">
        <v>24</v>
      </c>
      <c r="EP208" s="378">
        <v>80</v>
      </c>
      <c r="EQ208" s="268">
        <v>0</v>
      </c>
      <c r="ER208" s="798">
        <v>4</v>
      </c>
      <c r="ES208" s="798">
        <v>26</v>
      </c>
      <c r="ET208" s="813">
        <v>26</v>
      </c>
    </row>
    <row r="209" spans="1:152" ht="50.25" customHeight="1" x14ac:dyDescent="0.2">
      <c r="A209" s="270" t="s">
        <v>215</v>
      </c>
      <c r="B209" s="422" t="s">
        <v>216</v>
      </c>
      <c r="C209" s="423" t="s">
        <v>532</v>
      </c>
      <c r="D209" s="423"/>
      <c r="E209" s="7" t="s">
        <v>939</v>
      </c>
      <c r="F209" s="274" t="str">
        <f t="shared" si="153"/>
        <v>E3.P_G</v>
      </c>
      <c r="G209" s="678" t="s">
        <v>460</v>
      </c>
      <c r="H209" s="678" t="s">
        <v>626</v>
      </c>
      <c r="I209" s="450"/>
      <c r="J209" s="451" t="s">
        <v>185</v>
      </c>
      <c r="K209" s="366" t="str">
        <f t="shared" si="154"/>
        <v>E3.P_G.MR1</v>
      </c>
      <c r="L209" s="402" t="s">
        <v>601</v>
      </c>
      <c r="M209" s="403" t="s">
        <v>628</v>
      </c>
      <c r="N209" s="281">
        <v>5</v>
      </c>
      <c r="O209" s="281">
        <v>5</v>
      </c>
      <c r="P209" s="369" t="s">
        <v>240</v>
      </c>
      <c r="Q209" s="370" t="str">
        <f t="shared" si="155"/>
        <v>E3.P_G.MR1-MP04-1</v>
      </c>
      <c r="R209" s="414" t="s">
        <v>1406</v>
      </c>
      <c r="S209" s="307" t="s">
        <v>1407</v>
      </c>
      <c r="T209" s="373">
        <v>51</v>
      </c>
      <c r="U209" s="374">
        <v>65</v>
      </c>
      <c r="V209" s="373" t="s">
        <v>191</v>
      </c>
      <c r="W209" s="288">
        <v>0</v>
      </c>
      <c r="X209" s="289">
        <v>5</v>
      </c>
      <c r="Y209" s="288">
        <v>6</v>
      </c>
      <c r="Z209" s="290">
        <v>3</v>
      </c>
      <c r="AA209" s="375"/>
      <c r="AB209" s="376"/>
      <c r="AC209" s="376"/>
      <c r="AD209" s="376"/>
      <c r="AE209" s="376"/>
      <c r="AF209" s="376"/>
      <c r="AG209" s="376"/>
      <c r="AH209" s="376"/>
      <c r="AI209" s="376"/>
      <c r="AJ209" s="376"/>
      <c r="AK209" s="376"/>
      <c r="AL209" s="376"/>
      <c r="AM209" s="376"/>
      <c r="AN209" s="376"/>
      <c r="AO209" s="376"/>
      <c r="AP209" s="376"/>
      <c r="AQ209" s="376"/>
      <c r="AR209" s="376"/>
      <c r="AS209" s="376"/>
      <c r="AT209" s="376"/>
      <c r="AU209" s="376"/>
      <c r="AV209" s="376"/>
      <c r="AW209" s="376"/>
      <c r="AX209" s="376"/>
      <c r="AY209" s="376"/>
      <c r="AZ209" s="376"/>
      <c r="BA209" s="376"/>
      <c r="BB209" s="376"/>
      <c r="BC209" s="377"/>
      <c r="BD209" s="294" t="s">
        <v>1375</v>
      </c>
      <c r="BS209" s="89" t="s">
        <v>600</v>
      </c>
      <c r="BT209" s="89" t="s">
        <v>601</v>
      </c>
      <c r="BU209" s="95" t="s">
        <v>1405</v>
      </c>
      <c r="BV209" s="87" t="s">
        <v>1402</v>
      </c>
      <c r="DH209" s="2" t="s">
        <v>1408</v>
      </c>
      <c r="DI209" s="2" t="s">
        <v>528</v>
      </c>
      <c r="DJ209" s="2" t="s">
        <v>625</v>
      </c>
      <c r="DK209" s="2" t="s">
        <v>626</v>
      </c>
      <c r="DL209" s="2" t="s">
        <v>624</v>
      </c>
      <c r="DQ209" s="2" t="s">
        <v>1405</v>
      </c>
      <c r="DR209" s="2" t="s">
        <v>1402</v>
      </c>
      <c r="EL209" s="811" t="s">
        <v>1409</v>
      </c>
      <c r="EM209" s="311" t="s">
        <v>1406</v>
      </c>
      <c r="EN209" s="267" t="s">
        <v>1407</v>
      </c>
      <c r="EO209" s="378">
        <v>51</v>
      </c>
      <c r="EP209" s="378">
        <v>65</v>
      </c>
      <c r="EQ209" s="268">
        <v>0</v>
      </c>
      <c r="ER209" s="798">
        <v>3</v>
      </c>
      <c r="ES209" s="268">
        <v>6</v>
      </c>
      <c r="ET209" s="813">
        <v>5</v>
      </c>
      <c r="EV209" s="648"/>
    </row>
    <row r="210" spans="1:152" ht="40.5" customHeight="1" thickBot="1" x14ac:dyDescent="0.25">
      <c r="A210" s="270" t="s">
        <v>215</v>
      </c>
      <c r="B210" s="422" t="s">
        <v>216</v>
      </c>
      <c r="C210" s="423" t="s">
        <v>532</v>
      </c>
      <c r="D210" s="423"/>
      <c r="E210" s="7" t="s">
        <v>939</v>
      </c>
      <c r="F210" s="274" t="str">
        <f t="shared" si="153"/>
        <v>E3.P_G</v>
      </c>
      <c r="G210" s="679" t="s">
        <v>460</v>
      </c>
      <c r="H210" s="679" t="s">
        <v>626</v>
      </c>
      <c r="I210" s="456"/>
      <c r="J210" s="457" t="s">
        <v>185</v>
      </c>
      <c r="K210" s="458" t="str">
        <f t="shared" si="154"/>
        <v>E3.P_G.MR1</v>
      </c>
      <c r="L210" s="418" t="s">
        <v>601</v>
      </c>
      <c r="M210" s="419" t="s">
        <v>628</v>
      </c>
      <c r="N210" s="420">
        <v>5</v>
      </c>
      <c r="O210" s="420">
        <v>5</v>
      </c>
      <c r="P210" s="383" t="s">
        <v>252</v>
      </c>
      <c r="Q210" s="384" t="str">
        <f t="shared" si="155"/>
        <v>E3.P_G.MR1-MP05-1</v>
      </c>
      <c r="R210" s="468" t="s">
        <v>1410</v>
      </c>
      <c r="S210" s="329" t="s">
        <v>1411</v>
      </c>
      <c r="T210" s="609">
        <v>0</v>
      </c>
      <c r="U210" s="610">
        <v>1</v>
      </c>
      <c r="V210" s="385" t="s">
        <v>191</v>
      </c>
      <c r="W210" s="345">
        <v>0</v>
      </c>
      <c r="X210" s="611">
        <v>0.2</v>
      </c>
      <c r="Y210" s="395">
        <v>0.5</v>
      </c>
      <c r="Z210" s="396">
        <v>0.3</v>
      </c>
      <c r="AA210" s="375"/>
      <c r="AB210" s="376"/>
      <c r="AC210" s="376"/>
      <c r="AD210" s="376"/>
      <c r="AE210" s="376"/>
      <c r="AF210" s="376"/>
      <c r="AG210" s="376"/>
      <c r="AH210" s="376"/>
      <c r="AI210" s="376"/>
      <c r="AJ210" s="376"/>
      <c r="AK210" s="376"/>
      <c r="AL210" s="376"/>
      <c r="AM210" s="376"/>
      <c r="AN210" s="376"/>
      <c r="AO210" s="376"/>
      <c r="AP210" s="376"/>
      <c r="AQ210" s="376"/>
      <c r="AR210" s="376"/>
      <c r="AS210" s="376"/>
      <c r="AT210" s="376"/>
      <c r="AU210" s="376"/>
      <c r="AV210" s="376"/>
      <c r="AW210" s="376"/>
      <c r="AX210" s="376"/>
      <c r="AY210" s="376"/>
      <c r="AZ210" s="376"/>
      <c r="BA210" s="376"/>
      <c r="BB210" s="376"/>
      <c r="BC210" s="377"/>
      <c r="BD210" s="294" t="s">
        <v>1375</v>
      </c>
      <c r="BS210" s="89" t="s">
        <v>600</v>
      </c>
      <c r="BT210" s="89" t="s">
        <v>601</v>
      </c>
      <c r="BU210" s="95" t="s">
        <v>1409</v>
      </c>
      <c r="BV210" s="87" t="s">
        <v>1406</v>
      </c>
      <c r="DH210" s="2" t="s">
        <v>1412</v>
      </c>
      <c r="DI210" s="2" t="s">
        <v>528</v>
      </c>
      <c r="DJ210" s="2" t="s">
        <v>625</v>
      </c>
      <c r="DK210" s="2" t="s">
        <v>626</v>
      </c>
      <c r="DL210" s="2" t="s">
        <v>624</v>
      </c>
      <c r="DQ210" s="2" t="s">
        <v>1409</v>
      </c>
      <c r="DR210" s="2" t="s">
        <v>1406</v>
      </c>
      <c r="EL210" s="811" t="s">
        <v>1413</v>
      </c>
      <c r="EM210" s="311" t="s">
        <v>1410</v>
      </c>
      <c r="EN210" s="267" t="s">
        <v>1411</v>
      </c>
      <c r="EO210" s="378">
        <v>0</v>
      </c>
      <c r="EP210" s="378">
        <v>1</v>
      </c>
      <c r="EQ210" s="268">
        <v>0</v>
      </c>
      <c r="ER210" s="269">
        <v>0.2</v>
      </c>
      <c r="ES210" s="269">
        <v>0.5</v>
      </c>
      <c r="ET210" s="812">
        <v>0.3</v>
      </c>
    </row>
    <row r="211" spans="1:152" ht="156" customHeight="1" x14ac:dyDescent="0.2">
      <c r="A211" s="270" t="s">
        <v>215</v>
      </c>
      <c r="B211" s="422" t="s">
        <v>216</v>
      </c>
      <c r="C211" s="423" t="s">
        <v>532</v>
      </c>
      <c r="D211" s="424" t="s">
        <v>618</v>
      </c>
      <c r="E211" s="3" t="s">
        <v>958</v>
      </c>
      <c r="F211" s="425" t="str">
        <f t="shared" si="153"/>
        <v>E3.P_H</v>
      </c>
      <c r="G211" s="680" t="s">
        <v>474</v>
      </c>
      <c r="H211" s="681" t="s">
        <v>635</v>
      </c>
      <c r="I211" s="682" t="s">
        <v>1414</v>
      </c>
      <c r="J211" s="448" t="s">
        <v>185</v>
      </c>
      <c r="K211" s="449" t="str">
        <f t="shared" si="154"/>
        <v>E3.P_H.MR1</v>
      </c>
      <c r="L211" s="353" t="s">
        <v>613</v>
      </c>
      <c r="M211" s="354" t="s">
        <v>637</v>
      </c>
      <c r="N211" s="355">
        <v>41</v>
      </c>
      <c r="O211" s="240">
        <v>341</v>
      </c>
      <c r="P211" s="357" t="s">
        <v>188</v>
      </c>
      <c r="Q211" s="358" t="str">
        <f t="shared" si="155"/>
        <v>E3.P_H.MR1-MP01-1</v>
      </c>
      <c r="R211" s="612" t="s">
        <v>1415</v>
      </c>
      <c r="S211" s="512" t="s">
        <v>1416</v>
      </c>
      <c r="T211" s="513">
        <v>1</v>
      </c>
      <c r="U211" s="514">
        <v>1</v>
      </c>
      <c r="V211" s="513" t="s">
        <v>228</v>
      </c>
      <c r="W211" s="515">
        <v>0</v>
      </c>
      <c r="X211" s="616">
        <v>0.5</v>
      </c>
      <c r="Y211" s="615">
        <v>0.4</v>
      </c>
      <c r="Z211" s="617">
        <v>0.1</v>
      </c>
      <c r="AA211" s="582">
        <v>50000000</v>
      </c>
      <c r="AB211" s="583">
        <v>0</v>
      </c>
      <c r="AC211" s="583">
        <v>1450000000</v>
      </c>
      <c r="AD211" s="583">
        <v>0</v>
      </c>
      <c r="AE211" s="583">
        <v>0</v>
      </c>
      <c r="AF211" s="583">
        <v>0</v>
      </c>
      <c r="AG211" s="583">
        <f t="shared" ref="AG211" si="166">SUM(AA211:AF211)</f>
        <v>1500000000</v>
      </c>
      <c r="AH211" s="583">
        <v>145000000</v>
      </c>
      <c r="AI211" s="583">
        <f>+AB211</f>
        <v>0</v>
      </c>
      <c r="AJ211" s="583">
        <v>950500000</v>
      </c>
      <c r="AK211" s="583">
        <f t="shared" ref="AK211:AM211" si="167">+AD211</f>
        <v>0</v>
      </c>
      <c r="AL211" s="583">
        <f t="shared" si="167"/>
        <v>0</v>
      </c>
      <c r="AM211" s="583">
        <f t="shared" si="167"/>
        <v>0</v>
      </c>
      <c r="AN211" s="583">
        <f t="shared" ref="AN211" si="168">SUM(AH211:AM211)</f>
        <v>1095500000</v>
      </c>
      <c r="AO211" s="583">
        <v>115500000</v>
      </c>
      <c r="AP211" s="583">
        <f>+AI211</f>
        <v>0</v>
      </c>
      <c r="AQ211" s="583">
        <v>1474500000</v>
      </c>
      <c r="AR211" s="583">
        <f>+AK211</f>
        <v>0</v>
      </c>
      <c r="AS211" s="583">
        <f>+AL211</f>
        <v>0</v>
      </c>
      <c r="AT211" s="583">
        <f>+AM211</f>
        <v>0</v>
      </c>
      <c r="AU211" s="583">
        <f t="shared" ref="AU211" si="169">SUM(AO211:AT211)</f>
        <v>1590000000</v>
      </c>
      <c r="AV211" s="583">
        <v>170000000</v>
      </c>
      <c r="AW211" s="583">
        <f>+AP211</f>
        <v>0</v>
      </c>
      <c r="AX211" s="583">
        <v>450000000</v>
      </c>
      <c r="AY211" s="583">
        <f>+AR211</f>
        <v>0</v>
      </c>
      <c r="AZ211" s="583">
        <f>+AS211</f>
        <v>0</v>
      </c>
      <c r="BA211" s="583">
        <v>0</v>
      </c>
      <c r="BB211" s="583">
        <f t="shared" ref="BB211" si="170">SUM(AV211:BA211)</f>
        <v>620000000</v>
      </c>
      <c r="BC211" s="647">
        <f t="shared" ref="BC211" si="171">+BB211+AU211+AN211+AG211</f>
        <v>4805500000</v>
      </c>
      <c r="BD211" s="294" t="s">
        <v>1375</v>
      </c>
      <c r="BS211" s="89" t="s">
        <v>600</v>
      </c>
      <c r="BT211" s="89" t="s">
        <v>601</v>
      </c>
      <c r="BU211" s="95" t="s">
        <v>1413</v>
      </c>
      <c r="BV211" s="87" t="s">
        <v>1410</v>
      </c>
      <c r="DH211" s="2" t="s">
        <v>1417</v>
      </c>
      <c r="DI211" s="2" t="s">
        <v>528</v>
      </c>
      <c r="DJ211" s="2" t="s">
        <v>625</v>
      </c>
      <c r="DK211" s="2" t="s">
        <v>626</v>
      </c>
      <c r="DL211" s="2" t="s">
        <v>624</v>
      </c>
      <c r="DQ211" s="2" t="s">
        <v>1413</v>
      </c>
      <c r="DR211" s="2" t="s">
        <v>1410</v>
      </c>
      <c r="EL211" s="811" t="s">
        <v>1418</v>
      </c>
      <c r="EM211" s="311" t="s">
        <v>1415</v>
      </c>
      <c r="EN211" s="267" t="s">
        <v>1416</v>
      </c>
      <c r="EO211" s="267">
        <v>1</v>
      </c>
      <c r="EP211" s="267">
        <v>1</v>
      </c>
      <c r="EQ211" s="268">
        <v>0</v>
      </c>
      <c r="ER211" s="800">
        <v>0.25</v>
      </c>
      <c r="ES211" s="799">
        <v>0.5</v>
      </c>
      <c r="ET211" s="810">
        <v>0.25</v>
      </c>
    </row>
    <row r="212" spans="1:152" ht="87.75" customHeight="1" x14ac:dyDescent="0.2">
      <c r="A212" s="270" t="s">
        <v>215</v>
      </c>
      <c r="B212" s="422" t="s">
        <v>216</v>
      </c>
      <c r="C212" s="423" t="s">
        <v>532</v>
      </c>
      <c r="D212" s="423"/>
      <c r="E212" s="7" t="s">
        <v>958</v>
      </c>
      <c r="F212" s="274" t="str">
        <f t="shared" si="153"/>
        <v>E3.P_H</v>
      </c>
      <c r="G212" s="678" t="s">
        <v>474</v>
      </c>
      <c r="H212" s="678" t="s">
        <v>635</v>
      </c>
      <c r="I212" s="450"/>
      <c r="J212" s="451" t="s">
        <v>185</v>
      </c>
      <c r="K212" s="366" t="str">
        <f t="shared" si="154"/>
        <v>E3.P_H.MR1</v>
      </c>
      <c r="L212" s="402" t="s">
        <v>613</v>
      </c>
      <c r="M212" s="403" t="s">
        <v>637</v>
      </c>
      <c r="N212" s="367">
        <v>41</v>
      </c>
      <c r="O212" s="281">
        <v>341</v>
      </c>
      <c r="P212" s="370" t="s">
        <v>212</v>
      </c>
      <c r="Q212" s="370" t="str">
        <f t="shared" si="155"/>
        <v>E3.P_H.MR1-MP02-1</v>
      </c>
      <c r="R212" s="618" t="s">
        <v>1419</v>
      </c>
      <c r="S212" s="521" t="s">
        <v>1420</v>
      </c>
      <c r="T212" s="522">
        <v>0</v>
      </c>
      <c r="U212" s="523">
        <v>1</v>
      </c>
      <c r="V212" s="522" t="s">
        <v>191</v>
      </c>
      <c r="W212" s="526">
        <v>0</v>
      </c>
      <c r="X212" s="538">
        <v>0.35</v>
      </c>
      <c r="Y212" s="537">
        <v>0.35</v>
      </c>
      <c r="Z212" s="533">
        <v>0.3</v>
      </c>
      <c r="AA212" s="528"/>
      <c r="AB212" s="529"/>
      <c r="AC212" s="529"/>
      <c r="AD212" s="529"/>
      <c r="AE212" s="529"/>
      <c r="AF212" s="529"/>
      <c r="AG212" s="529"/>
      <c r="AH212" s="529"/>
      <c r="AI212" s="529"/>
      <c r="AJ212" s="529"/>
      <c r="AK212" s="529"/>
      <c r="AL212" s="529"/>
      <c r="AM212" s="529"/>
      <c r="AN212" s="529"/>
      <c r="AO212" s="529"/>
      <c r="AP212" s="529"/>
      <c r="AQ212" s="529"/>
      <c r="AR212" s="529"/>
      <c r="AS212" s="529"/>
      <c r="AT212" s="529"/>
      <c r="AU212" s="529"/>
      <c r="AV212" s="529"/>
      <c r="AW212" s="529"/>
      <c r="AX212" s="529"/>
      <c r="AY212" s="529"/>
      <c r="AZ212" s="529"/>
      <c r="BA212" s="529"/>
      <c r="BB212" s="529"/>
      <c r="BC212" s="530"/>
      <c r="BD212" s="294" t="s">
        <v>1375</v>
      </c>
      <c r="BS212" s="87" t="s">
        <v>612</v>
      </c>
      <c r="BT212" s="87" t="s">
        <v>613</v>
      </c>
      <c r="BU212" s="90" t="s">
        <v>1418</v>
      </c>
      <c r="BV212" s="87" t="s">
        <v>1415</v>
      </c>
      <c r="DH212" s="2" t="s">
        <v>1421</v>
      </c>
      <c r="DI212" s="2" t="s">
        <v>528</v>
      </c>
      <c r="DJ212" s="2" t="s">
        <v>634</v>
      </c>
      <c r="DK212" s="2" t="s">
        <v>635</v>
      </c>
      <c r="DL212" s="2" t="s">
        <v>633</v>
      </c>
      <c r="DQ212" s="2" t="s">
        <v>1418</v>
      </c>
      <c r="DR212" s="2" t="s">
        <v>1415</v>
      </c>
      <c r="EL212" s="811" t="s">
        <v>1422</v>
      </c>
      <c r="EM212" s="311" t="s">
        <v>1419</v>
      </c>
      <c r="EN212" s="267" t="s">
        <v>1420</v>
      </c>
      <c r="EO212" s="267">
        <v>0</v>
      </c>
      <c r="EP212" s="267">
        <v>1</v>
      </c>
      <c r="EQ212" s="269">
        <v>0.1</v>
      </c>
      <c r="ER212" s="800">
        <v>0.9</v>
      </c>
      <c r="ES212" s="322">
        <v>0</v>
      </c>
      <c r="ET212" s="812">
        <v>0</v>
      </c>
    </row>
    <row r="213" spans="1:152" ht="51" customHeight="1" x14ac:dyDescent="0.2">
      <c r="A213" s="270" t="s">
        <v>215</v>
      </c>
      <c r="B213" s="422" t="s">
        <v>216</v>
      </c>
      <c r="C213" s="423" t="s">
        <v>532</v>
      </c>
      <c r="D213" s="423"/>
      <c r="E213" s="7" t="s">
        <v>958</v>
      </c>
      <c r="F213" s="274" t="str">
        <f t="shared" si="153"/>
        <v>E3.P_H</v>
      </c>
      <c r="G213" s="678" t="s">
        <v>474</v>
      </c>
      <c r="H213" s="678" t="s">
        <v>635</v>
      </c>
      <c r="I213" s="450"/>
      <c r="J213" s="451" t="s">
        <v>185</v>
      </c>
      <c r="K213" s="366" t="str">
        <f t="shared" si="154"/>
        <v>E3.P_H.MR1</v>
      </c>
      <c r="L213" s="402" t="s">
        <v>613</v>
      </c>
      <c r="M213" s="403" t="s">
        <v>637</v>
      </c>
      <c r="N213" s="367">
        <v>41</v>
      </c>
      <c r="O213" s="281">
        <v>341</v>
      </c>
      <c r="P213" s="370" t="s">
        <v>1423</v>
      </c>
      <c r="Q213" s="370" t="str">
        <f t="shared" si="155"/>
        <v>E3.P_H.MR1-MP02-2</v>
      </c>
      <c r="R213" s="618" t="s">
        <v>1419</v>
      </c>
      <c r="S213" s="521" t="s">
        <v>1424</v>
      </c>
      <c r="T213" s="522">
        <v>0</v>
      </c>
      <c r="U213" s="523">
        <v>1</v>
      </c>
      <c r="V213" s="522" t="s">
        <v>191</v>
      </c>
      <c r="W213" s="537">
        <v>0.25</v>
      </c>
      <c r="X213" s="538">
        <v>0.25</v>
      </c>
      <c r="Y213" s="537">
        <v>0.25</v>
      </c>
      <c r="Z213" s="539">
        <v>0.25</v>
      </c>
      <c r="AA213" s="528"/>
      <c r="AB213" s="529"/>
      <c r="AC213" s="529"/>
      <c r="AD213" s="529"/>
      <c r="AE213" s="529"/>
      <c r="AF213" s="529"/>
      <c r="AG213" s="529"/>
      <c r="AH213" s="529"/>
      <c r="AI213" s="529"/>
      <c r="AJ213" s="529"/>
      <c r="AK213" s="529"/>
      <c r="AL213" s="529"/>
      <c r="AM213" s="529"/>
      <c r="AN213" s="529"/>
      <c r="AO213" s="529"/>
      <c r="AP213" s="529"/>
      <c r="AQ213" s="529"/>
      <c r="AR213" s="529"/>
      <c r="AS213" s="529"/>
      <c r="AT213" s="529"/>
      <c r="AU213" s="529"/>
      <c r="AV213" s="529"/>
      <c r="AW213" s="529"/>
      <c r="AX213" s="529"/>
      <c r="AY213" s="529"/>
      <c r="AZ213" s="529"/>
      <c r="BA213" s="529"/>
      <c r="BB213" s="529"/>
      <c r="BC213" s="530"/>
      <c r="BD213" s="294" t="s">
        <v>1375</v>
      </c>
      <c r="BS213" s="89" t="s">
        <v>612</v>
      </c>
      <c r="BT213" s="89" t="s">
        <v>613</v>
      </c>
      <c r="BU213" s="90" t="s">
        <v>1422</v>
      </c>
      <c r="BV213" s="87" t="s">
        <v>1419</v>
      </c>
      <c r="DH213" s="2" t="s">
        <v>1425</v>
      </c>
      <c r="DI213" s="2" t="s">
        <v>528</v>
      </c>
      <c r="DJ213" s="2" t="s">
        <v>634</v>
      </c>
      <c r="DK213" s="2" t="s">
        <v>635</v>
      </c>
      <c r="DL213" s="2" t="s">
        <v>633</v>
      </c>
      <c r="DQ213" s="2" t="s">
        <v>1422</v>
      </c>
      <c r="DR213" s="2" t="s">
        <v>1419</v>
      </c>
      <c r="EL213" s="811" t="s">
        <v>1426</v>
      </c>
      <c r="EM213" s="311" t="s">
        <v>1419</v>
      </c>
      <c r="EN213" s="267" t="s">
        <v>1424</v>
      </c>
      <c r="EO213" s="267">
        <v>0</v>
      </c>
      <c r="EP213" s="267">
        <v>1</v>
      </c>
      <c r="EQ213" s="322">
        <v>0</v>
      </c>
      <c r="ER213" s="800">
        <v>0.3</v>
      </c>
      <c r="ES213" s="322">
        <v>0.35</v>
      </c>
      <c r="ET213" s="808">
        <v>0.35</v>
      </c>
    </row>
    <row r="214" spans="1:152" ht="38.25" customHeight="1" x14ac:dyDescent="0.2">
      <c r="A214" s="270" t="s">
        <v>215</v>
      </c>
      <c r="B214" s="422" t="s">
        <v>216</v>
      </c>
      <c r="C214" s="423" t="s">
        <v>532</v>
      </c>
      <c r="D214" s="423"/>
      <c r="E214" s="7" t="s">
        <v>958</v>
      </c>
      <c r="F214" s="274" t="str">
        <f t="shared" si="153"/>
        <v>E3.P_H</v>
      </c>
      <c r="G214" s="678" t="s">
        <v>474</v>
      </c>
      <c r="H214" s="678" t="s">
        <v>635</v>
      </c>
      <c r="I214" s="450"/>
      <c r="J214" s="451" t="s">
        <v>185</v>
      </c>
      <c r="K214" s="366" t="str">
        <f t="shared" si="154"/>
        <v>E3.P_H.MR1</v>
      </c>
      <c r="L214" s="402" t="s">
        <v>613</v>
      </c>
      <c r="M214" s="403" t="s">
        <v>637</v>
      </c>
      <c r="N214" s="367">
        <v>41</v>
      </c>
      <c r="O214" s="281">
        <v>341</v>
      </c>
      <c r="P214" s="369" t="s">
        <v>225</v>
      </c>
      <c r="Q214" s="370" t="str">
        <f t="shared" si="155"/>
        <v>E3.P_H.MR1-MP03-1</v>
      </c>
      <c r="R214" s="520" t="s">
        <v>1427</v>
      </c>
      <c r="S214" s="683" t="s">
        <v>1428</v>
      </c>
      <c r="T214" s="684">
        <v>2</v>
      </c>
      <c r="U214" s="685">
        <v>2</v>
      </c>
      <c r="V214" s="684" t="s">
        <v>228</v>
      </c>
      <c r="W214" s="686">
        <v>0</v>
      </c>
      <c r="X214" s="687">
        <v>0</v>
      </c>
      <c r="Y214" s="686">
        <v>2</v>
      </c>
      <c r="Z214" s="688">
        <v>0</v>
      </c>
      <c r="AA214" s="689"/>
      <c r="AB214" s="690"/>
      <c r="AC214" s="690"/>
      <c r="AD214" s="690"/>
      <c r="AE214" s="690"/>
      <c r="AF214" s="690"/>
      <c r="AG214" s="690"/>
      <c r="AH214" s="690"/>
      <c r="AI214" s="690"/>
      <c r="AJ214" s="690"/>
      <c r="AK214" s="690"/>
      <c r="AL214" s="690"/>
      <c r="AM214" s="690"/>
      <c r="AN214" s="690"/>
      <c r="AO214" s="690"/>
      <c r="AP214" s="690"/>
      <c r="AQ214" s="690"/>
      <c r="AR214" s="690"/>
      <c r="AS214" s="690"/>
      <c r="AT214" s="690"/>
      <c r="AU214" s="690"/>
      <c r="AV214" s="690"/>
      <c r="AW214" s="690"/>
      <c r="AX214" s="690"/>
      <c r="AY214" s="690"/>
      <c r="AZ214" s="690"/>
      <c r="BA214" s="690"/>
      <c r="BB214" s="690"/>
      <c r="BC214" s="691"/>
      <c r="BD214" s="692" t="s">
        <v>1375</v>
      </c>
      <c r="BE214" s="693"/>
      <c r="BF214" s="693"/>
      <c r="BG214" s="693"/>
      <c r="BH214" s="693"/>
      <c r="BI214" s="693"/>
      <c r="BJ214" s="693"/>
      <c r="BK214" s="693"/>
      <c r="BS214" s="89" t="s">
        <v>612</v>
      </c>
      <c r="BT214" s="89" t="s">
        <v>613</v>
      </c>
      <c r="BU214" s="90" t="s">
        <v>1426</v>
      </c>
      <c r="BV214" s="87" t="s">
        <v>1419</v>
      </c>
      <c r="DH214" s="2" t="s">
        <v>1429</v>
      </c>
      <c r="DI214" s="2" t="s">
        <v>528</v>
      </c>
      <c r="DJ214" s="2" t="s">
        <v>634</v>
      </c>
      <c r="DK214" s="2" t="s">
        <v>635</v>
      </c>
      <c r="DL214" s="2" t="s">
        <v>633</v>
      </c>
      <c r="DQ214" s="2" t="s">
        <v>1426</v>
      </c>
      <c r="DR214" s="2" t="s">
        <v>1419</v>
      </c>
      <c r="EL214" s="811" t="s">
        <v>1430</v>
      </c>
      <c r="EM214" s="806" t="s">
        <v>1427</v>
      </c>
      <c r="EN214" s="266" t="s">
        <v>1428</v>
      </c>
      <c r="EO214" s="266">
        <v>2</v>
      </c>
      <c r="EP214" s="266">
        <v>2</v>
      </c>
      <c r="EQ214" s="481">
        <v>0</v>
      </c>
      <c r="ER214" s="481">
        <v>0</v>
      </c>
      <c r="ES214" s="798">
        <v>1</v>
      </c>
      <c r="ET214" s="813">
        <v>1</v>
      </c>
    </row>
    <row r="215" spans="1:152" ht="63.75" customHeight="1" x14ac:dyDescent="0.2">
      <c r="A215" s="270" t="s">
        <v>215</v>
      </c>
      <c r="B215" s="422" t="s">
        <v>216</v>
      </c>
      <c r="C215" s="423" t="s">
        <v>532</v>
      </c>
      <c r="D215" s="423"/>
      <c r="E215" s="7" t="s">
        <v>958</v>
      </c>
      <c r="F215" s="274" t="str">
        <f t="shared" si="153"/>
        <v>E3.P_H</v>
      </c>
      <c r="G215" s="678" t="s">
        <v>474</v>
      </c>
      <c r="H215" s="678" t="s">
        <v>635</v>
      </c>
      <c r="I215" s="450"/>
      <c r="J215" s="451" t="s">
        <v>185</v>
      </c>
      <c r="K215" s="366" t="str">
        <f t="shared" si="154"/>
        <v>E3.P_H.MR1</v>
      </c>
      <c r="L215" s="402" t="s">
        <v>613</v>
      </c>
      <c r="M215" s="403" t="s">
        <v>637</v>
      </c>
      <c r="N215" s="367">
        <v>41</v>
      </c>
      <c r="O215" s="281">
        <v>341</v>
      </c>
      <c r="P215" s="369" t="s">
        <v>240</v>
      </c>
      <c r="Q215" s="370" t="str">
        <f t="shared" si="155"/>
        <v>E3.P_H.MR1-MP04-1</v>
      </c>
      <c r="R215" s="618" t="s">
        <v>1431</v>
      </c>
      <c r="S215" s="521" t="s">
        <v>1432</v>
      </c>
      <c r="T215" s="522">
        <v>6</v>
      </c>
      <c r="U215" s="523">
        <v>8</v>
      </c>
      <c r="V215" s="522" t="s">
        <v>191</v>
      </c>
      <c r="W215" s="526">
        <v>2</v>
      </c>
      <c r="X215" s="663">
        <v>2</v>
      </c>
      <c r="Y215" s="526">
        <v>2</v>
      </c>
      <c r="Z215" s="527">
        <v>2</v>
      </c>
      <c r="AA215" s="528"/>
      <c r="AB215" s="529"/>
      <c r="AC215" s="529"/>
      <c r="AD215" s="529"/>
      <c r="AE215" s="529"/>
      <c r="AF215" s="529"/>
      <c r="AG215" s="529"/>
      <c r="AH215" s="529"/>
      <c r="AI215" s="529"/>
      <c r="AJ215" s="529"/>
      <c r="AK215" s="529"/>
      <c r="AL215" s="529"/>
      <c r="AM215" s="529"/>
      <c r="AN215" s="529"/>
      <c r="AO215" s="529"/>
      <c r="AP215" s="529"/>
      <c r="AQ215" s="529"/>
      <c r="AR215" s="529"/>
      <c r="AS215" s="529"/>
      <c r="AT215" s="529"/>
      <c r="AU215" s="529"/>
      <c r="AV215" s="529"/>
      <c r="AW215" s="529"/>
      <c r="AX215" s="529"/>
      <c r="AY215" s="529"/>
      <c r="AZ215" s="529"/>
      <c r="BA215" s="529"/>
      <c r="BB215" s="529"/>
      <c r="BC215" s="530"/>
      <c r="BD215" s="294" t="s">
        <v>1375</v>
      </c>
      <c r="BS215" s="89" t="s">
        <v>612</v>
      </c>
      <c r="BT215" s="89" t="s">
        <v>613</v>
      </c>
      <c r="BU215" s="90" t="s">
        <v>1430</v>
      </c>
      <c r="BV215" s="87" t="s">
        <v>1427</v>
      </c>
      <c r="DH215" s="2" t="s">
        <v>1433</v>
      </c>
      <c r="DI215" s="2" t="s">
        <v>528</v>
      </c>
      <c r="DJ215" s="2" t="s">
        <v>634</v>
      </c>
      <c r="DK215" s="2" t="s">
        <v>635</v>
      </c>
      <c r="DL215" s="2" t="s">
        <v>633</v>
      </c>
      <c r="DQ215" s="2" t="s">
        <v>1430</v>
      </c>
      <c r="DR215" s="2" t="s">
        <v>1427</v>
      </c>
      <c r="EL215" s="811" t="s">
        <v>1434</v>
      </c>
      <c r="EM215" s="311" t="s">
        <v>1431</v>
      </c>
      <c r="EN215" s="267" t="s">
        <v>1432</v>
      </c>
      <c r="EO215" s="267">
        <v>6</v>
      </c>
      <c r="EP215" s="267">
        <v>8</v>
      </c>
      <c r="EQ215" s="268">
        <v>2</v>
      </c>
      <c r="ER215" s="268">
        <v>2</v>
      </c>
      <c r="ES215" s="268">
        <v>2</v>
      </c>
      <c r="ET215" s="809">
        <v>2</v>
      </c>
    </row>
    <row r="216" spans="1:152" ht="49.5" customHeight="1" x14ac:dyDescent="0.2">
      <c r="A216" s="270" t="s">
        <v>215</v>
      </c>
      <c r="B216" s="422" t="s">
        <v>216</v>
      </c>
      <c r="C216" s="423" t="s">
        <v>532</v>
      </c>
      <c r="D216" s="423"/>
      <c r="E216" s="7" t="s">
        <v>958</v>
      </c>
      <c r="F216" s="274" t="str">
        <f t="shared" si="153"/>
        <v>E3.P_H</v>
      </c>
      <c r="G216" s="678" t="s">
        <v>474</v>
      </c>
      <c r="H216" s="678" t="s">
        <v>635</v>
      </c>
      <c r="I216" s="450"/>
      <c r="J216" s="451" t="s">
        <v>185</v>
      </c>
      <c r="K216" s="366" t="str">
        <f t="shared" si="154"/>
        <v>E3.P_H.MR1</v>
      </c>
      <c r="L216" s="402" t="s">
        <v>613</v>
      </c>
      <c r="M216" s="403" t="s">
        <v>637</v>
      </c>
      <c r="N216" s="367">
        <v>41</v>
      </c>
      <c r="O216" s="281">
        <v>341</v>
      </c>
      <c r="P216" s="369" t="s">
        <v>252</v>
      </c>
      <c r="Q216" s="370" t="str">
        <f t="shared" si="155"/>
        <v>E3.P_H.MR1-MP05-1</v>
      </c>
      <c r="R216" s="618" t="s">
        <v>1435</v>
      </c>
      <c r="S216" s="521" t="s">
        <v>446</v>
      </c>
      <c r="T216" s="522">
        <v>1</v>
      </c>
      <c r="U216" s="523">
        <v>1</v>
      </c>
      <c r="V216" s="522" t="s">
        <v>228</v>
      </c>
      <c r="W216" s="537">
        <v>0.25</v>
      </c>
      <c r="X216" s="538">
        <v>0.25</v>
      </c>
      <c r="Y216" s="537">
        <v>0.25</v>
      </c>
      <c r="Z216" s="539">
        <v>0.25</v>
      </c>
      <c r="AA216" s="528"/>
      <c r="AB216" s="529"/>
      <c r="AC216" s="529"/>
      <c r="AD216" s="529"/>
      <c r="AE216" s="529"/>
      <c r="AF216" s="529"/>
      <c r="AG216" s="529"/>
      <c r="AH216" s="529"/>
      <c r="AI216" s="529"/>
      <c r="AJ216" s="529"/>
      <c r="AK216" s="529"/>
      <c r="AL216" s="529"/>
      <c r="AM216" s="529"/>
      <c r="AN216" s="529"/>
      <c r="AO216" s="529"/>
      <c r="AP216" s="529"/>
      <c r="AQ216" s="529"/>
      <c r="AR216" s="529"/>
      <c r="AS216" s="529"/>
      <c r="AT216" s="529"/>
      <c r="AU216" s="529"/>
      <c r="AV216" s="529"/>
      <c r="AW216" s="529"/>
      <c r="AX216" s="529"/>
      <c r="AY216" s="529"/>
      <c r="AZ216" s="529"/>
      <c r="BA216" s="529"/>
      <c r="BB216" s="529"/>
      <c r="BC216" s="530"/>
      <c r="BD216" s="294" t="s">
        <v>1375</v>
      </c>
      <c r="BS216" s="89" t="s">
        <v>612</v>
      </c>
      <c r="BT216" s="89" t="s">
        <v>613</v>
      </c>
      <c r="BU216" s="90" t="s">
        <v>1434</v>
      </c>
      <c r="BV216" s="87" t="s">
        <v>1431</v>
      </c>
      <c r="DH216" s="2" t="s">
        <v>1436</v>
      </c>
      <c r="DI216" s="2" t="s">
        <v>528</v>
      </c>
      <c r="DJ216" s="2" t="s">
        <v>634</v>
      </c>
      <c r="DK216" s="2" t="s">
        <v>635</v>
      </c>
      <c r="DL216" s="2" t="s">
        <v>633</v>
      </c>
      <c r="DQ216" s="2" t="s">
        <v>1434</v>
      </c>
      <c r="DR216" s="2" t="s">
        <v>1431</v>
      </c>
      <c r="EL216" s="811" t="s">
        <v>1437</v>
      </c>
      <c r="EM216" s="311" t="s">
        <v>1435</v>
      </c>
      <c r="EN216" s="267" t="s">
        <v>446</v>
      </c>
      <c r="EO216" s="267">
        <v>1</v>
      </c>
      <c r="EP216" s="267">
        <v>1</v>
      </c>
      <c r="EQ216" s="322">
        <v>0.25</v>
      </c>
      <c r="ER216" s="322">
        <v>0.25</v>
      </c>
      <c r="ES216" s="322">
        <v>0.25</v>
      </c>
      <c r="ET216" s="808">
        <v>0.25</v>
      </c>
    </row>
    <row r="217" spans="1:152" ht="52.5" customHeight="1" thickBot="1" x14ac:dyDescent="0.25">
      <c r="A217" s="270" t="s">
        <v>215</v>
      </c>
      <c r="B217" s="422" t="s">
        <v>216</v>
      </c>
      <c r="C217" s="423" t="s">
        <v>532</v>
      </c>
      <c r="D217" s="423"/>
      <c r="E217" s="7" t="s">
        <v>958</v>
      </c>
      <c r="F217" s="274" t="str">
        <f t="shared" si="153"/>
        <v>E3.P_H</v>
      </c>
      <c r="G217" s="679" t="s">
        <v>474</v>
      </c>
      <c r="H217" s="679" t="s">
        <v>635</v>
      </c>
      <c r="I217" s="456"/>
      <c r="J217" s="457" t="s">
        <v>185</v>
      </c>
      <c r="K217" s="458" t="str">
        <f t="shared" si="154"/>
        <v>E3.P_H.MR1</v>
      </c>
      <c r="L217" s="418" t="s">
        <v>613</v>
      </c>
      <c r="M217" s="419" t="s">
        <v>637</v>
      </c>
      <c r="N217" s="381">
        <v>41</v>
      </c>
      <c r="O217" s="420">
        <v>341</v>
      </c>
      <c r="P217" s="383" t="s">
        <v>263</v>
      </c>
      <c r="Q217" s="384" t="str">
        <f t="shared" si="155"/>
        <v>E3.P_H.MR1-MP06-1</v>
      </c>
      <c r="R217" s="619" t="s">
        <v>1438</v>
      </c>
      <c r="S217" s="544" t="s">
        <v>1439</v>
      </c>
      <c r="T217" s="620">
        <v>0.05</v>
      </c>
      <c r="U217" s="621">
        <v>0.7</v>
      </c>
      <c r="V217" s="545" t="s">
        <v>191</v>
      </c>
      <c r="W217" s="694">
        <v>0.1</v>
      </c>
      <c r="X217" s="695">
        <v>0.1</v>
      </c>
      <c r="Y217" s="694">
        <v>0.4</v>
      </c>
      <c r="Z217" s="696">
        <v>0.4</v>
      </c>
      <c r="AA217" s="528"/>
      <c r="AB217" s="529"/>
      <c r="AC217" s="529"/>
      <c r="AD217" s="529"/>
      <c r="AE217" s="529"/>
      <c r="AF217" s="529"/>
      <c r="AG217" s="529"/>
      <c r="AH217" s="529"/>
      <c r="AI217" s="529"/>
      <c r="AJ217" s="529"/>
      <c r="AK217" s="529"/>
      <c r="AL217" s="529"/>
      <c r="AM217" s="529"/>
      <c r="AN217" s="529"/>
      <c r="AO217" s="529"/>
      <c r="AP217" s="529"/>
      <c r="AQ217" s="529"/>
      <c r="AR217" s="529"/>
      <c r="AS217" s="529"/>
      <c r="AT217" s="529"/>
      <c r="AU217" s="529"/>
      <c r="AV217" s="529"/>
      <c r="AW217" s="529"/>
      <c r="AX217" s="529"/>
      <c r="AY217" s="529"/>
      <c r="AZ217" s="529"/>
      <c r="BA217" s="529"/>
      <c r="BB217" s="529"/>
      <c r="BC217" s="530"/>
      <c r="BD217" s="294" t="s">
        <v>1375</v>
      </c>
      <c r="BS217" s="89" t="s">
        <v>612</v>
      </c>
      <c r="BT217" s="89" t="s">
        <v>613</v>
      </c>
      <c r="BU217" s="90" t="s">
        <v>1437</v>
      </c>
      <c r="BV217" s="87" t="s">
        <v>1435</v>
      </c>
      <c r="DH217" s="2" t="s">
        <v>1440</v>
      </c>
      <c r="DI217" s="2" t="s">
        <v>528</v>
      </c>
      <c r="DJ217" s="2" t="s">
        <v>634</v>
      </c>
      <c r="DK217" s="2" t="s">
        <v>635</v>
      </c>
      <c r="DL217" s="2" t="s">
        <v>633</v>
      </c>
      <c r="DQ217" s="2" t="s">
        <v>1437</v>
      </c>
      <c r="DR217" s="2" t="s">
        <v>1435</v>
      </c>
      <c r="EL217" s="811" t="s">
        <v>1441</v>
      </c>
      <c r="EM217" s="311" t="s">
        <v>1438</v>
      </c>
      <c r="EN217" s="267" t="s">
        <v>1439</v>
      </c>
      <c r="EO217" s="267">
        <v>0.05</v>
      </c>
      <c r="EP217" s="267">
        <v>0.7</v>
      </c>
      <c r="EQ217" s="269">
        <v>0.1</v>
      </c>
      <c r="ER217" s="800">
        <v>0.2</v>
      </c>
      <c r="ES217" s="799">
        <v>0.2</v>
      </c>
      <c r="ET217" s="807">
        <v>0.2</v>
      </c>
      <c r="EV217" s="697"/>
    </row>
    <row r="218" spans="1:152" ht="121.5" customHeight="1" x14ac:dyDescent="0.2">
      <c r="A218" s="270" t="s">
        <v>215</v>
      </c>
      <c r="B218" s="422" t="s">
        <v>216</v>
      </c>
      <c r="C218" s="423" t="s">
        <v>532</v>
      </c>
      <c r="D218" s="424" t="s">
        <v>618</v>
      </c>
      <c r="E218" s="3" t="s">
        <v>987</v>
      </c>
      <c r="F218" s="425" t="str">
        <f t="shared" si="153"/>
        <v>E3.P_I</v>
      </c>
      <c r="G218" s="680" t="s">
        <v>486</v>
      </c>
      <c r="H218" s="681" t="s">
        <v>644</v>
      </c>
      <c r="I218" s="447" t="s">
        <v>1442</v>
      </c>
      <c r="J218" s="448" t="s">
        <v>185</v>
      </c>
      <c r="K218" s="449" t="str">
        <f t="shared" si="154"/>
        <v>E3.P_I.MR1</v>
      </c>
      <c r="L218" s="353" t="s">
        <v>623</v>
      </c>
      <c r="M218" s="354" t="s">
        <v>646</v>
      </c>
      <c r="N218" s="398">
        <v>0.1</v>
      </c>
      <c r="O218" s="399">
        <v>0.3</v>
      </c>
      <c r="P218" s="698" t="s">
        <v>188</v>
      </c>
      <c r="Q218" s="699" t="str">
        <f t="shared" si="155"/>
        <v>E3.P_I.MR1-MP01-1</v>
      </c>
      <c r="R218" s="410" t="s">
        <v>1443</v>
      </c>
      <c r="S218" s="360" t="s">
        <v>1444</v>
      </c>
      <c r="T218" s="361">
        <v>0</v>
      </c>
      <c r="U218" s="362">
        <v>1</v>
      </c>
      <c r="V218" s="361" t="s">
        <v>191</v>
      </c>
      <c r="W218" s="554">
        <v>0.25</v>
      </c>
      <c r="X218" s="555">
        <v>0.25</v>
      </c>
      <c r="Y218" s="250">
        <v>0.5</v>
      </c>
      <c r="Z218" s="364">
        <v>0</v>
      </c>
      <c r="AA218" s="582">
        <v>22000000</v>
      </c>
      <c r="AB218" s="583">
        <v>0</v>
      </c>
      <c r="AC218" s="583">
        <v>0</v>
      </c>
      <c r="AD218" s="583">
        <v>0</v>
      </c>
      <c r="AE218" s="583">
        <v>0</v>
      </c>
      <c r="AF218" s="583">
        <v>0</v>
      </c>
      <c r="AG218" s="583">
        <f t="shared" ref="AG218" si="172">SUM(AA218:AF218)</f>
        <v>22000000</v>
      </c>
      <c r="AH218" s="583">
        <v>23000000</v>
      </c>
      <c r="AI218" s="583">
        <f>+AB218</f>
        <v>0</v>
      </c>
      <c r="AJ218" s="583">
        <f>+AC218</f>
        <v>0</v>
      </c>
      <c r="AK218" s="583">
        <f t="shared" ref="AK218:AM218" si="173">+AD218</f>
        <v>0</v>
      </c>
      <c r="AL218" s="583">
        <f t="shared" si="173"/>
        <v>0</v>
      </c>
      <c r="AM218" s="583">
        <f t="shared" si="173"/>
        <v>0</v>
      </c>
      <c r="AN218" s="583">
        <f t="shared" ref="AN218" si="174">SUM(AH218:AM218)</f>
        <v>23000000</v>
      </c>
      <c r="AO218" s="583">
        <v>44000000</v>
      </c>
      <c r="AP218" s="583">
        <f t="shared" ref="AP218:AT218" si="175">+AI218</f>
        <v>0</v>
      </c>
      <c r="AQ218" s="583">
        <f t="shared" si="175"/>
        <v>0</v>
      </c>
      <c r="AR218" s="583">
        <f t="shared" si="175"/>
        <v>0</v>
      </c>
      <c r="AS218" s="583">
        <f t="shared" si="175"/>
        <v>0</v>
      </c>
      <c r="AT218" s="583">
        <f t="shared" si="175"/>
        <v>0</v>
      </c>
      <c r="AU218" s="583">
        <f t="shared" ref="AU218" si="176">SUM(AO218:AT218)</f>
        <v>44000000</v>
      </c>
      <c r="AV218" s="583">
        <v>46000000</v>
      </c>
      <c r="AW218" s="583">
        <f t="shared" ref="AW218:BA218" si="177">+AP218</f>
        <v>0</v>
      </c>
      <c r="AX218" s="583">
        <f t="shared" si="177"/>
        <v>0</v>
      </c>
      <c r="AY218" s="583">
        <f t="shared" si="177"/>
        <v>0</v>
      </c>
      <c r="AZ218" s="583">
        <f t="shared" si="177"/>
        <v>0</v>
      </c>
      <c r="BA218" s="583">
        <f t="shared" si="177"/>
        <v>0</v>
      </c>
      <c r="BB218" s="583">
        <f t="shared" ref="BB218" si="178">SUM(AV218:BA218)</f>
        <v>46000000</v>
      </c>
      <c r="BC218" s="647">
        <f t="shared" ref="BC218" si="179">+BB218+AU218+AN218+AG218</f>
        <v>135000000</v>
      </c>
      <c r="BD218" s="294" t="s">
        <v>1375</v>
      </c>
      <c r="BS218" s="89" t="s">
        <v>612</v>
      </c>
      <c r="BT218" s="89" t="s">
        <v>613</v>
      </c>
      <c r="BU218" s="90" t="s">
        <v>1441</v>
      </c>
      <c r="BV218" s="87" t="s">
        <v>1438</v>
      </c>
      <c r="DH218" s="2" t="s">
        <v>1445</v>
      </c>
      <c r="DI218" s="2" t="s">
        <v>528</v>
      </c>
      <c r="DJ218" s="2" t="s">
        <v>634</v>
      </c>
      <c r="DK218" s="2" t="s">
        <v>635</v>
      </c>
      <c r="DL218" s="2" t="s">
        <v>633</v>
      </c>
      <c r="DQ218" s="2" t="s">
        <v>1441</v>
      </c>
      <c r="DR218" s="2" t="s">
        <v>1438</v>
      </c>
      <c r="EL218" s="805" t="s">
        <v>1446</v>
      </c>
      <c r="EM218" s="311" t="s">
        <v>1443</v>
      </c>
      <c r="EN218" s="267" t="s">
        <v>1444</v>
      </c>
      <c r="EO218" s="267">
        <v>0</v>
      </c>
      <c r="EP218" s="267">
        <v>1</v>
      </c>
      <c r="EQ218" s="322">
        <v>0</v>
      </c>
      <c r="ER218" s="800">
        <v>0</v>
      </c>
      <c r="ES218" s="269">
        <v>0.5</v>
      </c>
      <c r="ET218" s="807">
        <v>0.5</v>
      </c>
    </row>
    <row r="219" spans="1:152" ht="64.5" customHeight="1" x14ac:dyDescent="0.2">
      <c r="A219" s="270" t="s">
        <v>215</v>
      </c>
      <c r="B219" s="422" t="s">
        <v>216</v>
      </c>
      <c r="C219" s="423" t="s">
        <v>532</v>
      </c>
      <c r="D219" s="423"/>
      <c r="E219" s="7" t="s">
        <v>987</v>
      </c>
      <c r="F219" s="274" t="str">
        <f t="shared" si="153"/>
        <v>E3.P_I</v>
      </c>
      <c r="G219" s="678" t="s">
        <v>486</v>
      </c>
      <c r="H219" s="678" t="s">
        <v>644</v>
      </c>
      <c r="I219" s="450"/>
      <c r="J219" s="451" t="s">
        <v>185</v>
      </c>
      <c r="K219" s="366" t="str">
        <f t="shared" si="154"/>
        <v>E3.P_I.MR1</v>
      </c>
      <c r="L219" s="504" t="s">
        <v>623</v>
      </c>
      <c r="M219" s="505" t="s">
        <v>646</v>
      </c>
      <c r="N219" s="404">
        <v>0.1</v>
      </c>
      <c r="O219" s="405">
        <v>0.3</v>
      </c>
      <c r="P219" s="700" t="s">
        <v>212</v>
      </c>
      <c r="Q219" s="701" t="str">
        <f t="shared" si="155"/>
        <v>E3.P_I.MR1-MP02-1</v>
      </c>
      <c r="R219" s="414" t="s">
        <v>1447</v>
      </c>
      <c r="S219" s="307" t="s">
        <v>1448</v>
      </c>
      <c r="T219" s="286">
        <v>35</v>
      </c>
      <c r="U219" s="287">
        <v>40</v>
      </c>
      <c r="V219" s="286" t="s">
        <v>191</v>
      </c>
      <c r="W219" s="288">
        <v>10</v>
      </c>
      <c r="X219" s="289">
        <v>10</v>
      </c>
      <c r="Y219" s="288">
        <v>10</v>
      </c>
      <c r="Z219" s="290">
        <v>10</v>
      </c>
      <c r="AA219" s="291"/>
      <c r="AB219" s="292"/>
      <c r="AC219" s="292"/>
      <c r="AD219" s="292"/>
      <c r="AE219" s="292"/>
      <c r="AF219" s="292"/>
      <c r="AG219" s="292"/>
      <c r="AH219" s="292"/>
      <c r="AI219" s="292"/>
      <c r="AJ219" s="292"/>
      <c r="AK219" s="292"/>
      <c r="AL219" s="292"/>
      <c r="AM219" s="292"/>
      <c r="AN219" s="292"/>
      <c r="AO219" s="292"/>
      <c r="AP219" s="292"/>
      <c r="AQ219" s="292"/>
      <c r="AR219" s="292"/>
      <c r="AS219" s="292"/>
      <c r="AT219" s="292"/>
      <c r="AU219" s="292"/>
      <c r="AV219" s="292"/>
      <c r="AW219" s="292"/>
      <c r="AX219" s="292"/>
      <c r="AY219" s="292"/>
      <c r="AZ219" s="292"/>
      <c r="BA219" s="292"/>
      <c r="BB219" s="292"/>
      <c r="BC219" s="293"/>
      <c r="BD219" s="294" t="s">
        <v>1375</v>
      </c>
      <c r="BS219" s="87" t="s">
        <v>622</v>
      </c>
      <c r="BT219" s="87" t="s">
        <v>623</v>
      </c>
      <c r="BU219" s="90" t="s">
        <v>1446</v>
      </c>
      <c r="BV219" s="87" t="s">
        <v>1443</v>
      </c>
      <c r="DH219" s="2" t="s">
        <v>1449</v>
      </c>
      <c r="DI219" s="2" t="s">
        <v>528</v>
      </c>
      <c r="DJ219" s="2" t="s">
        <v>643</v>
      </c>
      <c r="DK219" s="2" t="s">
        <v>644</v>
      </c>
      <c r="DL219" s="2" t="s">
        <v>642</v>
      </c>
      <c r="DQ219" s="2" t="s">
        <v>1446</v>
      </c>
      <c r="DR219" s="2" t="s">
        <v>1443</v>
      </c>
      <c r="EL219" s="805" t="s">
        <v>1450</v>
      </c>
      <c r="EM219" s="311" t="s">
        <v>1447</v>
      </c>
      <c r="EN219" s="267" t="s">
        <v>1448</v>
      </c>
      <c r="EO219" s="267">
        <v>35</v>
      </c>
      <c r="EP219" s="267">
        <v>40</v>
      </c>
      <c r="EQ219" s="268">
        <v>10</v>
      </c>
      <c r="ER219" s="268">
        <v>10</v>
      </c>
      <c r="ES219" s="268">
        <v>10</v>
      </c>
      <c r="ET219" s="809">
        <v>10</v>
      </c>
    </row>
    <row r="220" spans="1:152" ht="54" customHeight="1" thickBot="1" x14ac:dyDescent="0.25">
      <c r="A220" s="270" t="s">
        <v>215</v>
      </c>
      <c r="B220" s="422" t="s">
        <v>216</v>
      </c>
      <c r="C220" s="423" t="s">
        <v>532</v>
      </c>
      <c r="D220" s="423"/>
      <c r="E220" s="7" t="s">
        <v>987</v>
      </c>
      <c r="F220" s="274" t="str">
        <f t="shared" si="153"/>
        <v>E3.P_I</v>
      </c>
      <c r="G220" s="679" t="s">
        <v>486</v>
      </c>
      <c r="H220" s="679" t="s">
        <v>644</v>
      </c>
      <c r="I220" s="456"/>
      <c r="J220" s="457" t="s">
        <v>185</v>
      </c>
      <c r="K220" s="458" t="str">
        <f t="shared" si="154"/>
        <v>E3.P_I.MR1</v>
      </c>
      <c r="L220" s="540" t="s">
        <v>623</v>
      </c>
      <c r="M220" s="541" t="s">
        <v>646</v>
      </c>
      <c r="N220" s="407">
        <v>0.1</v>
      </c>
      <c r="O220" s="408">
        <v>0.3</v>
      </c>
      <c r="P220" s="702" t="s">
        <v>225</v>
      </c>
      <c r="Q220" s="703" t="str">
        <f t="shared" si="155"/>
        <v>E3.P_I.MR1-MP03-1</v>
      </c>
      <c r="R220" s="468" t="s">
        <v>1451</v>
      </c>
      <c r="S220" s="329" t="s">
        <v>303</v>
      </c>
      <c r="T220" s="330">
        <v>0</v>
      </c>
      <c r="U220" s="331">
        <v>4</v>
      </c>
      <c r="V220" s="343" t="s">
        <v>191</v>
      </c>
      <c r="W220" s="345">
        <v>1</v>
      </c>
      <c r="X220" s="346">
        <v>1</v>
      </c>
      <c r="Y220" s="345">
        <v>1</v>
      </c>
      <c r="Z220" s="347">
        <v>1</v>
      </c>
      <c r="AA220" s="291"/>
      <c r="AB220" s="292"/>
      <c r="AC220" s="292"/>
      <c r="AD220" s="292"/>
      <c r="AE220" s="292"/>
      <c r="AF220" s="292"/>
      <c r="AG220" s="292"/>
      <c r="AH220" s="292"/>
      <c r="AI220" s="292"/>
      <c r="AJ220" s="292"/>
      <c r="AK220" s="292"/>
      <c r="AL220" s="292"/>
      <c r="AM220" s="292"/>
      <c r="AN220" s="292"/>
      <c r="AO220" s="292"/>
      <c r="AP220" s="292"/>
      <c r="AQ220" s="292"/>
      <c r="AR220" s="292"/>
      <c r="AS220" s="292"/>
      <c r="AT220" s="292"/>
      <c r="AU220" s="292"/>
      <c r="AV220" s="292"/>
      <c r="AW220" s="292"/>
      <c r="AX220" s="292"/>
      <c r="AY220" s="292"/>
      <c r="AZ220" s="292"/>
      <c r="BA220" s="292"/>
      <c r="BB220" s="292"/>
      <c r="BC220" s="293"/>
      <c r="BD220" s="294" t="s">
        <v>1375</v>
      </c>
      <c r="BS220" s="89" t="s">
        <v>622</v>
      </c>
      <c r="BT220" s="89" t="s">
        <v>623</v>
      </c>
      <c r="BU220" s="90" t="s">
        <v>1450</v>
      </c>
      <c r="BV220" s="87" t="s">
        <v>1447</v>
      </c>
      <c r="DH220" s="2" t="s">
        <v>1452</v>
      </c>
      <c r="DI220" s="2" t="s">
        <v>528</v>
      </c>
      <c r="DJ220" s="2" t="s">
        <v>643</v>
      </c>
      <c r="DK220" s="2" t="s">
        <v>644</v>
      </c>
      <c r="DL220" s="2" t="s">
        <v>642</v>
      </c>
      <c r="DQ220" s="2" t="s">
        <v>1450</v>
      </c>
      <c r="DR220" s="2" t="s">
        <v>1447</v>
      </c>
      <c r="EL220" s="805" t="s">
        <v>1453</v>
      </c>
      <c r="EM220" s="311" t="s">
        <v>1451</v>
      </c>
      <c r="EN220" s="267" t="s">
        <v>303</v>
      </c>
      <c r="EO220" s="267">
        <v>0</v>
      </c>
      <c r="EP220" s="267">
        <v>4</v>
      </c>
      <c r="EQ220" s="268">
        <v>1</v>
      </c>
      <c r="ER220" s="268">
        <v>1</v>
      </c>
      <c r="ES220" s="268">
        <v>1</v>
      </c>
      <c r="ET220" s="809">
        <v>1</v>
      </c>
    </row>
    <row r="221" spans="1:152" ht="156" customHeight="1" x14ac:dyDescent="0.2">
      <c r="A221" s="270" t="s">
        <v>215</v>
      </c>
      <c r="B221" s="422" t="s">
        <v>216</v>
      </c>
      <c r="C221" s="423" t="s">
        <v>532</v>
      </c>
      <c r="D221" s="424" t="s">
        <v>618</v>
      </c>
      <c r="E221" s="3" t="s">
        <v>1002</v>
      </c>
      <c r="F221" s="425" t="str">
        <f t="shared" si="153"/>
        <v>E3.P_J</v>
      </c>
      <c r="G221" s="426" t="s">
        <v>499</v>
      </c>
      <c r="H221" s="470" t="s">
        <v>653</v>
      </c>
      <c r="I221" s="447" t="s">
        <v>1454</v>
      </c>
      <c r="J221" s="448" t="s">
        <v>185</v>
      </c>
      <c r="K221" s="449" t="str">
        <f t="shared" si="154"/>
        <v>E3.P_J.MR1</v>
      </c>
      <c r="L221" s="353" t="s">
        <v>632</v>
      </c>
      <c r="M221" s="354" t="s">
        <v>655</v>
      </c>
      <c r="N221" s="398">
        <v>1</v>
      </c>
      <c r="O221" s="399">
        <v>1</v>
      </c>
      <c r="P221" s="242" t="s">
        <v>188</v>
      </c>
      <c r="Q221" s="242" t="str">
        <f t="shared" si="155"/>
        <v>E3.P_J.MR1-MP01-1</v>
      </c>
      <c r="R221" s="704" t="s">
        <v>1455</v>
      </c>
      <c r="S221" s="705" t="s">
        <v>1456</v>
      </c>
      <c r="T221" s="361">
        <v>1</v>
      </c>
      <c r="U221" s="362">
        <v>1</v>
      </c>
      <c r="V221" s="361" t="s">
        <v>228</v>
      </c>
      <c r="W221" s="554">
        <v>0.25</v>
      </c>
      <c r="X221" s="555">
        <v>0.75</v>
      </c>
      <c r="Y221" s="248">
        <v>0</v>
      </c>
      <c r="Z221" s="364">
        <v>0</v>
      </c>
      <c r="AA221" s="582">
        <v>103000000</v>
      </c>
      <c r="AB221" s="583">
        <v>0</v>
      </c>
      <c r="AC221" s="583">
        <v>0</v>
      </c>
      <c r="AD221" s="583">
        <v>0</v>
      </c>
      <c r="AE221" s="583">
        <v>0</v>
      </c>
      <c r="AF221" s="583">
        <v>0</v>
      </c>
      <c r="AG221" s="583">
        <f t="shared" ref="AG221" si="180">SUM(AA221:AF221)</f>
        <v>103000000</v>
      </c>
      <c r="AH221" s="583">
        <v>79000000</v>
      </c>
      <c r="AI221" s="583">
        <f>+AB221</f>
        <v>0</v>
      </c>
      <c r="AJ221" s="583">
        <f>+AC221</f>
        <v>0</v>
      </c>
      <c r="AK221" s="583">
        <f t="shared" ref="AK221:AM221" si="181">+AD221</f>
        <v>0</v>
      </c>
      <c r="AL221" s="583">
        <f t="shared" si="181"/>
        <v>0</v>
      </c>
      <c r="AM221" s="583">
        <f t="shared" si="181"/>
        <v>0</v>
      </c>
      <c r="AN221" s="583">
        <f t="shared" ref="AN221" si="182">SUM(AH221:AM221)</f>
        <v>79000000</v>
      </c>
      <c r="AO221" s="583">
        <v>76500000</v>
      </c>
      <c r="AP221" s="583">
        <f t="shared" ref="AP221:AT221" si="183">+AI221</f>
        <v>0</v>
      </c>
      <c r="AQ221" s="583">
        <f t="shared" si="183"/>
        <v>0</v>
      </c>
      <c r="AR221" s="583">
        <f t="shared" si="183"/>
        <v>0</v>
      </c>
      <c r="AS221" s="583">
        <f t="shared" si="183"/>
        <v>0</v>
      </c>
      <c r="AT221" s="583">
        <f t="shared" si="183"/>
        <v>0</v>
      </c>
      <c r="AU221" s="583">
        <f t="shared" ref="AU221" si="184">SUM(AO221:AT221)</f>
        <v>76500000</v>
      </c>
      <c r="AV221" s="583">
        <v>105000000</v>
      </c>
      <c r="AW221" s="583">
        <f t="shared" ref="AW221:BA221" si="185">+AP221</f>
        <v>0</v>
      </c>
      <c r="AX221" s="583">
        <f t="shared" si="185"/>
        <v>0</v>
      </c>
      <c r="AY221" s="583">
        <f t="shared" si="185"/>
        <v>0</v>
      </c>
      <c r="AZ221" s="583">
        <f t="shared" si="185"/>
        <v>0</v>
      </c>
      <c r="BA221" s="583">
        <f t="shared" si="185"/>
        <v>0</v>
      </c>
      <c r="BB221" s="583">
        <f t="shared" ref="BB221" si="186">SUM(AV221:BA221)</f>
        <v>105000000</v>
      </c>
      <c r="BC221" s="647">
        <f t="shared" ref="BC221" si="187">+BB221+AU221+AN221+AG221</f>
        <v>363500000</v>
      </c>
      <c r="BD221" s="294" t="s">
        <v>1375</v>
      </c>
      <c r="BS221" s="89" t="s">
        <v>622</v>
      </c>
      <c r="BT221" s="89" t="s">
        <v>623</v>
      </c>
      <c r="BU221" s="90" t="s">
        <v>1453</v>
      </c>
      <c r="BV221" s="87" t="s">
        <v>1451</v>
      </c>
      <c r="DH221" s="2" t="s">
        <v>1457</v>
      </c>
      <c r="DI221" s="2" t="s">
        <v>528</v>
      </c>
      <c r="DJ221" s="2" t="s">
        <v>643</v>
      </c>
      <c r="DK221" s="2" t="s">
        <v>644</v>
      </c>
      <c r="DL221" s="2" t="s">
        <v>642</v>
      </c>
      <c r="DQ221" s="2" t="s">
        <v>1453</v>
      </c>
      <c r="DR221" s="2" t="s">
        <v>1451</v>
      </c>
      <c r="EL221" s="805" t="s">
        <v>1458</v>
      </c>
      <c r="EM221" s="806" t="s">
        <v>1455</v>
      </c>
      <c r="EN221" s="266" t="s">
        <v>1456</v>
      </c>
      <c r="EO221" s="267">
        <v>1</v>
      </c>
      <c r="EP221" s="267">
        <v>1</v>
      </c>
      <c r="EQ221" s="322">
        <v>0.25</v>
      </c>
      <c r="ER221" s="322">
        <v>0.75</v>
      </c>
      <c r="ES221" s="268">
        <v>0</v>
      </c>
      <c r="ET221" s="809">
        <v>0</v>
      </c>
    </row>
    <row r="222" spans="1:152" ht="55.5" customHeight="1" x14ac:dyDescent="0.2">
      <c r="A222" s="270" t="s">
        <v>215</v>
      </c>
      <c r="B222" s="422" t="s">
        <v>216</v>
      </c>
      <c r="C222" s="423" t="s">
        <v>532</v>
      </c>
      <c r="D222" s="423"/>
      <c r="E222" s="7" t="s">
        <v>1002</v>
      </c>
      <c r="F222" s="274" t="str">
        <f t="shared" si="153"/>
        <v>E3.P_J</v>
      </c>
      <c r="G222" s="446" t="s">
        <v>499</v>
      </c>
      <c r="H222" s="446" t="s">
        <v>653</v>
      </c>
      <c r="I222" s="450"/>
      <c r="J222" s="451" t="s">
        <v>185</v>
      </c>
      <c r="K222" s="366" t="str">
        <f t="shared" si="154"/>
        <v>E3.P_J.MR1</v>
      </c>
      <c r="L222" s="627" t="s">
        <v>632</v>
      </c>
      <c r="M222" s="423" t="s">
        <v>655</v>
      </c>
      <c r="N222" s="404">
        <v>1</v>
      </c>
      <c r="O222" s="405">
        <v>1</v>
      </c>
      <c r="P222" s="283" t="s">
        <v>198</v>
      </c>
      <c r="Q222" s="283" t="str">
        <f t="shared" si="155"/>
        <v>E3.P_J.MR1-MP01-2</v>
      </c>
      <c r="R222" s="706" t="s">
        <v>1455</v>
      </c>
      <c r="S222" s="285" t="s">
        <v>1459</v>
      </c>
      <c r="T222" s="286">
        <v>1</v>
      </c>
      <c r="U222" s="287">
        <v>1</v>
      </c>
      <c r="V222" s="286" t="s">
        <v>228</v>
      </c>
      <c r="W222" s="314">
        <v>0.25</v>
      </c>
      <c r="X222" s="315">
        <v>0.25</v>
      </c>
      <c r="Y222" s="314">
        <v>0.25</v>
      </c>
      <c r="Z222" s="316">
        <v>0.25</v>
      </c>
      <c r="AA222" s="291"/>
      <c r="AB222" s="292"/>
      <c r="AC222" s="292"/>
      <c r="AD222" s="292"/>
      <c r="AE222" s="292"/>
      <c r="AF222" s="292"/>
      <c r="AG222" s="292"/>
      <c r="AH222" s="292"/>
      <c r="AI222" s="292"/>
      <c r="AJ222" s="292"/>
      <c r="AK222" s="292"/>
      <c r="AL222" s="292"/>
      <c r="AM222" s="292"/>
      <c r="AN222" s="292"/>
      <c r="AO222" s="292"/>
      <c r="AP222" s="292"/>
      <c r="AQ222" s="292"/>
      <c r="AR222" s="292"/>
      <c r="AS222" s="292"/>
      <c r="AT222" s="292"/>
      <c r="AU222" s="292"/>
      <c r="AV222" s="292"/>
      <c r="AW222" s="292"/>
      <c r="AX222" s="292"/>
      <c r="AY222" s="292"/>
      <c r="AZ222" s="292"/>
      <c r="BA222" s="292"/>
      <c r="BB222" s="292"/>
      <c r="BC222" s="293"/>
      <c r="BD222" s="294" t="s">
        <v>1375</v>
      </c>
      <c r="BS222" s="87" t="s">
        <v>631</v>
      </c>
      <c r="BT222" s="87" t="s">
        <v>632</v>
      </c>
      <c r="BU222" s="90" t="s">
        <v>1458</v>
      </c>
      <c r="BV222" s="87" t="s">
        <v>1455</v>
      </c>
      <c r="DH222" s="2" t="s">
        <v>1460</v>
      </c>
      <c r="DI222" s="2" t="s">
        <v>528</v>
      </c>
      <c r="DJ222" s="2" t="s">
        <v>652</v>
      </c>
      <c r="DK222" s="2" t="s">
        <v>653</v>
      </c>
      <c r="DL222" s="2" t="s">
        <v>651</v>
      </c>
      <c r="DQ222" s="2" t="s">
        <v>1458</v>
      </c>
      <c r="DR222" s="2" t="s">
        <v>1455</v>
      </c>
      <c r="EL222" s="805" t="s">
        <v>1461</v>
      </c>
      <c r="EM222" s="806" t="s">
        <v>1455</v>
      </c>
      <c r="EN222" s="266" t="s">
        <v>1459</v>
      </c>
      <c r="EO222" s="267">
        <v>1</v>
      </c>
      <c r="EP222" s="267">
        <v>1</v>
      </c>
      <c r="EQ222" s="322">
        <v>0.25</v>
      </c>
      <c r="ER222" s="322">
        <v>0.25</v>
      </c>
      <c r="ES222" s="322">
        <v>0.25</v>
      </c>
      <c r="ET222" s="808">
        <v>0.25</v>
      </c>
    </row>
    <row r="223" spans="1:152" ht="35.25" customHeight="1" x14ac:dyDescent="0.2">
      <c r="A223" s="270" t="s">
        <v>215</v>
      </c>
      <c r="B223" s="422" t="s">
        <v>216</v>
      </c>
      <c r="C223" s="423" t="s">
        <v>532</v>
      </c>
      <c r="D223" s="423"/>
      <c r="E223" s="7" t="s">
        <v>1002</v>
      </c>
      <c r="F223" s="274" t="str">
        <f t="shared" si="153"/>
        <v>E3.P_J</v>
      </c>
      <c r="G223" s="446" t="s">
        <v>499</v>
      </c>
      <c r="H223" s="446" t="s">
        <v>653</v>
      </c>
      <c r="I223" s="450"/>
      <c r="J223" s="451" t="s">
        <v>185</v>
      </c>
      <c r="K223" s="366" t="str">
        <f t="shared" si="154"/>
        <v>E3.P_J.MR1</v>
      </c>
      <c r="L223" s="627" t="s">
        <v>632</v>
      </c>
      <c r="M223" s="423" t="s">
        <v>655</v>
      </c>
      <c r="N223" s="404">
        <v>1</v>
      </c>
      <c r="O223" s="405">
        <v>1</v>
      </c>
      <c r="P223" s="283" t="s">
        <v>212</v>
      </c>
      <c r="Q223" s="283" t="str">
        <f t="shared" si="155"/>
        <v>E3.P_J.MR1-MP02-1</v>
      </c>
      <c r="R223" s="414" t="s">
        <v>1462</v>
      </c>
      <c r="S223" s="307" t="s">
        <v>1463</v>
      </c>
      <c r="T223" s="286">
        <v>3</v>
      </c>
      <c r="U223" s="287">
        <v>3</v>
      </c>
      <c r="V223" s="286" t="s">
        <v>228</v>
      </c>
      <c r="W223" s="288">
        <v>0</v>
      </c>
      <c r="X223" s="289">
        <v>1</v>
      </c>
      <c r="Y223" s="288">
        <v>1</v>
      </c>
      <c r="Z223" s="290">
        <v>1</v>
      </c>
      <c r="AA223" s="291"/>
      <c r="AB223" s="292"/>
      <c r="AC223" s="292"/>
      <c r="AD223" s="292"/>
      <c r="AE223" s="292"/>
      <c r="AF223" s="292"/>
      <c r="AG223" s="292"/>
      <c r="AH223" s="292"/>
      <c r="AI223" s="292"/>
      <c r="AJ223" s="292"/>
      <c r="AK223" s="292"/>
      <c r="AL223" s="292"/>
      <c r="AM223" s="292"/>
      <c r="AN223" s="292"/>
      <c r="AO223" s="292"/>
      <c r="AP223" s="292"/>
      <c r="AQ223" s="292"/>
      <c r="AR223" s="292"/>
      <c r="AS223" s="292"/>
      <c r="AT223" s="292"/>
      <c r="AU223" s="292"/>
      <c r="AV223" s="292"/>
      <c r="AW223" s="292"/>
      <c r="AX223" s="292"/>
      <c r="AY223" s="292"/>
      <c r="AZ223" s="292"/>
      <c r="BA223" s="292"/>
      <c r="BB223" s="292"/>
      <c r="BC223" s="293"/>
      <c r="BD223" s="294" t="s">
        <v>1375</v>
      </c>
      <c r="BS223" s="89" t="s">
        <v>631</v>
      </c>
      <c r="BT223" s="89" t="s">
        <v>632</v>
      </c>
      <c r="BU223" s="90" t="s">
        <v>1461</v>
      </c>
      <c r="BV223" s="87" t="s">
        <v>1455</v>
      </c>
      <c r="DH223" s="2" t="s">
        <v>1464</v>
      </c>
      <c r="DI223" s="2" t="s">
        <v>528</v>
      </c>
      <c r="DJ223" s="2" t="s">
        <v>652</v>
      </c>
      <c r="DK223" s="2" t="s">
        <v>653</v>
      </c>
      <c r="DL223" s="2" t="s">
        <v>651</v>
      </c>
      <c r="DQ223" s="2" t="s">
        <v>1461</v>
      </c>
      <c r="DR223" s="2" t="s">
        <v>1455</v>
      </c>
      <c r="EL223" s="805" t="s">
        <v>1465</v>
      </c>
      <c r="EM223" s="311" t="s">
        <v>1462</v>
      </c>
      <c r="EN223" s="267" t="s">
        <v>1463</v>
      </c>
      <c r="EO223" s="267">
        <v>3</v>
      </c>
      <c r="EP223" s="267">
        <v>3</v>
      </c>
      <c r="EQ223" s="268">
        <v>0</v>
      </c>
      <c r="ER223" s="268">
        <v>1</v>
      </c>
      <c r="ES223" s="268">
        <v>1</v>
      </c>
      <c r="ET223" s="809">
        <v>1</v>
      </c>
    </row>
    <row r="224" spans="1:152" ht="62.25" customHeight="1" x14ac:dyDescent="0.2">
      <c r="A224" s="270" t="s">
        <v>215</v>
      </c>
      <c r="B224" s="422" t="s">
        <v>216</v>
      </c>
      <c r="C224" s="423" t="s">
        <v>532</v>
      </c>
      <c r="D224" s="423"/>
      <c r="E224" s="7" t="s">
        <v>1002</v>
      </c>
      <c r="F224" s="274" t="str">
        <f t="shared" si="153"/>
        <v>E3.P_J</v>
      </c>
      <c r="G224" s="446" t="s">
        <v>499</v>
      </c>
      <c r="H224" s="446" t="s">
        <v>653</v>
      </c>
      <c r="I224" s="450"/>
      <c r="J224" s="451" t="s">
        <v>185</v>
      </c>
      <c r="K224" s="366" t="str">
        <f t="shared" si="154"/>
        <v>E3.P_J.MR1</v>
      </c>
      <c r="L224" s="627" t="s">
        <v>632</v>
      </c>
      <c r="M224" s="423" t="s">
        <v>655</v>
      </c>
      <c r="N224" s="404">
        <v>1</v>
      </c>
      <c r="O224" s="405">
        <v>1</v>
      </c>
      <c r="P224" s="283" t="s">
        <v>225</v>
      </c>
      <c r="Q224" s="283" t="str">
        <f t="shared" si="155"/>
        <v>E3.P_J.MR1-MP03-1</v>
      </c>
      <c r="R224" s="706" t="s">
        <v>1466</v>
      </c>
      <c r="S224" s="285" t="s">
        <v>1467</v>
      </c>
      <c r="T224" s="286">
        <v>0.3</v>
      </c>
      <c r="U224" s="287">
        <v>1</v>
      </c>
      <c r="V224" s="286" t="s">
        <v>191</v>
      </c>
      <c r="W224" s="308">
        <v>0.2</v>
      </c>
      <c r="X224" s="323">
        <v>0.3</v>
      </c>
      <c r="Y224" s="314">
        <v>0.25</v>
      </c>
      <c r="Z224" s="316">
        <v>0.25</v>
      </c>
      <c r="AA224" s="291"/>
      <c r="AB224" s="292"/>
      <c r="AC224" s="292"/>
      <c r="AD224" s="292"/>
      <c r="AE224" s="292"/>
      <c r="AF224" s="292"/>
      <c r="AG224" s="292"/>
      <c r="AH224" s="292"/>
      <c r="AI224" s="292"/>
      <c r="AJ224" s="292"/>
      <c r="AK224" s="292"/>
      <c r="AL224" s="292"/>
      <c r="AM224" s="292"/>
      <c r="AN224" s="292"/>
      <c r="AO224" s="292"/>
      <c r="AP224" s="292"/>
      <c r="AQ224" s="292"/>
      <c r="AR224" s="292"/>
      <c r="AS224" s="292"/>
      <c r="AT224" s="292"/>
      <c r="AU224" s="292"/>
      <c r="AV224" s="292"/>
      <c r="AW224" s="292"/>
      <c r="AX224" s="292"/>
      <c r="AY224" s="292"/>
      <c r="AZ224" s="292"/>
      <c r="BA224" s="292"/>
      <c r="BB224" s="292"/>
      <c r="BC224" s="293"/>
      <c r="BD224" s="294" t="s">
        <v>1375</v>
      </c>
      <c r="BS224" s="89" t="s">
        <v>631</v>
      </c>
      <c r="BT224" s="89" t="s">
        <v>632</v>
      </c>
      <c r="BU224" s="90" t="s">
        <v>1465</v>
      </c>
      <c r="BV224" s="87" t="s">
        <v>1462</v>
      </c>
      <c r="DH224" s="2" t="s">
        <v>1468</v>
      </c>
      <c r="DI224" s="2" t="s">
        <v>528</v>
      </c>
      <c r="DJ224" s="2" t="s">
        <v>652</v>
      </c>
      <c r="DK224" s="2" t="s">
        <v>653</v>
      </c>
      <c r="DL224" s="2" t="s">
        <v>651</v>
      </c>
      <c r="DQ224" s="2" t="s">
        <v>1465</v>
      </c>
      <c r="DR224" s="2" t="s">
        <v>1462</v>
      </c>
      <c r="EL224" s="805" t="s">
        <v>1469</v>
      </c>
      <c r="EM224" s="806" t="s">
        <v>1466</v>
      </c>
      <c r="EN224" s="266" t="s">
        <v>1467</v>
      </c>
      <c r="EO224" s="267">
        <v>0.3</v>
      </c>
      <c r="EP224" s="267">
        <v>1</v>
      </c>
      <c r="EQ224" s="269">
        <v>0.2</v>
      </c>
      <c r="ER224" s="799">
        <v>0.2</v>
      </c>
      <c r="ES224" s="800">
        <v>0.3</v>
      </c>
      <c r="ET224" s="810">
        <v>0.3</v>
      </c>
    </row>
    <row r="225" spans="1:150" ht="42.75" customHeight="1" x14ac:dyDescent="0.2">
      <c r="A225" s="270" t="s">
        <v>215</v>
      </c>
      <c r="B225" s="422" t="s">
        <v>216</v>
      </c>
      <c r="C225" s="423" t="s">
        <v>532</v>
      </c>
      <c r="D225" s="423"/>
      <c r="E225" s="7" t="s">
        <v>1002</v>
      </c>
      <c r="F225" s="274" t="str">
        <f t="shared" si="153"/>
        <v>E3.P_J</v>
      </c>
      <c r="G225" s="446" t="s">
        <v>499</v>
      </c>
      <c r="H225" s="446" t="s">
        <v>653</v>
      </c>
      <c r="I225" s="450"/>
      <c r="J225" s="451" t="s">
        <v>185</v>
      </c>
      <c r="K225" s="366" t="str">
        <f t="shared" si="154"/>
        <v>E3.P_J.MR1</v>
      </c>
      <c r="L225" s="627" t="s">
        <v>632</v>
      </c>
      <c r="M225" s="423" t="s">
        <v>655</v>
      </c>
      <c r="N225" s="404">
        <v>1</v>
      </c>
      <c r="O225" s="405">
        <v>1</v>
      </c>
      <c r="P225" s="283" t="s">
        <v>1470</v>
      </c>
      <c r="Q225" s="283" t="str">
        <f t="shared" si="155"/>
        <v>E3.P_J.MR1-MP03-2</v>
      </c>
      <c r="R225" s="706" t="s">
        <v>1466</v>
      </c>
      <c r="S225" s="285" t="s">
        <v>1471</v>
      </c>
      <c r="T225" s="286">
        <v>0</v>
      </c>
      <c r="U225" s="287">
        <v>1</v>
      </c>
      <c r="V225" s="286" t="s">
        <v>191</v>
      </c>
      <c r="W225" s="314">
        <v>0.25</v>
      </c>
      <c r="X225" s="315">
        <v>0.25</v>
      </c>
      <c r="Y225" s="314">
        <v>0.25</v>
      </c>
      <c r="Z225" s="316">
        <v>0.25</v>
      </c>
      <c r="AA225" s="291"/>
      <c r="AB225" s="292"/>
      <c r="AC225" s="292"/>
      <c r="AD225" s="292"/>
      <c r="AE225" s="292"/>
      <c r="AF225" s="292"/>
      <c r="AG225" s="292"/>
      <c r="AH225" s="292"/>
      <c r="AI225" s="292"/>
      <c r="AJ225" s="292"/>
      <c r="AK225" s="292"/>
      <c r="AL225" s="292"/>
      <c r="AM225" s="292"/>
      <c r="AN225" s="292"/>
      <c r="AO225" s="292"/>
      <c r="AP225" s="292"/>
      <c r="AQ225" s="292"/>
      <c r="AR225" s="292"/>
      <c r="AS225" s="292"/>
      <c r="AT225" s="292"/>
      <c r="AU225" s="292"/>
      <c r="AV225" s="292"/>
      <c r="AW225" s="292"/>
      <c r="AX225" s="292"/>
      <c r="AY225" s="292"/>
      <c r="AZ225" s="292"/>
      <c r="BA225" s="292"/>
      <c r="BB225" s="292"/>
      <c r="BC225" s="293"/>
      <c r="BD225" s="294" t="s">
        <v>1375</v>
      </c>
      <c r="BS225" s="89" t="s">
        <v>631</v>
      </c>
      <c r="BT225" s="89" t="s">
        <v>632</v>
      </c>
      <c r="BU225" s="90" t="s">
        <v>1469</v>
      </c>
      <c r="BV225" s="87" t="s">
        <v>1466</v>
      </c>
      <c r="DH225" s="2" t="s">
        <v>1472</v>
      </c>
      <c r="DI225" s="2" t="s">
        <v>528</v>
      </c>
      <c r="DJ225" s="2" t="s">
        <v>652</v>
      </c>
      <c r="DK225" s="2" t="s">
        <v>653</v>
      </c>
      <c r="DL225" s="2" t="s">
        <v>651</v>
      </c>
      <c r="DQ225" s="2" t="s">
        <v>1469</v>
      </c>
      <c r="DR225" s="2" t="s">
        <v>1466</v>
      </c>
      <c r="EL225" s="805" t="s">
        <v>1473</v>
      </c>
      <c r="EM225" s="806" t="s">
        <v>1466</v>
      </c>
      <c r="EN225" s="266" t="s">
        <v>1471</v>
      </c>
      <c r="EO225" s="267">
        <v>0</v>
      </c>
      <c r="EP225" s="267">
        <v>1</v>
      </c>
      <c r="EQ225" s="322">
        <v>0</v>
      </c>
      <c r="ER225" s="800">
        <v>0</v>
      </c>
      <c r="ES225" s="800">
        <v>0.5</v>
      </c>
      <c r="ET225" s="810">
        <v>0.5</v>
      </c>
    </row>
    <row r="226" spans="1:150" ht="51.75" customHeight="1" x14ac:dyDescent="0.2">
      <c r="A226" s="270" t="s">
        <v>215</v>
      </c>
      <c r="B226" s="422" t="s">
        <v>216</v>
      </c>
      <c r="C226" s="423" t="s">
        <v>532</v>
      </c>
      <c r="D226" s="423"/>
      <c r="E226" s="7" t="s">
        <v>1002</v>
      </c>
      <c r="F226" s="274" t="str">
        <f t="shared" si="153"/>
        <v>E3.P_J</v>
      </c>
      <c r="G226" s="446" t="s">
        <v>499</v>
      </c>
      <c r="H226" s="446" t="s">
        <v>653</v>
      </c>
      <c r="I226" s="450"/>
      <c r="J226" s="451" t="s">
        <v>185</v>
      </c>
      <c r="K226" s="366" t="str">
        <f t="shared" si="154"/>
        <v>E3.P_J.MR1</v>
      </c>
      <c r="L226" s="627" t="s">
        <v>632</v>
      </c>
      <c r="M226" s="423" t="s">
        <v>655</v>
      </c>
      <c r="N226" s="404">
        <v>1</v>
      </c>
      <c r="O226" s="405">
        <v>1</v>
      </c>
      <c r="P226" s="283" t="s">
        <v>240</v>
      </c>
      <c r="Q226" s="283" t="str">
        <f t="shared" si="155"/>
        <v>E3.P_J.MR1-MP04-1</v>
      </c>
      <c r="R226" s="414" t="s">
        <v>1474</v>
      </c>
      <c r="S226" s="307" t="s">
        <v>1475</v>
      </c>
      <c r="T226" s="286">
        <v>1</v>
      </c>
      <c r="U226" s="287">
        <v>1</v>
      </c>
      <c r="V226" s="286" t="s">
        <v>228</v>
      </c>
      <c r="W226" s="314">
        <v>0.25</v>
      </c>
      <c r="X226" s="315">
        <v>0.25</v>
      </c>
      <c r="Y226" s="314">
        <v>0.25</v>
      </c>
      <c r="Z226" s="316">
        <v>0.25</v>
      </c>
      <c r="AA226" s="291"/>
      <c r="AB226" s="292"/>
      <c r="AC226" s="292"/>
      <c r="AD226" s="292"/>
      <c r="AE226" s="292"/>
      <c r="AF226" s="292"/>
      <c r="AG226" s="292"/>
      <c r="AH226" s="292"/>
      <c r="AI226" s="292"/>
      <c r="AJ226" s="292"/>
      <c r="AK226" s="292"/>
      <c r="AL226" s="292"/>
      <c r="AM226" s="292"/>
      <c r="AN226" s="292"/>
      <c r="AO226" s="292"/>
      <c r="AP226" s="292"/>
      <c r="AQ226" s="292"/>
      <c r="AR226" s="292"/>
      <c r="AS226" s="292"/>
      <c r="AT226" s="292"/>
      <c r="AU226" s="292"/>
      <c r="AV226" s="292"/>
      <c r="AW226" s="292"/>
      <c r="AX226" s="292"/>
      <c r="AY226" s="292"/>
      <c r="AZ226" s="292"/>
      <c r="BA226" s="292"/>
      <c r="BB226" s="292"/>
      <c r="BC226" s="293"/>
      <c r="BD226" s="294" t="s">
        <v>1375</v>
      </c>
      <c r="BS226" s="89" t="s">
        <v>631</v>
      </c>
      <c r="BT226" s="89" t="s">
        <v>632</v>
      </c>
      <c r="BU226" s="90" t="s">
        <v>1473</v>
      </c>
      <c r="BV226" s="87" t="s">
        <v>1466</v>
      </c>
      <c r="DH226" s="2" t="s">
        <v>1476</v>
      </c>
      <c r="DI226" s="2" t="s">
        <v>528</v>
      </c>
      <c r="DJ226" s="2" t="s">
        <v>652</v>
      </c>
      <c r="DK226" s="2" t="s">
        <v>653</v>
      </c>
      <c r="DL226" s="2" t="s">
        <v>651</v>
      </c>
      <c r="DQ226" s="2" t="s">
        <v>1473</v>
      </c>
      <c r="DR226" s="2" t="s">
        <v>1466</v>
      </c>
      <c r="EL226" s="805" t="s">
        <v>1477</v>
      </c>
      <c r="EM226" s="311" t="s">
        <v>1474</v>
      </c>
      <c r="EN226" s="267" t="s">
        <v>1475</v>
      </c>
      <c r="EO226" s="267">
        <v>1</v>
      </c>
      <c r="EP226" s="267">
        <v>1</v>
      </c>
      <c r="EQ226" s="322">
        <v>0.25</v>
      </c>
      <c r="ER226" s="322">
        <v>0.25</v>
      </c>
      <c r="ES226" s="322">
        <v>0.25</v>
      </c>
      <c r="ET226" s="808">
        <v>0.25</v>
      </c>
    </row>
    <row r="227" spans="1:150" ht="59.25" customHeight="1" x14ac:dyDescent="0.2">
      <c r="A227" s="270" t="s">
        <v>215</v>
      </c>
      <c r="B227" s="422" t="s">
        <v>216</v>
      </c>
      <c r="C227" s="423" t="s">
        <v>532</v>
      </c>
      <c r="D227" s="423"/>
      <c r="E227" s="7" t="s">
        <v>1002</v>
      </c>
      <c r="F227" s="274" t="str">
        <f t="shared" si="153"/>
        <v>E3.P_J</v>
      </c>
      <c r="G227" s="446" t="s">
        <v>499</v>
      </c>
      <c r="H227" s="446" t="s">
        <v>653</v>
      </c>
      <c r="I227" s="450"/>
      <c r="J227" s="451" t="s">
        <v>185</v>
      </c>
      <c r="K227" s="366" t="str">
        <f t="shared" si="154"/>
        <v>E3.P_J.MR1</v>
      </c>
      <c r="L227" s="627" t="s">
        <v>632</v>
      </c>
      <c r="M227" s="423" t="s">
        <v>655</v>
      </c>
      <c r="N227" s="404">
        <v>1</v>
      </c>
      <c r="O227" s="405">
        <v>1</v>
      </c>
      <c r="P227" s="283" t="s">
        <v>252</v>
      </c>
      <c r="Q227" s="283" t="str">
        <f t="shared" si="155"/>
        <v>E3.P_J.MR1-MP05-1</v>
      </c>
      <c r="R227" s="414" t="s">
        <v>1478</v>
      </c>
      <c r="S227" s="307" t="s">
        <v>1479</v>
      </c>
      <c r="T227" s="286">
        <v>0.25</v>
      </c>
      <c r="U227" s="287">
        <v>1</v>
      </c>
      <c r="V227" s="286" t="s">
        <v>191</v>
      </c>
      <c r="W227" s="308">
        <v>0.2</v>
      </c>
      <c r="X227" s="323">
        <v>0.3</v>
      </c>
      <c r="Y227" s="314">
        <v>0.25</v>
      </c>
      <c r="Z227" s="316">
        <v>0.25</v>
      </c>
      <c r="AA227" s="291"/>
      <c r="AB227" s="292"/>
      <c r="AC227" s="292"/>
      <c r="AD227" s="292"/>
      <c r="AE227" s="292"/>
      <c r="AF227" s="292"/>
      <c r="AG227" s="292"/>
      <c r="AH227" s="292"/>
      <c r="AI227" s="292"/>
      <c r="AJ227" s="292"/>
      <c r="AK227" s="292"/>
      <c r="AL227" s="292"/>
      <c r="AM227" s="292"/>
      <c r="AN227" s="292"/>
      <c r="AO227" s="292"/>
      <c r="AP227" s="292"/>
      <c r="AQ227" s="292"/>
      <c r="AR227" s="292"/>
      <c r="AS227" s="292"/>
      <c r="AT227" s="292"/>
      <c r="AU227" s="292"/>
      <c r="AV227" s="292"/>
      <c r="AW227" s="292"/>
      <c r="AX227" s="292"/>
      <c r="AY227" s="292"/>
      <c r="AZ227" s="292"/>
      <c r="BA227" s="292"/>
      <c r="BB227" s="292"/>
      <c r="BC227" s="293"/>
      <c r="BD227" s="294" t="s">
        <v>1375</v>
      </c>
      <c r="BS227" s="89" t="s">
        <v>631</v>
      </c>
      <c r="BT227" s="89" t="s">
        <v>632</v>
      </c>
      <c r="BU227" s="90" t="s">
        <v>1477</v>
      </c>
      <c r="BV227" s="87" t="s">
        <v>1474</v>
      </c>
      <c r="DH227" s="2" t="s">
        <v>1480</v>
      </c>
      <c r="DI227" s="2" t="s">
        <v>528</v>
      </c>
      <c r="DJ227" s="2" t="s">
        <v>652</v>
      </c>
      <c r="DK227" s="2" t="s">
        <v>653</v>
      </c>
      <c r="DL227" s="2" t="s">
        <v>651</v>
      </c>
      <c r="DQ227" s="2" t="s">
        <v>1477</v>
      </c>
      <c r="DR227" s="2" t="s">
        <v>1474</v>
      </c>
      <c r="EL227" s="805" t="s">
        <v>1481</v>
      </c>
      <c r="EM227" s="311" t="s">
        <v>1478</v>
      </c>
      <c r="EN227" s="267" t="s">
        <v>1479</v>
      </c>
      <c r="EO227" s="267">
        <v>0.25</v>
      </c>
      <c r="EP227" s="267">
        <v>1</v>
      </c>
      <c r="EQ227" s="269">
        <v>0.2</v>
      </c>
      <c r="ER227" s="269">
        <v>0.3</v>
      </c>
      <c r="ES227" s="322">
        <v>0.25</v>
      </c>
      <c r="ET227" s="808">
        <v>0.25</v>
      </c>
    </row>
    <row r="228" spans="1:150" ht="53.25" customHeight="1" thickBot="1" x14ac:dyDescent="0.25">
      <c r="A228" s="270" t="s">
        <v>215</v>
      </c>
      <c r="B228" s="422" t="s">
        <v>216</v>
      </c>
      <c r="C228" s="423" t="s">
        <v>532</v>
      </c>
      <c r="D228" s="423"/>
      <c r="E228" s="7" t="s">
        <v>1002</v>
      </c>
      <c r="F228" s="274" t="str">
        <f t="shared" si="153"/>
        <v>E3.P_J</v>
      </c>
      <c r="G228" s="557" t="s">
        <v>499</v>
      </c>
      <c r="H228" s="557" t="s">
        <v>653</v>
      </c>
      <c r="I228" s="456"/>
      <c r="J228" s="457" t="s">
        <v>185</v>
      </c>
      <c r="K228" s="458" t="str">
        <f t="shared" si="154"/>
        <v>E3.P_J.MR1</v>
      </c>
      <c r="L228" s="628" t="s">
        <v>632</v>
      </c>
      <c r="M228" s="590" t="s">
        <v>655</v>
      </c>
      <c r="N228" s="407">
        <v>1</v>
      </c>
      <c r="O228" s="408">
        <v>1</v>
      </c>
      <c r="P228" s="339" t="s">
        <v>263</v>
      </c>
      <c r="Q228" s="340" t="str">
        <f t="shared" si="155"/>
        <v>E3.P_J.MR1-MP06-1</v>
      </c>
      <c r="R228" s="468" t="s">
        <v>1482</v>
      </c>
      <c r="S228" s="329" t="s">
        <v>1483</v>
      </c>
      <c r="T228" s="330">
        <v>1</v>
      </c>
      <c r="U228" s="331">
        <v>4</v>
      </c>
      <c r="V228" s="343" t="s">
        <v>191</v>
      </c>
      <c r="W228" s="345">
        <v>1</v>
      </c>
      <c r="X228" s="346">
        <v>1</v>
      </c>
      <c r="Y228" s="345">
        <v>1</v>
      </c>
      <c r="Z228" s="347">
        <v>1</v>
      </c>
      <c r="AA228" s="291"/>
      <c r="AB228" s="292"/>
      <c r="AC228" s="292"/>
      <c r="AD228" s="292"/>
      <c r="AE228" s="292"/>
      <c r="AF228" s="292"/>
      <c r="AG228" s="292"/>
      <c r="AH228" s="292"/>
      <c r="AI228" s="292"/>
      <c r="AJ228" s="292"/>
      <c r="AK228" s="292"/>
      <c r="AL228" s="292"/>
      <c r="AM228" s="292"/>
      <c r="AN228" s="292"/>
      <c r="AO228" s="292"/>
      <c r="AP228" s="292"/>
      <c r="AQ228" s="292"/>
      <c r="AR228" s="292"/>
      <c r="AS228" s="292"/>
      <c r="AT228" s="292"/>
      <c r="AU228" s="292"/>
      <c r="AV228" s="292"/>
      <c r="AW228" s="292"/>
      <c r="AX228" s="292"/>
      <c r="AY228" s="292"/>
      <c r="AZ228" s="292"/>
      <c r="BA228" s="292"/>
      <c r="BB228" s="292"/>
      <c r="BC228" s="293"/>
      <c r="BD228" s="294" t="s">
        <v>1375</v>
      </c>
      <c r="BS228" s="89" t="s">
        <v>631</v>
      </c>
      <c r="BT228" s="89" t="s">
        <v>632</v>
      </c>
      <c r="BU228" s="90" t="s">
        <v>1481</v>
      </c>
      <c r="BV228" s="87" t="s">
        <v>1478</v>
      </c>
      <c r="DH228" s="2" t="s">
        <v>1484</v>
      </c>
      <c r="DI228" s="2" t="s">
        <v>528</v>
      </c>
      <c r="DJ228" s="2" t="s">
        <v>652</v>
      </c>
      <c r="DK228" s="2" t="s">
        <v>653</v>
      </c>
      <c r="DL228" s="2" t="s">
        <v>651</v>
      </c>
      <c r="DQ228" s="2" t="s">
        <v>1481</v>
      </c>
      <c r="DR228" s="2" t="s">
        <v>1478</v>
      </c>
      <c r="EL228" s="805" t="s">
        <v>1485</v>
      </c>
      <c r="EM228" s="311" t="s">
        <v>1482</v>
      </c>
      <c r="EN228" s="267" t="s">
        <v>1483</v>
      </c>
      <c r="EO228" s="267">
        <v>1</v>
      </c>
      <c r="EP228" s="267">
        <v>4</v>
      </c>
      <c r="EQ228" s="268">
        <v>0</v>
      </c>
      <c r="ER228" s="798">
        <v>1</v>
      </c>
      <c r="ES228" s="798">
        <v>3</v>
      </c>
      <c r="ET228" s="813">
        <v>0</v>
      </c>
    </row>
    <row r="229" spans="1:150" ht="174" customHeight="1" thickBot="1" x14ac:dyDescent="0.25">
      <c r="A229" s="270" t="s">
        <v>215</v>
      </c>
      <c r="B229" s="422" t="s">
        <v>216</v>
      </c>
      <c r="C229" s="423" t="s">
        <v>532</v>
      </c>
      <c r="D229" s="424" t="s">
        <v>618</v>
      </c>
      <c r="E229" s="24" t="s">
        <v>1486</v>
      </c>
      <c r="F229" s="707" t="str">
        <f t="shared" si="153"/>
        <v>E3.P_K</v>
      </c>
      <c r="G229" s="708" t="s">
        <v>511</v>
      </c>
      <c r="H229" s="709" t="s">
        <v>662</v>
      </c>
      <c r="I229" s="649" t="s">
        <v>1487</v>
      </c>
      <c r="J229" s="710" t="s">
        <v>185</v>
      </c>
      <c r="K229" s="711" t="str">
        <f t="shared" si="154"/>
        <v>E3.P_K.MR1</v>
      </c>
      <c r="L229" s="568" t="s">
        <v>641</v>
      </c>
      <c r="M229" s="569" t="s">
        <v>664</v>
      </c>
      <c r="N229" s="577">
        <v>0</v>
      </c>
      <c r="O229" s="652">
        <v>23</v>
      </c>
      <c r="P229" s="712" t="s">
        <v>188</v>
      </c>
      <c r="Q229" s="24" t="str">
        <f t="shared" si="155"/>
        <v>E3.P_K.MR1-MP01-1</v>
      </c>
      <c r="R229" s="569" t="s">
        <v>1488</v>
      </c>
      <c r="S229" s="653" t="s">
        <v>1489</v>
      </c>
      <c r="T229" s="576">
        <v>0</v>
      </c>
      <c r="U229" s="577">
        <v>23</v>
      </c>
      <c r="V229" s="576" t="s">
        <v>191</v>
      </c>
      <c r="W229" s="713">
        <v>4</v>
      </c>
      <c r="X229" s="714">
        <v>2</v>
      </c>
      <c r="Y229" s="713">
        <v>9</v>
      </c>
      <c r="Z229" s="715">
        <v>8</v>
      </c>
      <c r="AA229" s="716">
        <f>200000000+150000000+1915448+354547783</f>
        <v>706463231</v>
      </c>
      <c r="AB229" s="717">
        <v>0</v>
      </c>
      <c r="AC229" s="717">
        <v>0</v>
      </c>
      <c r="AD229" s="717">
        <v>0</v>
      </c>
      <c r="AE229" s="717">
        <v>0</v>
      </c>
      <c r="AF229" s="717">
        <v>493536769</v>
      </c>
      <c r="AG229" s="717">
        <f t="shared" ref="AG229:AG230" si="188">SUM(AA229:AF229)</f>
        <v>1200000000</v>
      </c>
      <c r="AH229" s="717">
        <f t="shared" ref="AH229:AM229" si="189">AA229*1.035</f>
        <v>731189444.08499992</v>
      </c>
      <c r="AI229" s="717">
        <f t="shared" si="189"/>
        <v>0</v>
      </c>
      <c r="AJ229" s="717">
        <f t="shared" si="189"/>
        <v>0</v>
      </c>
      <c r="AK229" s="717">
        <f t="shared" si="189"/>
        <v>0</v>
      </c>
      <c r="AL229" s="717">
        <f t="shared" si="189"/>
        <v>0</v>
      </c>
      <c r="AM229" s="717">
        <f t="shared" si="189"/>
        <v>510810555.91499996</v>
      </c>
      <c r="AN229" s="717">
        <f t="shared" ref="AN229:AN230" si="190">SUM(AH229:AM229)</f>
        <v>1242000000</v>
      </c>
      <c r="AO229" s="717">
        <f t="shared" ref="AO229:AT229" si="191">AH229*1.035</f>
        <v>756781074.62797487</v>
      </c>
      <c r="AP229" s="717">
        <f t="shared" si="191"/>
        <v>0</v>
      </c>
      <c r="AQ229" s="717">
        <f t="shared" si="191"/>
        <v>0</v>
      </c>
      <c r="AR229" s="717">
        <f t="shared" si="191"/>
        <v>0</v>
      </c>
      <c r="AS229" s="717">
        <f t="shared" si="191"/>
        <v>0</v>
      </c>
      <c r="AT229" s="717">
        <f t="shared" si="191"/>
        <v>528688925.37202489</v>
      </c>
      <c r="AU229" s="717">
        <f t="shared" ref="AU229:AU230" si="192">SUM(AO229:AT229)</f>
        <v>1285469999.9999998</v>
      </c>
      <c r="AV229" s="717">
        <f t="shared" ref="AV229:BA229" si="193">AO229*1.035</f>
        <v>783268412.23995388</v>
      </c>
      <c r="AW229" s="717">
        <f t="shared" si="193"/>
        <v>0</v>
      </c>
      <c r="AX229" s="717">
        <f t="shared" si="193"/>
        <v>0</v>
      </c>
      <c r="AY229" s="717">
        <f t="shared" si="193"/>
        <v>0</v>
      </c>
      <c r="AZ229" s="717">
        <f t="shared" si="193"/>
        <v>0</v>
      </c>
      <c r="BA229" s="717">
        <f t="shared" si="193"/>
        <v>547193037.76004577</v>
      </c>
      <c r="BB229" s="717">
        <f t="shared" ref="BB229:BB230" si="194">SUM(AV229:BA229)</f>
        <v>1330461449.9999995</v>
      </c>
      <c r="BC229" s="718">
        <f t="shared" ref="BC229:BC230" si="195">+BB229+AU229+AN229+AG229</f>
        <v>5057931449.999999</v>
      </c>
      <c r="BD229" s="294" t="s">
        <v>1375</v>
      </c>
      <c r="BS229" s="89" t="s">
        <v>631</v>
      </c>
      <c r="BT229" s="89" t="s">
        <v>632</v>
      </c>
      <c r="BU229" s="90" t="s">
        <v>1485</v>
      </c>
      <c r="BV229" s="87" t="s">
        <v>1482</v>
      </c>
      <c r="BW229" s="719"/>
      <c r="DH229" s="2" t="s">
        <v>1490</v>
      </c>
      <c r="DI229" s="2" t="s">
        <v>528</v>
      </c>
      <c r="DJ229" s="2" t="s">
        <v>652</v>
      </c>
      <c r="DK229" s="2" t="s">
        <v>653</v>
      </c>
      <c r="DL229" s="2" t="s">
        <v>651</v>
      </c>
      <c r="DQ229" s="2" t="s">
        <v>1485</v>
      </c>
      <c r="DR229" s="2" t="s">
        <v>1482</v>
      </c>
      <c r="EL229" s="811" t="s">
        <v>1491</v>
      </c>
      <c r="EM229" s="311" t="s">
        <v>1488</v>
      </c>
      <c r="EN229" s="267" t="s">
        <v>1489</v>
      </c>
      <c r="EO229" s="267">
        <v>0</v>
      </c>
      <c r="EP229" s="267">
        <v>23</v>
      </c>
      <c r="EQ229" s="268">
        <v>4</v>
      </c>
      <c r="ER229" s="798">
        <v>10</v>
      </c>
      <c r="ES229" s="798">
        <v>6</v>
      </c>
      <c r="ET229" s="813">
        <v>3</v>
      </c>
    </row>
    <row r="230" spans="1:150" ht="100.5" customHeight="1" x14ac:dyDescent="0.2">
      <c r="A230" s="270" t="s">
        <v>215</v>
      </c>
      <c r="B230" s="422" t="s">
        <v>216</v>
      </c>
      <c r="C230" s="423" t="s">
        <v>532</v>
      </c>
      <c r="D230" s="424" t="s">
        <v>562</v>
      </c>
      <c r="E230" s="25" t="s">
        <v>1492</v>
      </c>
      <c r="F230" s="232" t="str">
        <f t="shared" si="153"/>
        <v>E3.P_L</v>
      </c>
      <c r="G230" s="720" t="s">
        <v>524</v>
      </c>
      <c r="H230" s="234" t="s">
        <v>671</v>
      </c>
      <c r="I230" s="644" t="s">
        <v>1493</v>
      </c>
      <c r="J230" s="448" t="s">
        <v>185</v>
      </c>
      <c r="K230" s="449" t="str">
        <f t="shared" si="154"/>
        <v>E3.P_L.MR1</v>
      </c>
      <c r="L230" s="507" t="s">
        <v>650</v>
      </c>
      <c r="M230" s="721" t="s">
        <v>1494</v>
      </c>
      <c r="N230" s="722" t="s">
        <v>674</v>
      </c>
      <c r="O230" s="723" t="s">
        <v>675</v>
      </c>
      <c r="P230" s="698" t="s">
        <v>188</v>
      </c>
      <c r="Q230" s="699" t="str">
        <f t="shared" si="155"/>
        <v>E3.P_L.MR1-MP01-1</v>
      </c>
      <c r="R230" s="612" t="s">
        <v>1495</v>
      </c>
      <c r="S230" s="512" t="s">
        <v>1496</v>
      </c>
      <c r="T230" s="513">
        <v>3</v>
      </c>
      <c r="U230" s="514">
        <v>3</v>
      </c>
      <c r="V230" s="513" t="s">
        <v>191</v>
      </c>
      <c r="W230" s="615">
        <v>0.2</v>
      </c>
      <c r="X230" s="616">
        <v>0.8</v>
      </c>
      <c r="Y230" s="515">
        <v>1</v>
      </c>
      <c r="Z230" s="657">
        <v>1</v>
      </c>
      <c r="AA230" s="582">
        <f>5419364376-6121067476+701703100</f>
        <v>0</v>
      </c>
      <c r="AB230" s="583">
        <v>980802926</v>
      </c>
      <c r="AC230" s="583">
        <v>510000000</v>
      </c>
      <c r="AD230" s="583">
        <v>0</v>
      </c>
      <c r="AE230" s="583">
        <v>0</v>
      </c>
      <c r="AF230" s="583">
        <v>4347947000</v>
      </c>
      <c r="AG230" s="583">
        <f t="shared" si="188"/>
        <v>5838749926</v>
      </c>
      <c r="AH230" s="583">
        <f>AA230*1.035</f>
        <v>0</v>
      </c>
      <c r="AI230" s="583">
        <v>800000000</v>
      </c>
      <c r="AJ230" s="583">
        <v>395529000</v>
      </c>
      <c r="AK230" s="583">
        <f>AD230*1.035</f>
        <v>0</v>
      </c>
      <c r="AL230" s="583">
        <f>AE230*1.035</f>
        <v>0</v>
      </c>
      <c r="AM230" s="583">
        <v>4855322000</v>
      </c>
      <c r="AN230" s="583">
        <f t="shared" si="190"/>
        <v>6050851000</v>
      </c>
      <c r="AO230" s="583">
        <f>AH230*1.035</f>
        <v>0</v>
      </c>
      <c r="AP230" s="583">
        <v>1050660000</v>
      </c>
      <c r="AQ230" s="583">
        <v>199710000</v>
      </c>
      <c r="AR230" s="583">
        <f>AK230*1.035</f>
        <v>0</v>
      </c>
      <c r="AS230" s="583">
        <f>AL230*1.035</f>
        <v>0</v>
      </c>
      <c r="AT230" s="583">
        <v>5124277000</v>
      </c>
      <c r="AU230" s="583">
        <f t="shared" si="192"/>
        <v>6374647000</v>
      </c>
      <c r="AV230" s="583">
        <v>624555000</v>
      </c>
      <c r="AW230" s="583">
        <f>AP230*1.035</f>
        <v>1087433100</v>
      </c>
      <c r="AX230" s="583">
        <v>0</v>
      </c>
      <c r="AY230" s="583">
        <f>AR230*1.035</f>
        <v>0</v>
      </c>
      <c r="AZ230" s="583">
        <f>AS230*1.035</f>
        <v>0</v>
      </c>
      <c r="BA230" s="583">
        <v>4639918000</v>
      </c>
      <c r="BB230" s="583">
        <f t="shared" si="194"/>
        <v>6351906100</v>
      </c>
      <c r="BC230" s="647">
        <f t="shared" si="195"/>
        <v>24616154026</v>
      </c>
      <c r="BD230" s="294" t="s">
        <v>562</v>
      </c>
      <c r="BS230" s="87" t="s">
        <v>640</v>
      </c>
      <c r="BT230" s="87" t="s">
        <v>641</v>
      </c>
      <c r="BU230" s="90" t="s">
        <v>1491</v>
      </c>
      <c r="BV230" s="87" t="s">
        <v>1488</v>
      </c>
      <c r="DH230" s="2" t="s">
        <v>1497</v>
      </c>
      <c r="DI230" s="2" t="s">
        <v>528</v>
      </c>
      <c r="DJ230" s="2" t="s">
        <v>661</v>
      </c>
      <c r="DK230" s="2" t="s">
        <v>662</v>
      </c>
      <c r="DL230" s="2" t="s">
        <v>660</v>
      </c>
      <c r="DQ230" s="2" t="s">
        <v>1491</v>
      </c>
      <c r="DR230" s="2" t="s">
        <v>1488</v>
      </c>
      <c r="EL230" s="805" t="s">
        <v>1498</v>
      </c>
      <c r="EM230" s="311" t="s">
        <v>1495</v>
      </c>
      <c r="EN230" s="267" t="s">
        <v>1496</v>
      </c>
      <c r="EO230" s="267">
        <v>3</v>
      </c>
      <c r="EP230" s="267">
        <v>3</v>
      </c>
      <c r="EQ230" s="269">
        <v>0.2</v>
      </c>
      <c r="ER230" s="799">
        <v>0.2</v>
      </c>
      <c r="ES230" s="799">
        <v>1.4</v>
      </c>
      <c r="ET230" s="807">
        <v>1.2</v>
      </c>
    </row>
    <row r="231" spans="1:150" ht="54" customHeight="1" x14ac:dyDescent="0.2">
      <c r="A231" s="270" t="s">
        <v>215</v>
      </c>
      <c r="B231" s="422" t="s">
        <v>216</v>
      </c>
      <c r="C231" s="423" t="s">
        <v>532</v>
      </c>
      <c r="D231" s="423"/>
      <c r="E231" s="7" t="s">
        <v>1492</v>
      </c>
      <c r="F231" s="274" t="str">
        <f t="shared" si="153"/>
        <v>E3.P_L</v>
      </c>
      <c r="G231" s="446" t="s">
        <v>524</v>
      </c>
      <c r="H231" s="446" t="s">
        <v>671</v>
      </c>
      <c r="I231" s="724"/>
      <c r="J231" s="274" t="s">
        <v>185</v>
      </c>
      <c r="K231" s="638" t="str">
        <f t="shared" si="154"/>
        <v>E3.P_L.MR1</v>
      </c>
      <c r="L231" s="402" t="s">
        <v>650</v>
      </c>
      <c r="M231" s="403" t="s">
        <v>673</v>
      </c>
      <c r="N231" s="725" t="s">
        <v>674</v>
      </c>
      <c r="O231" s="726" t="s">
        <v>675</v>
      </c>
      <c r="P231" s="700" t="s">
        <v>212</v>
      </c>
      <c r="Q231" s="701" t="str">
        <f t="shared" si="155"/>
        <v>E3.P_L.MR1-MP02-1</v>
      </c>
      <c r="R231" s="618" t="s">
        <v>1499</v>
      </c>
      <c r="S231" s="521" t="s">
        <v>1500</v>
      </c>
      <c r="T231" s="522">
        <v>0</v>
      </c>
      <c r="U231" s="532">
        <v>0.8</v>
      </c>
      <c r="V231" s="531" t="s">
        <v>191</v>
      </c>
      <c r="W231" s="526">
        <v>0</v>
      </c>
      <c r="X231" s="525">
        <v>0.4</v>
      </c>
      <c r="Y231" s="524">
        <v>0.2</v>
      </c>
      <c r="Z231" s="533">
        <v>0.2</v>
      </c>
      <c r="AA231" s="534"/>
      <c r="AB231" s="535"/>
      <c r="AC231" s="535"/>
      <c r="AD231" s="535"/>
      <c r="AE231" s="535"/>
      <c r="AF231" s="535"/>
      <c r="AG231" s="535"/>
      <c r="AH231" s="535"/>
      <c r="AI231" s="535"/>
      <c r="AJ231" s="535"/>
      <c r="AK231" s="535"/>
      <c r="AL231" s="535"/>
      <c r="AM231" s="535"/>
      <c r="AN231" s="535"/>
      <c r="AO231" s="535"/>
      <c r="AP231" s="535"/>
      <c r="AQ231" s="535"/>
      <c r="AR231" s="535"/>
      <c r="AS231" s="535"/>
      <c r="AT231" s="535"/>
      <c r="AU231" s="535"/>
      <c r="AV231" s="535"/>
      <c r="AW231" s="535"/>
      <c r="AX231" s="535"/>
      <c r="AY231" s="535"/>
      <c r="AZ231" s="535"/>
      <c r="BA231" s="535"/>
      <c r="BB231" s="535"/>
      <c r="BC231" s="536"/>
      <c r="BD231" s="294" t="s">
        <v>562</v>
      </c>
      <c r="BS231" s="87" t="s">
        <v>649</v>
      </c>
      <c r="BT231" s="87" t="s">
        <v>650</v>
      </c>
      <c r="BU231" s="90" t="s">
        <v>1498</v>
      </c>
      <c r="BV231" s="87" t="s">
        <v>1495</v>
      </c>
      <c r="DH231" s="2" t="s">
        <v>1501</v>
      </c>
      <c r="DI231" s="2" t="s">
        <v>528</v>
      </c>
      <c r="DJ231" s="2" t="s">
        <v>670</v>
      </c>
      <c r="DK231" s="2" t="s">
        <v>671</v>
      </c>
      <c r="DL231" s="2" t="s">
        <v>669</v>
      </c>
      <c r="DQ231" s="2" t="s">
        <v>1498</v>
      </c>
      <c r="DR231" s="2" t="s">
        <v>1495</v>
      </c>
      <c r="EL231" s="805" t="s">
        <v>1502</v>
      </c>
      <c r="EM231" s="311" t="s">
        <v>1499</v>
      </c>
      <c r="EN231" s="267" t="s">
        <v>1500</v>
      </c>
      <c r="EO231" s="267">
        <v>0</v>
      </c>
      <c r="EP231" s="268">
        <v>80</v>
      </c>
      <c r="EQ231" s="268">
        <v>0</v>
      </c>
      <c r="ER231" s="799">
        <v>0</v>
      </c>
      <c r="ES231" s="269">
        <v>20</v>
      </c>
      <c r="ET231" s="807">
        <v>60</v>
      </c>
    </row>
    <row r="232" spans="1:150" ht="46.5" customHeight="1" x14ac:dyDescent="0.2">
      <c r="A232" s="270" t="s">
        <v>215</v>
      </c>
      <c r="B232" s="422" t="s">
        <v>216</v>
      </c>
      <c r="C232" s="423" t="s">
        <v>532</v>
      </c>
      <c r="D232" s="423"/>
      <c r="E232" s="7" t="s">
        <v>1492</v>
      </c>
      <c r="F232" s="274" t="str">
        <f t="shared" si="153"/>
        <v>E3.P_L</v>
      </c>
      <c r="G232" s="446" t="s">
        <v>524</v>
      </c>
      <c r="H232" s="446" t="s">
        <v>671</v>
      </c>
      <c r="I232" s="724"/>
      <c r="J232" s="274" t="s">
        <v>185</v>
      </c>
      <c r="K232" s="638" t="str">
        <f t="shared" si="154"/>
        <v>E3.P_L.MR1</v>
      </c>
      <c r="L232" s="402" t="s">
        <v>650</v>
      </c>
      <c r="M232" s="403" t="s">
        <v>673</v>
      </c>
      <c r="N232" s="725" t="s">
        <v>674</v>
      </c>
      <c r="O232" s="726" t="s">
        <v>675</v>
      </c>
      <c r="P232" s="700" t="s">
        <v>225</v>
      </c>
      <c r="Q232" s="701" t="str">
        <f t="shared" si="155"/>
        <v>E3.P_L.MR1-MP03-1</v>
      </c>
      <c r="R232" s="618" t="s">
        <v>1503</v>
      </c>
      <c r="S232" s="521" t="s">
        <v>446</v>
      </c>
      <c r="T232" s="658">
        <v>1</v>
      </c>
      <c r="U232" s="659">
        <v>1</v>
      </c>
      <c r="V232" s="658" t="s">
        <v>228</v>
      </c>
      <c r="W232" s="526">
        <v>0</v>
      </c>
      <c r="X232" s="663">
        <v>1</v>
      </c>
      <c r="Y232" s="526">
        <v>0</v>
      </c>
      <c r="Z232" s="527">
        <v>0</v>
      </c>
      <c r="AA232" s="660"/>
      <c r="AB232" s="661"/>
      <c r="AC232" s="661"/>
      <c r="AD232" s="661"/>
      <c r="AE232" s="661"/>
      <c r="AF232" s="661"/>
      <c r="AG232" s="661"/>
      <c r="AH232" s="661"/>
      <c r="AI232" s="661"/>
      <c r="AJ232" s="661"/>
      <c r="AK232" s="661"/>
      <c r="AL232" s="661"/>
      <c r="AM232" s="661"/>
      <c r="AN232" s="661"/>
      <c r="AO232" s="661"/>
      <c r="AP232" s="661"/>
      <c r="AQ232" s="661"/>
      <c r="AR232" s="661"/>
      <c r="AS232" s="661"/>
      <c r="AT232" s="661"/>
      <c r="AU232" s="661"/>
      <c r="AV232" s="661"/>
      <c r="AW232" s="661"/>
      <c r="AX232" s="661"/>
      <c r="AY232" s="661"/>
      <c r="AZ232" s="661"/>
      <c r="BA232" s="661"/>
      <c r="BB232" s="661"/>
      <c r="BC232" s="662"/>
      <c r="BD232" s="294" t="s">
        <v>562</v>
      </c>
      <c r="BS232" s="89" t="s">
        <v>649</v>
      </c>
      <c r="BT232" s="89" t="s">
        <v>650</v>
      </c>
      <c r="BU232" s="90" t="s">
        <v>1502</v>
      </c>
      <c r="BV232" s="87" t="s">
        <v>1499</v>
      </c>
      <c r="DH232" s="2" t="s">
        <v>1504</v>
      </c>
      <c r="DI232" s="2" t="s">
        <v>528</v>
      </c>
      <c r="DJ232" s="2" t="s">
        <v>670</v>
      </c>
      <c r="DK232" s="2" t="s">
        <v>671</v>
      </c>
      <c r="DL232" s="2" t="s">
        <v>669</v>
      </c>
      <c r="DQ232" s="2" t="s">
        <v>1502</v>
      </c>
      <c r="DR232" s="2" t="s">
        <v>1499</v>
      </c>
      <c r="EL232" s="805" t="s">
        <v>1505</v>
      </c>
      <c r="EM232" s="311" t="s">
        <v>1503</v>
      </c>
      <c r="EN232" s="267" t="s">
        <v>446</v>
      </c>
      <c r="EO232" s="378">
        <v>1</v>
      </c>
      <c r="EP232" s="378">
        <v>1</v>
      </c>
      <c r="EQ232" s="269">
        <v>0.5</v>
      </c>
      <c r="ER232" s="799">
        <v>0.2</v>
      </c>
      <c r="ES232" s="799">
        <v>0.2</v>
      </c>
      <c r="ET232" s="807">
        <v>0.1</v>
      </c>
    </row>
    <row r="233" spans="1:150" ht="39" customHeight="1" x14ac:dyDescent="0.2">
      <c r="A233" s="270" t="s">
        <v>215</v>
      </c>
      <c r="B233" s="422" t="s">
        <v>216</v>
      </c>
      <c r="C233" s="423" t="s">
        <v>532</v>
      </c>
      <c r="D233" s="423"/>
      <c r="E233" s="7" t="s">
        <v>1492</v>
      </c>
      <c r="F233" s="274" t="str">
        <f t="shared" si="153"/>
        <v>E3.P_L</v>
      </c>
      <c r="G233" s="446" t="s">
        <v>524</v>
      </c>
      <c r="H233" s="446" t="s">
        <v>671</v>
      </c>
      <c r="I233" s="724"/>
      <c r="J233" s="274" t="s">
        <v>185</v>
      </c>
      <c r="K233" s="638" t="str">
        <f t="shared" si="154"/>
        <v>E3.P_L.MR1</v>
      </c>
      <c r="L233" s="402" t="s">
        <v>650</v>
      </c>
      <c r="M233" s="403" t="s">
        <v>673</v>
      </c>
      <c r="N233" s="725" t="s">
        <v>674</v>
      </c>
      <c r="O233" s="726" t="s">
        <v>675</v>
      </c>
      <c r="P233" s="701" t="s">
        <v>240</v>
      </c>
      <c r="Q233" s="701" t="str">
        <f t="shared" si="155"/>
        <v>E3.P_L.MR1-MP04-1</v>
      </c>
      <c r="R233" s="520" t="s">
        <v>1506</v>
      </c>
      <c r="S233" s="683" t="s">
        <v>1507</v>
      </c>
      <c r="T233" s="658">
        <v>0</v>
      </c>
      <c r="U233" s="659">
        <v>1</v>
      </c>
      <c r="V233" s="658" t="s">
        <v>191</v>
      </c>
      <c r="W233" s="526">
        <v>0</v>
      </c>
      <c r="X233" s="663">
        <v>1</v>
      </c>
      <c r="Y233" s="526">
        <v>0</v>
      </c>
      <c r="Z233" s="527">
        <v>0</v>
      </c>
      <c r="AA233" s="660"/>
      <c r="AB233" s="661"/>
      <c r="AC233" s="661"/>
      <c r="AD233" s="661"/>
      <c r="AE233" s="661"/>
      <c r="AF233" s="661"/>
      <c r="AG233" s="661"/>
      <c r="AH233" s="661"/>
      <c r="AI233" s="661"/>
      <c r="AJ233" s="661"/>
      <c r="AK233" s="661"/>
      <c r="AL233" s="661"/>
      <c r="AM233" s="661"/>
      <c r="AN233" s="661"/>
      <c r="AO233" s="661"/>
      <c r="AP233" s="661"/>
      <c r="AQ233" s="661"/>
      <c r="AR233" s="661"/>
      <c r="AS233" s="661"/>
      <c r="AT233" s="661"/>
      <c r="AU233" s="661"/>
      <c r="AV233" s="661"/>
      <c r="AW233" s="661"/>
      <c r="AX233" s="661"/>
      <c r="AY233" s="661"/>
      <c r="AZ233" s="661"/>
      <c r="BA233" s="661"/>
      <c r="BB233" s="661"/>
      <c r="BC233" s="662"/>
      <c r="BD233" s="294" t="s">
        <v>562</v>
      </c>
      <c r="BS233" s="89" t="s">
        <v>649</v>
      </c>
      <c r="BT233" s="89" t="s">
        <v>650</v>
      </c>
      <c r="BU233" s="90" t="s">
        <v>1505</v>
      </c>
      <c r="BV233" s="87" t="s">
        <v>1503</v>
      </c>
      <c r="DH233" s="2" t="s">
        <v>1508</v>
      </c>
      <c r="DI233" s="2" t="s">
        <v>528</v>
      </c>
      <c r="DJ233" s="2" t="s">
        <v>670</v>
      </c>
      <c r="DK233" s="2" t="s">
        <v>671</v>
      </c>
      <c r="DL233" s="2" t="s">
        <v>669</v>
      </c>
      <c r="DQ233" s="2" t="s">
        <v>1505</v>
      </c>
      <c r="DR233" s="2" t="s">
        <v>1503</v>
      </c>
      <c r="EL233" s="805" t="s">
        <v>1509</v>
      </c>
      <c r="EM233" s="806" t="s">
        <v>1506</v>
      </c>
      <c r="EN233" s="266" t="s">
        <v>1507</v>
      </c>
      <c r="EO233" s="378">
        <v>0</v>
      </c>
      <c r="EP233" s="378">
        <v>1</v>
      </c>
      <c r="EQ233" s="268">
        <v>0</v>
      </c>
      <c r="ER233" s="799">
        <v>0.4</v>
      </c>
      <c r="ES233" s="799">
        <v>0.6</v>
      </c>
      <c r="ET233" s="809">
        <v>0</v>
      </c>
    </row>
    <row r="234" spans="1:150" ht="39" customHeight="1" x14ac:dyDescent="0.2">
      <c r="A234" s="270" t="s">
        <v>215</v>
      </c>
      <c r="B234" s="422" t="s">
        <v>216</v>
      </c>
      <c r="C234" s="423" t="s">
        <v>532</v>
      </c>
      <c r="D234" s="423"/>
      <c r="E234" s="7" t="s">
        <v>1492</v>
      </c>
      <c r="F234" s="274" t="str">
        <f t="shared" si="153"/>
        <v>E3.P_L</v>
      </c>
      <c r="G234" s="446" t="s">
        <v>524</v>
      </c>
      <c r="H234" s="446" t="s">
        <v>671</v>
      </c>
      <c r="I234" s="724"/>
      <c r="J234" s="274" t="s">
        <v>185</v>
      </c>
      <c r="K234" s="638" t="str">
        <f t="shared" si="154"/>
        <v>E3.P_L.MR1</v>
      </c>
      <c r="L234" s="402" t="s">
        <v>650</v>
      </c>
      <c r="M234" s="403" t="s">
        <v>673</v>
      </c>
      <c r="N234" s="725" t="s">
        <v>674</v>
      </c>
      <c r="O234" s="726" t="s">
        <v>675</v>
      </c>
      <c r="P234" s="701" t="s">
        <v>1510</v>
      </c>
      <c r="Q234" s="701" t="str">
        <f t="shared" si="155"/>
        <v>E3.P_L.MR1-MP04-2</v>
      </c>
      <c r="R234" s="520" t="s">
        <v>1506</v>
      </c>
      <c r="S234" s="683" t="s">
        <v>1511</v>
      </c>
      <c r="T234" s="658">
        <v>0</v>
      </c>
      <c r="U234" s="659">
        <v>1</v>
      </c>
      <c r="V234" s="658" t="s">
        <v>191</v>
      </c>
      <c r="W234" s="524">
        <v>0.1</v>
      </c>
      <c r="X234" s="525">
        <v>0.9</v>
      </c>
      <c r="Y234" s="526">
        <v>0</v>
      </c>
      <c r="Z234" s="527">
        <v>0</v>
      </c>
      <c r="AA234" s="660"/>
      <c r="AB234" s="661"/>
      <c r="AC234" s="661"/>
      <c r="AD234" s="661"/>
      <c r="AE234" s="661"/>
      <c r="AF234" s="661"/>
      <c r="AG234" s="661"/>
      <c r="AH234" s="661"/>
      <c r="AI234" s="661"/>
      <c r="AJ234" s="661"/>
      <c r="AK234" s="661"/>
      <c r="AL234" s="661"/>
      <c r="AM234" s="661"/>
      <c r="AN234" s="661"/>
      <c r="AO234" s="661"/>
      <c r="AP234" s="661"/>
      <c r="AQ234" s="661"/>
      <c r="AR234" s="661"/>
      <c r="AS234" s="661"/>
      <c r="AT234" s="661"/>
      <c r="AU234" s="661"/>
      <c r="AV234" s="661"/>
      <c r="AW234" s="661"/>
      <c r="AX234" s="661"/>
      <c r="AY234" s="661"/>
      <c r="AZ234" s="661"/>
      <c r="BA234" s="661"/>
      <c r="BB234" s="661"/>
      <c r="BC234" s="662"/>
      <c r="BD234" s="294" t="s">
        <v>562</v>
      </c>
      <c r="BS234" s="89" t="s">
        <v>649</v>
      </c>
      <c r="BT234" s="89" t="s">
        <v>650</v>
      </c>
      <c r="BU234" s="90" t="s">
        <v>1509</v>
      </c>
      <c r="BV234" s="87" t="s">
        <v>1506</v>
      </c>
      <c r="DH234" s="2" t="s">
        <v>1512</v>
      </c>
      <c r="DI234" s="2" t="s">
        <v>528</v>
      </c>
      <c r="DJ234" s="2" t="s">
        <v>670</v>
      </c>
      <c r="DK234" s="2" t="s">
        <v>671</v>
      </c>
      <c r="DL234" s="2" t="s">
        <v>669</v>
      </c>
      <c r="DQ234" s="2" t="s">
        <v>1509</v>
      </c>
      <c r="DR234" s="2" t="s">
        <v>1506</v>
      </c>
      <c r="EL234" s="805" t="s">
        <v>1513</v>
      </c>
      <c r="EM234" s="806" t="s">
        <v>1506</v>
      </c>
      <c r="EN234" s="266" t="s">
        <v>1511</v>
      </c>
      <c r="EO234" s="378">
        <v>0</v>
      </c>
      <c r="EP234" s="378">
        <v>1</v>
      </c>
      <c r="EQ234" s="269">
        <v>0.1</v>
      </c>
      <c r="ER234" s="269">
        <v>0.9</v>
      </c>
      <c r="ES234" s="268">
        <v>0</v>
      </c>
      <c r="ET234" s="809">
        <v>0</v>
      </c>
    </row>
    <row r="235" spans="1:150" ht="44.25" customHeight="1" x14ac:dyDescent="0.2">
      <c r="A235" s="270" t="s">
        <v>215</v>
      </c>
      <c r="B235" s="422" t="s">
        <v>216</v>
      </c>
      <c r="C235" s="423" t="s">
        <v>532</v>
      </c>
      <c r="D235" s="423"/>
      <c r="E235" s="7" t="s">
        <v>1492</v>
      </c>
      <c r="F235" s="274" t="str">
        <f t="shared" si="153"/>
        <v>E3.P_L</v>
      </c>
      <c r="G235" s="446" t="s">
        <v>524</v>
      </c>
      <c r="H235" s="446" t="s">
        <v>671</v>
      </c>
      <c r="I235" s="724"/>
      <c r="J235" s="274" t="s">
        <v>185</v>
      </c>
      <c r="K235" s="638" t="str">
        <f t="shared" si="154"/>
        <v>E3.P_L.MR1</v>
      </c>
      <c r="L235" s="402" t="s">
        <v>650</v>
      </c>
      <c r="M235" s="403" t="s">
        <v>673</v>
      </c>
      <c r="N235" s="725" t="s">
        <v>674</v>
      </c>
      <c r="O235" s="726" t="s">
        <v>675</v>
      </c>
      <c r="P235" s="701" t="s">
        <v>1514</v>
      </c>
      <c r="Q235" s="701" t="str">
        <f t="shared" si="155"/>
        <v>E3.P_L.MR1-MP04-3</v>
      </c>
      <c r="R235" s="520" t="s">
        <v>1506</v>
      </c>
      <c r="S235" s="683" t="s">
        <v>1515</v>
      </c>
      <c r="T235" s="658">
        <v>0</v>
      </c>
      <c r="U235" s="659">
        <v>1</v>
      </c>
      <c r="V235" s="658" t="s">
        <v>191</v>
      </c>
      <c r="W235" s="526">
        <v>0</v>
      </c>
      <c r="X235" s="663">
        <v>1</v>
      </c>
      <c r="Y235" s="526">
        <v>0</v>
      </c>
      <c r="Z235" s="527">
        <v>0</v>
      </c>
      <c r="AA235" s="660"/>
      <c r="AB235" s="661"/>
      <c r="AC235" s="661"/>
      <c r="AD235" s="661"/>
      <c r="AE235" s="661"/>
      <c r="AF235" s="661"/>
      <c r="AG235" s="661"/>
      <c r="AH235" s="661"/>
      <c r="AI235" s="661"/>
      <c r="AJ235" s="661"/>
      <c r="AK235" s="661"/>
      <c r="AL235" s="661"/>
      <c r="AM235" s="661"/>
      <c r="AN235" s="661"/>
      <c r="AO235" s="661"/>
      <c r="AP235" s="661"/>
      <c r="AQ235" s="661"/>
      <c r="AR235" s="661"/>
      <c r="AS235" s="661"/>
      <c r="AT235" s="661"/>
      <c r="AU235" s="661"/>
      <c r="AV235" s="661"/>
      <c r="AW235" s="661"/>
      <c r="AX235" s="661"/>
      <c r="AY235" s="661"/>
      <c r="AZ235" s="661"/>
      <c r="BA235" s="661"/>
      <c r="BB235" s="661"/>
      <c r="BC235" s="662"/>
      <c r="BD235" s="294" t="s">
        <v>562</v>
      </c>
      <c r="BS235" s="89" t="s">
        <v>649</v>
      </c>
      <c r="BT235" s="89" t="s">
        <v>650</v>
      </c>
      <c r="BU235" s="90" t="s">
        <v>1513</v>
      </c>
      <c r="BV235" s="87" t="s">
        <v>1506</v>
      </c>
      <c r="DH235" s="2" t="s">
        <v>1516</v>
      </c>
      <c r="DI235" s="2" t="s">
        <v>528</v>
      </c>
      <c r="DJ235" s="2" t="s">
        <v>670</v>
      </c>
      <c r="DK235" s="2" t="s">
        <v>671</v>
      </c>
      <c r="DL235" s="2" t="s">
        <v>669</v>
      </c>
      <c r="DQ235" s="2" t="s">
        <v>1513</v>
      </c>
      <c r="DR235" s="2" t="s">
        <v>1506</v>
      </c>
      <c r="EL235" s="805" t="s">
        <v>1517</v>
      </c>
      <c r="EM235" s="806" t="s">
        <v>1506</v>
      </c>
      <c r="EN235" s="266" t="s">
        <v>1515</v>
      </c>
      <c r="EO235" s="378">
        <v>0</v>
      </c>
      <c r="EP235" s="378">
        <v>1</v>
      </c>
      <c r="EQ235" s="268">
        <v>0</v>
      </c>
      <c r="ER235" s="268">
        <v>1</v>
      </c>
      <c r="ES235" s="268">
        <v>0</v>
      </c>
      <c r="ET235" s="809">
        <v>0</v>
      </c>
    </row>
    <row r="236" spans="1:150" ht="42" customHeight="1" x14ac:dyDescent="0.2">
      <c r="A236" s="270" t="s">
        <v>215</v>
      </c>
      <c r="B236" s="422" t="s">
        <v>216</v>
      </c>
      <c r="C236" s="423" t="s">
        <v>532</v>
      </c>
      <c r="D236" s="423"/>
      <c r="E236" s="7" t="s">
        <v>1492</v>
      </c>
      <c r="F236" s="274" t="str">
        <f t="shared" si="153"/>
        <v>E3.P_L</v>
      </c>
      <c r="G236" s="446" t="s">
        <v>524</v>
      </c>
      <c r="H236" s="446" t="s">
        <v>671</v>
      </c>
      <c r="I236" s="724"/>
      <c r="J236" s="274" t="s">
        <v>185</v>
      </c>
      <c r="K236" s="638" t="str">
        <f t="shared" si="154"/>
        <v>E3.P_L.MR1</v>
      </c>
      <c r="L236" s="402" t="s">
        <v>650</v>
      </c>
      <c r="M236" s="403" t="s">
        <v>673</v>
      </c>
      <c r="N236" s="725" t="s">
        <v>674</v>
      </c>
      <c r="O236" s="726" t="s">
        <v>675</v>
      </c>
      <c r="P236" s="701" t="s">
        <v>252</v>
      </c>
      <c r="Q236" s="701" t="str">
        <f t="shared" si="155"/>
        <v>E3.P_L.MR1-MP05-1</v>
      </c>
      <c r="R236" s="520" t="s">
        <v>1518</v>
      </c>
      <c r="S236" s="683" t="s">
        <v>1519</v>
      </c>
      <c r="T236" s="658">
        <v>0</v>
      </c>
      <c r="U236" s="727">
        <v>0.3</v>
      </c>
      <c r="V236" s="728" t="s">
        <v>191</v>
      </c>
      <c r="W236" s="526">
        <v>0</v>
      </c>
      <c r="X236" s="663">
        <v>1</v>
      </c>
      <c r="Y236" s="526">
        <v>1</v>
      </c>
      <c r="Z236" s="527">
        <v>1</v>
      </c>
      <c r="AA236" s="729"/>
      <c r="AB236" s="730"/>
      <c r="AC236" s="730"/>
      <c r="AD236" s="730"/>
      <c r="AE236" s="730"/>
      <c r="AF236" s="730"/>
      <c r="AG236" s="730"/>
      <c r="AH236" s="730"/>
      <c r="AI236" s="730"/>
      <c r="AJ236" s="730"/>
      <c r="AK236" s="730"/>
      <c r="AL236" s="730"/>
      <c r="AM236" s="730"/>
      <c r="AN236" s="730"/>
      <c r="AO236" s="730"/>
      <c r="AP236" s="730"/>
      <c r="AQ236" s="730"/>
      <c r="AR236" s="730"/>
      <c r="AS236" s="730"/>
      <c r="AT236" s="730"/>
      <c r="AU236" s="730"/>
      <c r="AV236" s="730"/>
      <c r="AW236" s="730"/>
      <c r="AX236" s="730"/>
      <c r="AY236" s="730"/>
      <c r="AZ236" s="730"/>
      <c r="BA236" s="730"/>
      <c r="BB236" s="730"/>
      <c r="BC236" s="731"/>
      <c r="BD236" s="294" t="s">
        <v>562</v>
      </c>
      <c r="BS236" s="89" t="s">
        <v>649</v>
      </c>
      <c r="BT236" s="89" t="s">
        <v>650</v>
      </c>
      <c r="BU236" s="90" t="s">
        <v>1517</v>
      </c>
      <c r="BV236" s="87" t="s">
        <v>1506</v>
      </c>
      <c r="DH236" s="2" t="s">
        <v>1520</v>
      </c>
      <c r="DI236" s="2" t="s">
        <v>528</v>
      </c>
      <c r="DJ236" s="2" t="s">
        <v>670</v>
      </c>
      <c r="DK236" s="2" t="s">
        <v>671</v>
      </c>
      <c r="DL236" s="2" t="s">
        <v>669</v>
      </c>
      <c r="DQ236" s="2" t="s">
        <v>1517</v>
      </c>
      <c r="DR236" s="2" t="s">
        <v>1506</v>
      </c>
      <c r="EL236" s="805" t="s">
        <v>1521</v>
      </c>
      <c r="EM236" s="806" t="s">
        <v>1518</v>
      </c>
      <c r="EN236" s="266" t="s">
        <v>1519</v>
      </c>
      <c r="EO236" s="378">
        <v>0</v>
      </c>
      <c r="EP236" s="641">
        <v>0.3</v>
      </c>
      <c r="EQ236" s="322">
        <v>0.05</v>
      </c>
      <c r="ER236" s="322">
        <v>0.05</v>
      </c>
      <c r="ES236" s="269">
        <v>0.1</v>
      </c>
      <c r="ET236" s="812">
        <v>0.1</v>
      </c>
    </row>
    <row r="237" spans="1:150" ht="41.25" customHeight="1" x14ac:dyDescent="0.2">
      <c r="A237" s="270" t="s">
        <v>215</v>
      </c>
      <c r="B237" s="422" t="s">
        <v>216</v>
      </c>
      <c r="C237" s="423" t="s">
        <v>532</v>
      </c>
      <c r="D237" s="423"/>
      <c r="E237" s="7" t="s">
        <v>1492</v>
      </c>
      <c r="F237" s="274" t="str">
        <f t="shared" si="153"/>
        <v>E3.P_L</v>
      </c>
      <c r="G237" s="446" t="s">
        <v>524</v>
      </c>
      <c r="H237" s="446" t="s">
        <v>671</v>
      </c>
      <c r="I237" s="724"/>
      <c r="J237" s="274" t="s">
        <v>185</v>
      </c>
      <c r="K237" s="638" t="str">
        <f t="shared" si="154"/>
        <v>E3.P_L.MR1</v>
      </c>
      <c r="L237" s="402" t="s">
        <v>650</v>
      </c>
      <c r="M237" s="403" t="s">
        <v>673</v>
      </c>
      <c r="N237" s="725" t="s">
        <v>674</v>
      </c>
      <c r="O237" s="726" t="s">
        <v>675</v>
      </c>
      <c r="P237" s="701" t="s">
        <v>263</v>
      </c>
      <c r="Q237" s="701" t="str">
        <f t="shared" si="155"/>
        <v>E3.P_L.MR1-MP06-1</v>
      </c>
      <c r="R237" s="520" t="s">
        <v>1522</v>
      </c>
      <c r="S237" s="683" t="s">
        <v>1523</v>
      </c>
      <c r="T237" s="658">
        <v>0</v>
      </c>
      <c r="U237" s="659">
        <v>1</v>
      </c>
      <c r="V237" s="658" t="s">
        <v>191</v>
      </c>
      <c r="W237" s="524">
        <v>0.3</v>
      </c>
      <c r="X237" s="525">
        <v>0.7</v>
      </c>
      <c r="Y237" s="526">
        <v>0</v>
      </c>
      <c r="Z237" s="527">
        <v>0</v>
      </c>
      <c r="AA237" s="660"/>
      <c r="AB237" s="661"/>
      <c r="AC237" s="661"/>
      <c r="AD237" s="661"/>
      <c r="AE237" s="661"/>
      <c r="AF237" s="661"/>
      <c r="AG237" s="661"/>
      <c r="AH237" s="661"/>
      <c r="AI237" s="661"/>
      <c r="AJ237" s="661"/>
      <c r="AK237" s="661"/>
      <c r="AL237" s="661"/>
      <c r="AM237" s="661"/>
      <c r="AN237" s="661"/>
      <c r="AO237" s="661"/>
      <c r="AP237" s="661"/>
      <c r="AQ237" s="661"/>
      <c r="AR237" s="661"/>
      <c r="AS237" s="661"/>
      <c r="AT237" s="661"/>
      <c r="AU237" s="661"/>
      <c r="AV237" s="661"/>
      <c r="AW237" s="661"/>
      <c r="AX237" s="661"/>
      <c r="AY237" s="661"/>
      <c r="AZ237" s="661"/>
      <c r="BA237" s="661"/>
      <c r="BB237" s="661"/>
      <c r="BC237" s="662"/>
      <c r="BD237" s="294" t="s">
        <v>562</v>
      </c>
      <c r="BS237" s="89" t="s">
        <v>649</v>
      </c>
      <c r="BT237" s="89" t="s">
        <v>650</v>
      </c>
      <c r="BU237" s="90" t="s">
        <v>1521</v>
      </c>
      <c r="BV237" s="87" t="s">
        <v>1518</v>
      </c>
      <c r="DH237" s="2" t="s">
        <v>1524</v>
      </c>
      <c r="DI237" s="2" t="s">
        <v>528</v>
      </c>
      <c r="DJ237" s="2" t="s">
        <v>670</v>
      </c>
      <c r="DK237" s="2" t="s">
        <v>671</v>
      </c>
      <c r="DL237" s="2" t="s">
        <v>669</v>
      </c>
      <c r="DQ237" s="2" t="s">
        <v>1521</v>
      </c>
      <c r="DR237" s="2" t="s">
        <v>1518</v>
      </c>
      <c r="EL237" s="805" t="s">
        <v>1525</v>
      </c>
      <c r="EM237" s="806" t="s">
        <v>1522</v>
      </c>
      <c r="EN237" s="266" t="s">
        <v>1523</v>
      </c>
      <c r="EO237" s="378">
        <v>0</v>
      </c>
      <c r="EP237" s="378">
        <v>1</v>
      </c>
      <c r="EQ237" s="269">
        <v>0.3</v>
      </c>
      <c r="ER237" s="799">
        <v>0</v>
      </c>
      <c r="ES237" s="799">
        <v>0.3</v>
      </c>
      <c r="ET237" s="807">
        <v>0.4</v>
      </c>
    </row>
    <row r="238" spans="1:150" ht="39" customHeight="1" x14ac:dyDescent="0.2">
      <c r="A238" s="270" t="s">
        <v>215</v>
      </c>
      <c r="B238" s="422" t="s">
        <v>216</v>
      </c>
      <c r="C238" s="423" t="s">
        <v>532</v>
      </c>
      <c r="D238" s="423"/>
      <c r="E238" s="7" t="s">
        <v>1492</v>
      </c>
      <c r="F238" s="274" t="str">
        <f t="shared" si="153"/>
        <v>E3.P_L</v>
      </c>
      <c r="G238" s="446" t="s">
        <v>524</v>
      </c>
      <c r="H238" s="446" t="s">
        <v>671</v>
      </c>
      <c r="I238" s="724"/>
      <c r="J238" s="274" t="s">
        <v>185</v>
      </c>
      <c r="K238" s="638" t="str">
        <f t="shared" si="154"/>
        <v>E3.P_L.MR1</v>
      </c>
      <c r="L238" s="402" t="s">
        <v>650</v>
      </c>
      <c r="M238" s="403" t="s">
        <v>673</v>
      </c>
      <c r="N238" s="725" t="s">
        <v>674</v>
      </c>
      <c r="O238" s="726" t="s">
        <v>675</v>
      </c>
      <c r="P238" s="701" t="s">
        <v>1526</v>
      </c>
      <c r="Q238" s="701" t="str">
        <f t="shared" si="155"/>
        <v>E3.P_L.MR1-MP06-2</v>
      </c>
      <c r="R238" s="520" t="s">
        <v>1522</v>
      </c>
      <c r="S238" s="683" t="s">
        <v>1527</v>
      </c>
      <c r="T238" s="658">
        <v>0</v>
      </c>
      <c r="U238" s="659">
        <v>1</v>
      </c>
      <c r="V238" s="658" t="s">
        <v>191</v>
      </c>
      <c r="W238" s="526">
        <v>0</v>
      </c>
      <c r="X238" s="663">
        <v>1</v>
      </c>
      <c r="Y238" s="526">
        <v>0</v>
      </c>
      <c r="Z238" s="527">
        <v>0</v>
      </c>
      <c r="AA238" s="660"/>
      <c r="AB238" s="661"/>
      <c r="AC238" s="661"/>
      <c r="AD238" s="661"/>
      <c r="AE238" s="661"/>
      <c r="AF238" s="661"/>
      <c r="AG238" s="661"/>
      <c r="AH238" s="661"/>
      <c r="AI238" s="661"/>
      <c r="AJ238" s="661"/>
      <c r="AK238" s="661"/>
      <c r="AL238" s="661"/>
      <c r="AM238" s="661"/>
      <c r="AN238" s="661"/>
      <c r="AO238" s="661"/>
      <c r="AP238" s="661"/>
      <c r="AQ238" s="661"/>
      <c r="AR238" s="661"/>
      <c r="AS238" s="661"/>
      <c r="AT238" s="661"/>
      <c r="AU238" s="661"/>
      <c r="AV238" s="661"/>
      <c r="AW238" s="661"/>
      <c r="AX238" s="661"/>
      <c r="AY238" s="661"/>
      <c r="AZ238" s="661"/>
      <c r="BA238" s="661"/>
      <c r="BB238" s="661"/>
      <c r="BC238" s="662"/>
      <c r="BD238" s="294" t="s">
        <v>562</v>
      </c>
      <c r="BS238" s="89" t="s">
        <v>649</v>
      </c>
      <c r="BT238" s="89" t="s">
        <v>650</v>
      </c>
      <c r="BU238" s="90" t="s">
        <v>1525</v>
      </c>
      <c r="BV238" s="87" t="s">
        <v>1522</v>
      </c>
      <c r="DH238" s="2" t="s">
        <v>1528</v>
      </c>
      <c r="DI238" s="2" t="s">
        <v>528</v>
      </c>
      <c r="DJ238" s="2" t="s">
        <v>670</v>
      </c>
      <c r="DK238" s="2" t="s">
        <v>671</v>
      </c>
      <c r="DL238" s="2" t="s">
        <v>669</v>
      </c>
      <c r="DQ238" s="2" t="s">
        <v>1525</v>
      </c>
      <c r="DR238" s="2" t="s">
        <v>1522</v>
      </c>
      <c r="EL238" s="805" t="s">
        <v>1529</v>
      </c>
      <c r="EM238" s="806" t="s">
        <v>1522</v>
      </c>
      <c r="EN238" s="266" t="s">
        <v>1527</v>
      </c>
      <c r="EO238" s="378">
        <v>0</v>
      </c>
      <c r="EP238" s="378">
        <v>1</v>
      </c>
      <c r="EQ238" s="268">
        <v>0</v>
      </c>
      <c r="ER238" s="798">
        <v>0</v>
      </c>
      <c r="ES238" s="268">
        <v>0</v>
      </c>
      <c r="ET238" s="813">
        <v>1</v>
      </c>
    </row>
    <row r="239" spans="1:150" ht="37.5" customHeight="1" thickBot="1" x14ac:dyDescent="0.25">
      <c r="A239" s="270" t="s">
        <v>215</v>
      </c>
      <c r="B239" s="422" t="s">
        <v>216</v>
      </c>
      <c r="C239" s="423" t="s">
        <v>532</v>
      </c>
      <c r="D239" s="423"/>
      <c r="E239" s="7" t="s">
        <v>1492</v>
      </c>
      <c r="F239" s="274" t="str">
        <f t="shared" si="153"/>
        <v>E3.P_L</v>
      </c>
      <c r="G239" s="446" t="s">
        <v>524</v>
      </c>
      <c r="H239" s="446" t="s">
        <v>671</v>
      </c>
      <c r="I239" s="732"/>
      <c r="J239" s="591" t="s">
        <v>185</v>
      </c>
      <c r="K239" s="733" t="str">
        <f t="shared" si="154"/>
        <v>E3.P_L.MR1</v>
      </c>
      <c r="L239" s="418" t="s">
        <v>650</v>
      </c>
      <c r="M239" s="419" t="s">
        <v>673</v>
      </c>
      <c r="N239" s="734" t="s">
        <v>674</v>
      </c>
      <c r="O239" s="735" t="s">
        <v>675</v>
      </c>
      <c r="P239" s="703" t="s">
        <v>274</v>
      </c>
      <c r="Q239" s="703" t="str">
        <f t="shared" si="155"/>
        <v>E3.P_L.MR1-MP07-1</v>
      </c>
      <c r="R239" s="619" t="s">
        <v>1530</v>
      </c>
      <c r="S239" s="544" t="s">
        <v>1531</v>
      </c>
      <c r="T239" s="736">
        <v>1</v>
      </c>
      <c r="U239" s="666">
        <v>4</v>
      </c>
      <c r="V239" s="665" t="s">
        <v>191</v>
      </c>
      <c r="W239" s="547">
        <v>1</v>
      </c>
      <c r="X239" s="548">
        <v>1</v>
      </c>
      <c r="Y239" s="547">
        <v>1</v>
      </c>
      <c r="Z239" s="549">
        <v>1</v>
      </c>
      <c r="AA239" s="660"/>
      <c r="AB239" s="661"/>
      <c r="AC239" s="661"/>
      <c r="AD239" s="661"/>
      <c r="AE239" s="661"/>
      <c r="AF239" s="661"/>
      <c r="AG239" s="661"/>
      <c r="AH239" s="661"/>
      <c r="AI239" s="661"/>
      <c r="AJ239" s="661"/>
      <c r="AK239" s="661"/>
      <c r="AL239" s="661"/>
      <c r="AM239" s="661"/>
      <c r="AN239" s="661"/>
      <c r="AO239" s="661"/>
      <c r="AP239" s="661"/>
      <c r="AQ239" s="661"/>
      <c r="AR239" s="661"/>
      <c r="AS239" s="661"/>
      <c r="AT239" s="661"/>
      <c r="AU239" s="661"/>
      <c r="AV239" s="661"/>
      <c r="AW239" s="661"/>
      <c r="AX239" s="661"/>
      <c r="AY239" s="661"/>
      <c r="AZ239" s="661"/>
      <c r="BA239" s="661"/>
      <c r="BB239" s="661"/>
      <c r="BC239" s="662"/>
      <c r="BD239" s="294" t="s">
        <v>562</v>
      </c>
      <c r="BS239" s="89" t="s">
        <v>649</v>
      </c>
      <c r="BT239" s="89" t="s">
        <v>650</v>
      </c>
      <c r="BU239" s="90" t="s">
        <v>1529</v>
      </c>
      <c r="BV239" s="87" t="s">
        <v>1522</v>
      </c>
      <c r="DH239" s="2" t="s">
        <v>1532</v>
      </c>
      <c r="DI239" s="2" t="s">
        <v>528</v>
      </c>
      <c r="DJ239" s="2" t="s">
        <v>670</v>
      </c>
      <c r="DK239" s="2" t="s">
        <v>671</v>
      </c>
      <c r="DL239" s="2" t="s">
        <v>669</v>
      </c>
      <c r="DQ239" s="2" t="s">
        <v>1529</v>
      </c>
      <c r="DR239" s="2" t="s">
        <v>1522</v>
      </c>
      <c r="EL239" s="805" t="s">
        <v>1533</v>
      </c>
      <c r="EM239" s="311" t="s">
        <v>1530</v>
      </c>
      <c r="EN239" s="267" t="s">
        <v>1531</v>
      </c>
      <c r="EO239" s="378">
        <v>1</v>
      </c>
      <c r="EP239" s="378">
        <v>4</v>
      </c>
      <c r="EQ239" s="268">
        <v>1</v>
      </c>
      <c r="ER239" s="268">
        <v>1</v>
      </c>
      <c r="ES239" s="268">
        <v>1</v>
      </c>
      <c r="ET239" s="809">
        <v>1</v>
      </c>
    </row>
    <row r="240" spans="1:150" ht="114.75" customHeight="1" x14ac:dyDescent="0.2">
      <c r="A240" s="270" t="s">
        <v>215</v>
      </c>
      <c r="B240" s="422" t="s">
        <v>216</v>
      </c>
      <c r="C240" s="423" t="s">
        <v>532</v>
      </c>
      <c r="D240" s="423"/>
      <c r="E240" s="7" t="s">
        <v>1492</v>
      </c>
      <c r="F240" s="274" t="str">
        <f t="shared" si="153"/>
        <v>E3.P_L</v>
      </c>
      <c r="G240" s="446" t="s">
        <v>524</v>
      </c>
      <c r="H240" s="446" t="s">
        <v>671</v>
      </c>
      <c r="I240" s="447" t="s">
        <v>1534</v>
      </c>
      <c r="J240" s="448" t="s">
        <v>301</v>
      </c>
      <c r="K240" s="449" t="str">
        <f t="shared" si="154"/>
        <v>E3.P_L.MR2</v>
      </c>
      <c r="L240" s="353" t="s">
        <v>659</v>
      </c>
      <c r="M240" s="354" t="s">
        <v>673</v>
      </c>
      <c r="N240" s="240" t="s">
        <v>682</v>
      </c>
      <c r="O240" s="240" t="s">
        <v>683</v>
      </c>
      <c r="P240" s="358" t="s">
        <v>188</v>
      </c>
      <c r="Q240" s="358" t="str">
        <f t="shared" si="155"/>
        <v>E3.P_L.MR2-MP01-1</v>
      </c>
      <c r="R240" s="410" t="s">
        <v>1535</v>
      </c>
      <c r="S240" s="360" t="s">
        <v>1536</v>
      </c>
      <c r="T240" s="361">
        <v>0</v>
      </c>
      <c r="U240" s="608">
        <v>5</v>
      </c>
      <c r="V240" s="607" t="s">
        <v>191</v>
      </c>
      <c r="W240" s="477">
        <v>0</v>
      </c>
      <c r="X240" s="478">
        <v>4</v>
      </c>
      <c r="Y240" s="477">
        <v>1</v>
      </c>
      <c r="Z240" s="479">
        <v>0</v>
      </c>
      <c r="AA240" s="291"/>
      <c r="AB240" s="292"/>
      <c r="AC240" s="292"/>
      <c r="AD240" s="292"/>
      <c r="AE240" s="292"/>
      <c r="AF240" s="292"/>
      <c r="AG240" s="292"/>
      <c r="AH240" s="292"/>
      <c r="AI240" s="292"/>
      <c r="AJ240" s="292"/>
      <c r="AK240" s="292"/>
      <c r="AL240" s="292"/>
      <c r="AM240" s="292"/>
      <c r="AN240" s="292"/>
      <c r="AO240" s="292"/>
      <c r="AP240" s="292"/>
      <c r="AQ240" s="292"/>
      <c r="AR240" s="292"/>
      <c r="AS240" s="292"/>
      <c r="AT240" s="292"/>
      <c r="AU240" s="292"/>
      <c r="AV240" s="292"/>
      <c r="AW240" s="292"/>
      <c r="AX240" s="292"/>
      <c r="AY240" s="292"/>
      <c r="AZ240" s="292"/>
      <c r="BA240" s="292"/>
      <c r="BB240" s="292"/>
      <c r="BC240" s="293"/>
      <c r="BD240" s="294" t="s">
        <v>562</v>
      </c>
      <c r="BS240" s="89" t="s">
        <v>649</v>
      </c>
      <c r="BT240" s="89" t="s">
        <v>650</v>
      </c>
      <c r="BU240" s="90" t="s">
        <v>1533</v>
      </c>
      <c r="BV240" s="87" t="s">
        <v>1530</v>
      </c>
      <c r="DH240" s="2" t="s">
        <v>1537</v>
      </c>
      <c r="DI240" s="2" t="s">
        <v>528</v>
      </c>
      <c r="DJ240" s="2" t="s">
        <v>670</v>
      </c>
      <c r="DK240" s="2" t="s">
        <v>671</v>
      </c>
      <c r="DL240" s="2" t="s">
        <v>669</v>
      </c>
      <c r="DQ240" s="2" t="s">
        <v>1533</v>
      </c>
      <c r="DR240" s="2" t="s">
        <v>1530</v>
      </c>
      <c r="EL240" s="811" t="s">
        <v>1538</v>
      </c>
      <c r="EM240" s="311" t="s">
        <v>1535</v>
      </c>
      <c r="EN240" s="267" t="s">
        <v>1536</v>
      </c>
      <c r="EO240" s="267">
        <v>0</v>
      </c>
      <c r="EP240" s="267">
        <v>5</v>
      </c>
      <c r="EQ240" s="268">
        <v>1</v>
      </c>
      <c r="ER240" s="798">
        <v>3</v>
      </c>
      <c r="ES240" s="799">
        <v>0.9</v>
      </c>
      <c r="ET240" s="807">
        <v>0.1</v>
      </c>
    </row>
    <row r="241" spans="1:152" ht="51" customHeight="1" x14ac:dyDescent="0.2">
      <c r="A241" s="270" t="s">
        <v>215</v>
      </c>
      <c r="B241" s="422" t="s">
        <v>216</v>
      </c>
      <c r="C241" s="423" t="s">
        <v>532</v>
      </c>
      <c r="D241" s="423"/>
      <c r="E241" s="7" t="s">
        <v>1492</v>
      </c>
      <c r="F241" s="274" t="str">
        <f t="shared" si="153"/>
        <v>E3.P_L</v>
      </c>
      <c r="G241" s="446" t="s">
        <v>524</v>
      </c>
      <c r="H241" s="446" t="s">
        <v>671</v>
      </c>
      <c r="I241" s="450"/>
      <c r="J241" s="451" t="s">
        <v>301</v>
      </c>
      <c r="K241" s="366" t="str">
        <f t="shared" si="154"/>
        <v>E3.P_L.MR2</v>
      </c>
      <c r="L241" s="402" t="s">
        <v>659</v>
      </c>
      <c r="M241" s="403" t="s">
        <v>673</v>
      </c>
      <c r="N241" s="281" t="s">
        <v>682</v>
      </c>
      <c r="O241" s="281" t="s">
        <v>683</v>
      </c>
      <c r="P241" s="370" t="s">
        <v>212</v>
      </c>
      <c r="Q241" s="370" t="str">
        <f t="shared" si="155"/>
        <v>E3.P_L.MR2-MP02-1</v>
      </c>
      <c r="R241" s="706" t="s">
        <v>1539</v>
      </c>
      <c r="S241" s="285" t="s">
        <v>1540</v>
      </c>
      <c r="T241" s="286">
        <v>0</v>
      </c>
      <c r="U241" s="287">
        <v>1</v>
      </c>
      <c r="V241" s="286" t="s">
        <v>191</v>
      </c>
      <c r="W241" s="288">
        <v>0</v>
      </c>
      <c r="X241" s="289">
        <v>0</v>
      </c>
      <c r="Y241" s="288">
        <v>1</v>
      </c>
      <c r="Z241" s="290">
        <v>0</v>
      </c>
      <c r="AA241" s="291"/>
      <c r="AB241" s="292"/>
      <c r="AC241" s="292"/>
      <c r="AD241" s="292"/>
      <c r="AE241" s="292"/>
      <c r="AF241" s="292"/>
      <c r="AG241" s="292"/>
      <c r="AH241" s="292"/>
      <c r="AI241" s="292"/>
      <c r="AJ241" s="292"/>
      <c r="AK241" s="292"/>
      <c r="AL241" s="292"/>
      <c r="AM241" s="292"/>
      <c r="AN241" s="292"/>
      <c r="AO241" s="292"/>
      <c r="AP241" s="292"/>
      <c r="AQ241" s="292"/>
      <c r="AR241" s="292"/>
      <c r="AS241" s="292"/>
      <c r="AT241" s="292"/>
      <c r="AU241" s="292"/>
      <c r="AV241" s="292"/>
      <c r="AW241" s="292"/>
      <c r="AX241" s="292"/>
      <c r="AY241" s="292"/>
      <c r="AZ241" s="292"/>
      <c r="BA241" s="292"/>
      <c r="BB241" s="292"/>
      <c r="BC241" s="293"/>
      <c r="BD241" s="294" t="s">
        <v>562</v>
      </c>
      <c r="BS241" s="87" t="s">
        <v>658</v>
      </c>
      <c r="BT241" s="87" t="s">
        <v>659</v>
      </c>
      <c r="BU241" s="90" t="s">
        <v>1538</v>
      </c>
      <c r="BV241" s="87" t="s">
        <v>1535</v>
      </c>
      <c r="DH241" s="2" t="s">
        <v>1541</v>
      </c>
      <c r="DI241" s="2" t="s">
        <v>528</v>
      </c>
      <c r="DJ241" s="2" t="s">
        <v>670</v>
      </c>
      <c r="DK241" s="2" t="s">
        <v>671</v>
      </c>
      <c r="DL241" s="2" t="s">
        <v>680</v>
      </c>
      <c r="DQ241" s="2" t="s">
        <v>1538</v>
      </c>
      <c r="DR241" s="2" t="s">
        <v>1535</v>
      </c>
      <c r="EL241" s="811" t="s">
        <v>1542</v>
      </c>
      <c r="EM241" s="806" t="s">
        <v>1539</v>
      </c>
      <c r="EN241" s="266" t="s">
        <v>1540</v>
      </c>
      <c r="EO241" s="267">
        <v>0</v>
      </c>
      <c r="EP241" s="267">
        <v>1</v>
      </c>
      <c r="EQ241" s="268">
        <v>0</v>
      </c>
      <c r="ER241" s="799">
        <v>0.5</v>
      </c>
      <c r="ES241" s="799">
        <v>0.5</v>
      </c>
      <c r="ET241" s="809">
        <v>0</v>
      </c>
    </row>
    <row r="242" spans="1:152" ht="51" customHeight="1" x14ac:dyDescent="0.2">
      <c r="A242" s="270" t="s">
        <v>215</v>
      </c>
      <c r="B242" s="422" t="s">
        <v>216</v>
      </c>
      <c r="C242" s="423" t="s">
        <v>532</v>
      </c>
      <c r="D242" s="423"/>
      <c r="E242" s="7" t="s">
        <v>1492</v>
      </c>
      <c r="F242" s="274" t="str">
        <f t="shared" si="153"/>
        <v>E3.P_L</v>
      </c>
      <c r="G242" s="446" t="s">
        <v>524</v>
      </c>
      <c r="H242" s="446" t="s">
        <v>671</v>
      </c>
      <c r="I242" s="450"/>
      <c r="J242" s="451" t="s">
        <v>301</v>
      </c>
      <c r="K242" s="366" t="str">
        <f t="shared" si="154"/>
        <v>E3.P_L.MR2</v>
      </c>
      <c r="L242" s="402" t="s">
        <v>659</v>
      </c>
      <c r="M242" s="403" t="s">
        <v>673</v>
      </c>
      <c r="N242" s="281" t="s">
        <v>682</v>
      </c>
      <c r="O242" s="281" t="s">
        <v>683</v>
      </c>
      <c r="P242" s="370" t="s">
        <v>1423</v>
      </c>
      <c r="Q242" s="370" t="str">
        <f t="shared" si="155"/>
        <v>E3.P_L.MR2-MP02-2</v>
      </c>
      <c r="R242" s="706" t="s">
        <v>1539</v>
      </c>
      <c r="S242" s="285" t="s">
        <v>1543</v>
      </c>
      <c r="T242" s="286">
        <v>5</v>
      </c>
      <c r="U242" s="287">
        <v>1</v>
      </c>
      <c r="V242" s="286" t="s">
        <v>191</v>
      </c>
      <c r="W242" s="288">
        <v>0</v>
      </c>
      <c r="X242" s="323">
        <v>0.7</v>
      </c>
      <c r="Y242" s="308">
        <v>0.3</v>
      </c>
      <c r="Z242" s="290">
        <v>0</v>
      </c>
      <c r="AA242" s="291"/>
      <c r="AB242" s="292"/>
      <c r="AC242" s="292"/>
      <c r="AD242" s="292"/>
      <c r="AE242" s="292"/>
      <c r="AF242" s="292"/>
      <c r="AG242" s="292"/>
      <c r="AH242" s="292"/>
      <c r="AI242" s="292"/>
      <c r="AJ242" s="292"/>
      <c r="AK242" s="292"/>
      <c r="AL242" s="292"/>
      <c r="AM242" s="292"/>
      <c r="AN242" s="292"/>
      <c r="AO242" s="292"/>
      <c r="AP242" s="292"/>
      <c r="AQ242" s="292"/>
      <c r="AR242" s="292"/>
      <c r="AS242" s="292"/>
      <c r="AT242" s="292"/>
      <c r="AU242" s="292"/>
      <c r="AV242" s="292"/>
      <c r="AW242" s="292"/>
      <c r="AX242" s="292"/>
      <c r="AY242" s="292"/>
      <c r="AZ242" s="292"/>
      <c r="BA242" s="292"/>
      <c r="BB242" s="292"/>
      <c r="BC242" s="293"/>
      <c r="BD242" s="294" t="s">
        <v>562</v>
      </c>
      <c r="BS242" s="89" t="s">
        <v>658</v>
      </c>
      <c r="BT242" s="89" t="s">
        <v>659</v>
      </c>
      <c r="BU242" s="90" t="s">
        <v>1542</v>
      </c>
      <c r="BV242" s="87" t="s">
        <v>1539</v>
      </c>
      <c r="DH242" s="2" t="s">
        <v>1544</v>
      </c>
      <c r="DI242" s="2" t="s">
        <v>528</v>
      </c>
      <c r="DJ242" s="2" t="s">
        <v>670</v>
      </c>
      <c r="DK242" s="2" t="s">
        <v>671</v>
      </c>
      <c r="DL242" s="2" t="s">
        <v>680</v>
      </c>
      <c r="DQ242" s="2" t="s">
        <v>1542</v>
      </c>
      <c r="DR242" s="2" t="s">
        <v>1539</v>
      </c>
      <c r="EL242" s="811" t="s">
        <v>1545</v>
      </c>
      <c r="EM242" s="806" t="s">
        <v>1539</v>
      </c>
      <c r="EN242" s="267" t="s">
        <v>1543</v>
      </c>
      <c r="EO242" s="267">
        <v>5</v>
      </c>
      <c r="EP242" s="267">
        <v>1</v>
      </c>
      <c r="EQ242" s="268">
        <v>0</v>
      </c>
      <c r="ER242" s="799">
        <v>0.2</v>
      </c>
      <c r="ES242" s="799">
        <v>0.8</v>
      </c>
      <c r="ET242" s="809">
        <v>0</v>
      </c>
    </row>
    <row r="243" spans="1:152" ht="42.75" customHeight="1" x14ac:dyDescent="0.2">
      <c r="A243" s="270" t="s">
        <v>215</v>
      </c>
      <c r="B243" s="422" t="s">
        <v>216</v>
      </c>
      <c r="C243" s="423" t="s">
        <v>532</v>
      </c>
      <c r="D243" s="423"/>
      <c r="E243" s="7" t="s">
        <v>1492</v>
      </c>
      <c r="F243" s="274" t="str">
        <f t="shared" si="153"/>
        <v>E3.P_L</v>
      </c>
      <c r="G243" s="446" t="s">
        <v>524</v>
      </c>
      <c r="H243" s="446" t="s">
        <v>671</v>
      </c>
      <c r="I243" s="450"/>
      <c r="J243" s="451" t="s">
        <v>301</v>
      </c>
      <c r="K243" s="366" t="str">
        <f t="shared" si="154"/>
        <v>E3.P_L.MR2</v>
      </c>
      <c r="L243" s="402" t="s">
        <v>659</v>
      </c>
      <c r="M243" s="403" t="s">
        <v>673</v>
      </c>
      <c r="N243" s="281" t="s">
        <v>682</v>
      </c>
      <c r="O243" s="281" t="s">
        <v>683</v>
      </c>
      <c r="P243" s="370" t="s">
        <v>225</v>
      </c>
      <c r="Q243" s="370" t="str">
        <f t="shared" si="155"/>
        <v>E3.P_L.MR2-MP03-1</v>
      </c>
      <c r="R243" s="414" t="s">
        <v>1546</v>
      </c>
      <c r="S243" s="307" t="s">
        <v>1547</v>
      </c>
      <c r="T243" s="674">
        <v>0.01</v>
      </c>
      <c r="U243" s="737">
        <v>0.5</v>
      </c>
      <c r="V243" s="640" t="s">
        <v>191</v>
      </c>
      <c r="W243" s="288">
        <v>0</v>
      </c>
      <c r="X243" s="323">
        <v>0.2</v>
      </c>
      <c r="Y243" s="308">
        <v>0.2</v>
      </c>
      <c r="Z243" s="309">
        <v>0.1</v>
      </c>
      <c r="AA243" s="738"/>
      <c r="AB243" s="739"/>
      <c r="AC243" s="739"/>
      <c r="AD243" s="739"/>
      <c r="AE243" s="739"/>
      <c r="AF243" s="739"/>
      <c r="AG243" s="739"/>
      <c r="AH243" s="739"/>
      <c r="AI243" s="739"/>
      <c r="AJ243" s="739"/>
      <c r="AK243" s="739"/>
      <c r="AL243" s="739"/>
      <c r="AM243" s="739"/>
      <c r="AN243" s="739"/>
      <c r="AO243" s="739"/>
      <c r="AP243" s="739"/>
      <c r="AQ243" s="739"/>
      <c r="AR243" s="739"/>
      <c r="AS243" s="739"/>
      <c r="AT243" s="739"/>
      <c r="AU243" s="739"/>
      <c r="AV243" s="739"/>
      <c r="AW243" s="739"/>
      <c r="AX243" s="739"/>
      <c r="AY243" s="739"/>
      <c r="AZ243" s="739"/>
      <c r="BA243" s="739"/>
      <c r="BB243" s="739"/>
      <c r="BC243" s="740"/>
      <c r="BD243" s="294" t="s">
        <v>562</v>
      </c>
      <c r="BS243" s="89" t="s">
        <v>658</v>
      </c>
      <c r="BT243" s="89" t="s">
        <v>659</v>
      </c>
      <c r="BU243" s="90" t="s">
        <v>1545</v>
      </c>
      <c r="BV243" s="87" t="s">
        <v>1539</v>
      </c>
      <c r="DH243" s="2" t="s">
        <v>1548</v>
      </c>
      <c r="DI243" s="2" t="s">
        <v>528</v>
      </c>
      <c r="DJ243" s="2" t="s">
        <v>670</v>
      </c>
      <c r="DK243" s="2" t="s">
        <v>671</v>
      </c>
      <c r="DL243" s="2" t="s">
        <v>680</v>
      </c>
      <c r="DQ243" s="2" t="s">
        <v>1545</v>
      </c>
      <c r="DR243" s="2" t="s">
        <v>1539</v>
      </c>
      <c r="EL243" s="811" t="s">
        <v>1549</v>
      </c>
      <c r="EM243" s="311" t="s">
        <v>1546</v>
      </c>
      <c r="EN243" s="267" t="s">
        <v>1547</v>
      </c>
      <c r="EO243" s="675">
        <v>0.01</v>
      </c>
      <c r="EP243" s="641">
        <v>0.5</v>
      </c>
      <c r="EQ243" s="268">
        <v>0</v>
      </c>
      <c r="ER243" s="269">
        <v>0.2</v>
      </c>
      <c r="ES243" s="269">
        <v>0.2</v>
      </c>
      <c r="ET243" s="812">
        <v>0.1</v>
      </c>
      <c r="EV243" s="741"/>
    </row>
    <row r="244" spans="1:152" ht="40.5" customHeight="1" x14ac:dyDescent="0.2">
      <c r="A244" s="270" t="s">
        <v>215</v>
      </c>
      <c r="B244" s="422" t="s">
        <v>216</v>
      </c>
      <c r="C244" s="423" t="s">
        <v>532</v>
      </c>
      <c r="D244" s="423"/>
      <c r="E244" s="7" t="s">
        <v>1492</v>
      </c>
      <c r="F244" s="274" t="str">
        <f t="shared" si="153"/>
        <v>E3.P_L</v>
      </c>
      <c r="G244" s="446" t="s">
        <v>524</v>
      </c>
      <c r="H244" s="446" t="s">
        <v>671</v>
      </c>
      <c r="I244" s="450"/>
      <c r="J244" s="451" t="s">
        <v>301</v>
      </c>
      <c r="K244" s="366" t="str">
        <f t="shared" si="154"/>
        <v>E3.P_L.MR2</v>
      </c>
      <c r="L244" s="402" t="s">
        <v>659</v>
      </c>
      <c r="M244" s="403" t="s">
        <v>673</v>
      </c>
      <c r="N244" s="281" t="s">
        <v>682</v>
      </c>
      <c r="O244" s="281" t="s">
        <v>683</v>
      </c>
      <c r="P244" s="370" t="s">
        <v>240</v>
      </c>
      <c r="Q244" s="370" t="str">
        <f t="shared" si="155"/>
        <v>E3.P_L.MR2-MP04-1</v>
      </c>
      <c r="R244" s="706" t="s">
        <v>1550</v>
      </c>
      <c r="S244" s="285" t="s">
        <v>1523</v>
      </c>
      <c r="T244" s="373">
        <v>0</v>
      </c>
      <c r="U244" s="374">
        <v>1</v>
      </c>
      <c r="V244" s="373" t="s">
        <v>191</v>
      </c>
      <c r="W244" s="288">
        <v>0</v>
      </c>
      <c r="X244" s="289">
        <v>1</v>
      </c>
      <c r="Y244" s="288">
        <v>0</v>
      </c>
      <c r="Z244" s="290">
        <v>0</v>
      </c>
      <c r="AA244" s="375"/>
      <c r="AB244" s="376"/>
      <c r="AC244" s="376"/>
      <c r="AD244" s="376"/>
      <c r="AE244" s="376"/>
      <c r="AF244" s="376"/>
      <c r="AG244" s="376"/>
      <c r="AH244" s="376"/>
      <c r="AI244" s="376"/>
      <c r="AJ244" s="376"/>
      <c r="AK244" s="376"/>
      <c r="AL244" s="376"/>
      <c r="AM244" s="376"/>
      <c r="AN244" s="376"/>
      <c r="AO244" s="376"/>
      <c r="AP244" s="376"/>
      <c r="AQ244" s="376"/>
      <c r="AR244" s="376"/>
      <c r="AS244" s="376"/>
      <c r="AT244" s="376"/>
      <c r="AU244" s="376"/>
      <c r="AV244" s="376"/>
      <c r="AW244" s="376"/>
      <c r="AX244" s="376"/>
      <c r="AY244" s="376"/>
      <c r="AZ244" s="376"/>
      <c r="BA244" s="376"/>
      <c r="BB244" s="376"/>
      <c r="BC244" s="377"/>
      <c r="BD244" s="294" t="s">
        <v>562</v>
      </c>
      <c r="BS244" s="89" t="s">
        <v>658</v>
      </c>
      <c r="BT244" s="89" t="s">
        <v>659</v>
      </c>
      <c r="BU244" s="90" t="s">
        <v>1549</v>
      </c>
      <c r="BV244" s="87" t="s">
        <v>1546</v>
      </c>
      <c r="DH244" s="2" t="s">
        <v>1551</v>
      </c>
      <c r="DI244" s="2" t="s">
        <v>528</v>
      </c>
      <c r="DJ244" s="2" t="s">
        <v>670</v>
      </c>
      <c r="DK244" s="2" t="s">
        <v>671</v>
      </c>
      <c r="DL244" s="2" t="s">
        <v>680</v>
      </c>
      <c r="DQ244" s="2" t="s">
        <v>1549</v>
      </c>
      <c r="DR244" s="2" t="s">
        <v>1546</v>
      </c>
      <c r="EL244" s="811" t="s">
        <v>1552</v>
      </c>
      <c r="EM244" s="806" t="s">
        <v>1550</v>
      </c>
      <c r="EN244" s="266" t="s">
        <v>1523</v>
      </c>
      <c r="EO244" s="378">
        <v>0</v>
      </c>
      <c r="EP244" s="378">
        <v>1</v>
      </c>
      <c r="EQ244" s="269">
        <v>0.3</v>
      </c>
      <c r="ER244" s="799">
        <v>0.1</v>
      </c>
      <c r="ES244" s="799">
        <v>0.6</v>
      </c>
      <c r="ET244" s="809">
        <v>0</v>
      </c>
    </row>
    <row r="245" spans="1:152" ht="39" customHeight="1" x14ac:dyDescent="0.2">
      <c r="A245" s="270" t="s">
        <v>215</v>
      </c>
      <c r="B245" s="422" t="s">
        <v>216</v>
      </c>
      <c r="C245" s="423" t="s">
        <v>532</v>
      </c>
      <c r="D245" s="423"/>
      <c r="E245" s="7" t="s">
        <v>1492</v>
      </c>
      <c r="F245" s="274" t="str">
        <f t="shared" si="153"/>
        <v>E3.P_L</v>
      </c>
      <c r="G245" s="446" t="s">
        <v>524</v>
      </c>
      <c r="H245" s="446" t="s">
        <v>671</v>
      </c>
      <c r="I245" s="450"/>
      <c r="J245" s="451" t="s">
        <v>301</v>
      </c>
      <c r="K245" s="366" t="str">
        <f t="shared" si="154"/>
        <v>E3.P_L.MR2</v>
      </c>
      <c r="L245" s="402" t="s">
        <v>659</v>
      </c>
      <c r="M245" s="403" t="s">
        <v>673</v>
      </c>
      <c r="N245" s="281" t="s">
        <v>682</v>
      </c>
      <c r="O245" s="281" t="s">
        <v>683</v>
      </c>
      <c r="P245" s="370" t="s">
        <v>1510</v>
      </c>
      <c r="Q245" s="370" t="str">
        <f t="shared" si="155"/>
        <v>E3.P_L.MR2-MP04-2</v>
      </c>
      <c r="R245" s="706" t="s">
        <v>1550</v>
      </c>
      <c r="S245" s="285" t="s">
        <v>1527</v>
      </c>
      <c r="T245" s="373">
        <v>0</v>
      </c>
      <c r="U245" s="374">
        <v>1</v>
      </c>
      <c r="V245" s="373" t="s">
        <v>191</v>
      </c>
      <c r="W245" s="288">
        <v>0</v>
      </c>
      <c r="X245" s="289">
        <v>1</v>
      </c>
      <c r="Y245" s="288">
        <v>0</v>
      </c>
      <c r="Z245" s="290">
        <v>0</v>
      </c>
      <c r="AA245" s="375"/>
      <c r="AB245" s="376"/>
      <c r="AC245" s="376"/>
      <c r="AD245" s="376"/>
      <c r="AE245" s="376"/>
      <c r="AF245" s="376"/>
      <c r="AG245" s="376"/>
      <c r="AH245" s="376"/>
      <c r="AI245" s="376"/>
      <c r="AJ245" s="376"/>
      <c r="AK245" s="376"/>
      <c r="AL245" s="376"/>
      <c r="AM245" s="376"/>
      <c r="AN245" s="376"/>
      <c r="AO245" s="376"/>
      <c r="AP245" s="376"/>
      <c r="AQ245" s="376"/>
      <c r="AR245" s="376"/>
      <c r="AS245" s="376"/>
      <c r="AT245" s="376"/>
      <c r="AU245" s="376"/>
      <c r="AV245" s="376"/>
      <c r="AW245" s="376"/>
      <c r="AX245" s="376"/>
      <c r="AY245" s="376"/>
      <c r="AZ245" s="376"/>
      <c r="BA245" s="376"/>
      <c r="BB245" s="376"/>
      <c r="BC245" s="377"/>
      <c r="BD245" s="294" t="s">
        <v>562</v>
      </c>
      <c r="BS245" s="89" t="s">
        <v>658</v>
      </c>
      <c r="BT245" s="89" t="s">
        <v>659</v>
      </c>
      <c r="BU245" s="90" t="s">
        <v>1552</v>
      </c>
      <c r="BV245" s="87" t="s">
        <v>1550</v>
      </c>
      <c r="DH245" s="2" t="s">
        <v>1553</v>
      </c>
      <c r="DI245" s="2" t="s">
        <v>528</v>
      </c>
      <c r="DJ245" s="2" t="s">
        <v>670</v>
      </c>
      <c r="DK245" s="2" t="s">
        <v>671</v>
      </c>
      <c r="DL245" s="2" t="s">
        <v>680</v>
      </c>
      <c r="DQ245" s="2" t="s">
        <v>1552</v>
      </c>
      <c r="DR245" s="2" t="s">
        <v>1550</v>
      </c>
      <c r="EL245" s="811" t="s">
        <v>1554</v>
      </c>
      <c r="EM245" s="806" t="s">
        <v>1550</v>
      </c>
      <c r="EN245" s="266" t="s">
        <v>1527</v>
      </c>
      <c r="EO245" s="378">
        <v>0</v>
      </c>
      <c r="EP245" s="378">
        <v>1</v>
      </c>
      <c r="EQ245" s="269">
        <v>0.1</v>
      </c>
      <c r="ER245" s="799">
        <v>0</v>
      </c>
      <c r="ES245" s="799">
        <v>0.2</v>
      </c>
      <c r="ET245" s="807">
        <v>0.7</v>
      </c>
    </row>
    <row r="246" spans="1:152" ht="42.75" customHeight="1" x14ac:dyDescent="0.2">
      <c r="A246" s="270" t="s">
        <v>215</v>
      </c>
      <c r="B246" s="422" t="s">
        <v>216</v>
      </c>
      <c r="C246" s="423" t="s">
        <v>532</v>
      </c>
      <c r="D246" s="423"/>
      <c r="E246" s="7" t="s">
        <v>1492</v>
      </c>
      <c r="F246" s="274" t="str">
        <f t="shared" si="153"/>
        <v>E3.P_L</v>
      </c>
      <c r="G246" s="446" t="s">
        <v>524</v>
      </c>
      <c r="H246" s="446" t="s">
        <v>671</v>
      </c>
      <c r="I246" s="450"/>
      <c r="J246" s="451" t="s">
        <v>301</v>
      </c>
      <c r="K246" s="366" t="str">
        <f t="shared" si="154"/>
        <v>E3.P_L.MR2</v>
      </c>
      <c r="L246" s="402" t="s">
        <v>659</v>
      </c>
      <c r="M246" s="403" t="s">
        <v>673</v>
      </c>
      <c r="N246" s="281" t="s">
        <v>682</v>
      </c>
      <c r="O246" s="281" t="s">
        <v>683</v>
      </c>
      <c r="P246" s="370" t="s">
        <v>252</v>
      </c>
      <c r="Q246" s="370" t="str">
        <f t="shared" si="155"/>
        <v>E3.P_L.MR2-MP05-1</v>
      </c>
      <c r="R246" s="706" t="s">
        <v>1555</v>
      </c>
      <c r="S246" s="285" t="s">
        <v>1556</v>
      </c>
      <c r="T246" s="640">
        <v>0.4</v>
      </c>
      <c r="U246" s="374">
        <v>1</v>
      </c>
      <c r="V246" s="373" t="s">
        <v>191</v>
      </c>
      <c r="W246" s="308">
        <v>0.8</v>
      </c>
      <c r="X246" s="323">
        <v>0.2</v>
      </c>
      <c r="Y246" s="288">
        <v>0</v>
      </c>
      <c r="Z246" s="290">
        <v>0</v>
      </c>
      <c r="AA246" s="375"/>
      <c r="AB246" s="376"/>
      <c r="AC246" s="376"/>
      <c r="AD246" s="376"/>
      <c r="AE246" s="376"/>
      <c r="AF246" s="376"/>
      <c r="AG246" s="376"/>
      <c r="AH246" s="376"/>
      <c r="AI246" s="376"/>
      <c r="AJ246" s="376"/>
      <c r="AK246" s="376"/>
      <c r="AL246" s="376"/>
      <c r="AM246" s="376"/>
      <c r="AN246" s="376"/>
      <c r="AO246" s="376"/>
      <c r="AP246" s="376"/>
      <c r="AQ246" s="376"/>
      <c r="AR246" s="376"/>
      <c r="AS246" s="376"/>
      <c r="AT246" s="376"/>
      <c r="AU246" s="376"/>
      <c r="AV246" s="376"/>
      <c r="AW246" s="376"/>
      <c r="AX246" s="376"/>
      <c r="AY246" s="376"/>
      <c r="AZ246" s="376"/>
      <c r="BA246" s="376"/>
      <c r="BB246" s="376"/>
      <c r="BC246" s="377"/>
      <c r="BD246" s="294" t="s">
        <v>562</v>
      </c>
      <c r="BS246" s="89" t="s">
        <v>658</v>
      </c>
      <c r="BT246" s="89" t="s">
        <v>659</v>
      </c>
      <c r="BU246" s="90" t="s">
        <v>1554</v>
      </c>
      <c r="BV246" s="87" t="s">
        <v>1550</v>
      </c>
      <c r="DH246" s="2" t="s">
        <v>1557</v>
      </c>
      <c r="DI246" s="2" t="s">
        <v>528</v>
      </c>
      <c r="DJ246" s="2" t="s">
        <v>670</v>
      </c>
      <c r="DK246" s="2" t="s">
        <v>671</v>
      </c>
      <c r="DL246" s="2" t="s">
        <v>680</v>
      </c>
      <c r="DQ246" s="2" t="s">
        <v>1554</v>
      </c>
      <c r="DR246" s="2" t="s">
        <v>1550</v>
      </c>
      <c r="EL246" s="811" t="s">
        <v>1558</v>
      </c>
      <c r="EM246" s="806" t="s">
        <v>1555</v>
      </c>
      <c r="EN246" s="266" t="s">
        <v>1556</v>
      </c>
      <c r="EO246" s="641">
        <v>0.4</v>
      </c>
      <c r="EP246" s="378">
        <v>1</v>
      </c>
      <c r="EQ246" s="269">
        <v>0.8</v>
      </c>
      <c r="ER246" s="269">
        <v>0.2</v>
      </c>
      <c r="ES246" s="268">
        <v>0</v>
      </c>
      <c r="ET246" s="809">
        <v>0</v>
      </c>
    </row>
    <row r="247" spans="1:152" ht="42" customHeight="1" x14ac:dyDescent="0.2">
      <c r="A247" s="270" t="s">
        <v>215</v>
      </c>
      <c r="B247" s="422" t="s">
        <v>216</v>
      </c>
      <c r="C247" s="423" t="s">
        <v>532</v>
      </c>
      <c r="D247" s="423"/>
      <c r="E247" s="7" t="s">
        <v>1492</v>
      </c>
      <c r="F247" s="274" t="str">
        <f t="shared" si="153"/>
        <v>E3.P_L</v>
      </c>
      <c r="G247" s="446" t="s">
        <v>524</v>
      </c>
      <c r="H247" s="446" t="s">
        <v>671</v>
      </c>
      <c r="I247" s="450"/>
      <c r="J247" s="451" t="s">
        <v>301</v>
      </c>
      <c r="K247" s="366" t="str">
        <f t="shared" si="154"/>
        <v>E3.P_L.MR2</v>
      </c>
      <c r="L247" s="402" t="s">
        <v>659</v>
      </c>
      <c r="M247" s="403" t="s">
        <v>673</v>
      </c>
      <c r="N247" s="281" t="s">
        <v>682</v>
      </c>
      <c r="O247" s="281" t="s">
        <v>683</v>
      </c>
      <c r="P247" s="370" t="s">
        <v>1559</v>
      </c>
      <c r="Q247" s="370" t="str">
        <f t="shared" si="155"/>
        <v>E3.P_L.MR2-MP05-2</v>
      </c>
      <c r="R247" s="706" t="s">
        <v>1555</v>
      </c>
      <c r="S247" s="285" t="s">
        <v>1560</v>
      </c>
      <c r="T247" s="373">
        <v>0</v>
      </c>
      <c r="U247" s="374">
        <v>1</v>
      </c>
      <c r="V247" s="373" t="s">
        <v>191</v>
      </c>
      <c r="W247" s="288">
        <v>0</v>
      </c>
      <c r="X247" s="323">
        <v>0.5</v>
      </c>
      <c r="Y247" s="308">
        <v>0.5</v>
      </c>
      <c r="Z247" s="290">
        <v>0</v>
      </c>
      <c r="AA247" s="375"/>
      <c r="AB247" s="376"/>
      <c r="AC247" s="376"/>
      <c r="AD247" s="376"/>
      <c r="AE247" s="376"/>
      <c r="AF247" s="376"/>
      <c r="AG247" s="376"/>
      <c r="AH247" s="376"/>
      <c r="AI247" s="376"/>
      <c r="AJ247" s="376"/>
      <c r="AK247" s="376"/>
      <c r="AL247" s="376"/>
      <c r="AM247" s="376"/>
      <c r="AN247" s="376"/>
      <c r="AO247" s="376"/>
      <c r="AP247" s="376"/>
      <c r="AQ247" s="376"/>
      <c r="AR247" s="376"/>
      <c r="AS247" s="376"/>
      <c r="AT247" s="376"/>
      <c r="AU247" s="376"/>
      <c r="AV247" s="376"/>
      <c r="AW247" s="376"/>
      <c r="AX247" s="376"/>
      <c r="AY247" s="376"/>
      <c r="AZ247" s="376"/>
      <c r="BA247" s="376"/>
      <c r="BB247" s="376"/>
      <c r="BC247" s="377"/>
      <c r="BD247" s="294" t="s">
        <v>562</v>
      </c>
      <c r="BS247" s="89" t="s">
        <v>658</v>
      </c>
      <c r="BT247" s="89" t="s">
        <v>659</v>
      </c>
      <c r="BU247" s="90" t="s">
        <v>1558</v>
      </c>
      <c r="BV247" s="87" t="s">
        <v>1555</v>
      </c>
      <c r="DH247" s="2" t="s">
        <v>1561</v>
      </c>
      <c r="DI247" s="2" t="s">
        <v>528</v>
      </c>
      <c r="DJ247" s="2" t="s">
        <v>670</v>
      </c>
      <c r="DK247" s="2" t="s">
        <v>671</v>
      </c>
      <c r="DL247" s="2" t="s">
        <v>680</v>
      </c>
      <c r="DQ247" s="2" t="s">
        <v>1558</v>
      </c>
      <c r="DR247" s="2" t="s">
        <v>1555</v>
      </c>
      <c r="EL247" s="811" t="s">
        <v>1562</v>
      </c>
      <c r="EM247" s="806" t="s">
        <v>1555</v>
      </c>
      <c r="EN247" s="266" t="s">
        <v>1560</v>
      </c>
      <c r="EO247" s="378">
        <v>0</v>
      </c>
      <c r="EP247" s="378">
        <v>1</v>
      </c>
      <c r="EQ247" s="268">
        <v>0</v>
      </c>
      <c r="ER247" s="799">
        <v>0.2</v>
      </c>
      <c r="ES247" s="799">
        <v>0.6</v>
      </c>
      <c r="ET247" s="807">
        <v>0.2</v>
      </c>
    </row>
    <row r="248" spans="1:152" ht="33" customHeight="1" thickBot="1" x14ac:dyDescent="0.25">
      <c r="A248" s="270" t="s">
        <v>215</v>
      </c>
      <c r="B248" s="422" t="s">
        <v>216</v>
      </c>
      <c r="C248" s="423" t="s">
        <v>532</v>
      </c>
      <c r="D248" s="423"/>
      <c r="E248" s="7" t="s">
        <v>1492</v>
      </c>
      <c r="F248" s="274" t="str">
        <f t="shared" si="153"/>
        <v>E3.P_L</v>
      </c>
      <c r="G248" s="446" t="s">
        <v>524</v>
      </c>
      <c r="H248" s="446" t="s">
        <v>671</v>
      </c>
      <c r="I248" s="456"/>
      <c r="J248" s="457" t="s">
        <v>301</v>
      </c>
      <c r="K248" s="458" t="str">
        <f t="shared" si="154"/>
        <v>E3.P_L.MR2</v>
      </c>
      <c r="L248" s="418" t="s">
        <v>659</v>
      </c>
      <c r="M248" s="419" t="s">
        <v>673</v>
      </c>
      <c r="N248" s="420" t="s">
        <v>682</v>
      </c>
      <c r="O248" s="420" t="s">
        <v>683</v>
      </c>
      <c r="P248" s="383" t="s">
        <v>263</v>
      </c>
      <c r="Q248" s="384" t="str">
        <f t="shared" si="155"/>
        <v>E3.P_L.MR2-MP06-1</v>
      </c>
      <c r="R248" s="468" t="s">
        <v>1563</v>
      </c>
      <c r="S248" s="329" t="s">
        <v>1531</v>
      </c>
      <c r="T248" s="609">
        <v>0</v>
      </c>
      <c r="U248" s="610">
        <v>4</v>
      </c>
      <c r="V248" s="609" t="s">
        <v>191</v>
      </c>
      <c r="W248" s="494">
        <v>1</v>
      </c>
      <c r="X248" s="559">
        <v>1</v>
      </c>
      <c r="Y248" s="494">
        <v>1</v>
      </c>
      <c r="Z248" s="560">
        <v>1</v>
      </c>
      <c r="AA248" s="375"/>
      <c r="AB248" s="376"/>
      <c r="AC248" s="376"/>
      <c r="AD248" s="376"/>
      <c r="AE248" s="376"/>
      <c r="AF248" s="376"/>
      <c r="AG248" s="376"/>
      <c r="AH248" s="376"/>
      <c r="AI248" s="376"/>
      <c r="AJ248" s="376"/>
      <c r="AK248" s="376"/>
      <c r="AL248" s="376"/>
      <c r="AM248" s="376"/>
      <c r="AN248" s="376"/>
      <c r="AO248" s="376"/>
      <c r="AP248" s="376"/>
      <c r="AQ248" s="376"/>
      <c r="AR248" s="376"/>
      <c r="AS248" s="376"/>
      <c r="AT248" s="376"/>
      <c r="AU248" s="376"/>
      <c r="AV248" s="376"/>
      <c r="AW248" s="376"/>
      <c r="AX248" s="376"/>
      <c r="AY248" s="376"/>
      <c r="AZ248" s="376"/>
      <c r="BA248" s="376"/>
      <c r="BB248" s="376"/>
      <c r="BC248" s="377"/>
      <c r="BD248" s="294" t="s">
        <v>562</v>
      </c>
      <c r="BS248" s="89" t="s">
        <v>658</v>
      </c>
      <c r="BT248" s="89" t="s">
        <v>659</v>
      </c>
      <c r="BU248" s="90" t="s">
        <v>1562</v>
      </c>
      <c r="BV248" s="87" t="s">
        <v>1555</v>
      </c>
      <c r="DH248" s="2" t="s">
        <v>1564</v>
      </c>
      <c r="DI248" s="2" t="s">
        <v>528</v>
      </c>
      <c r="DJ248" s="2" t="s">
        <v>670</v>
      </c>
      <c r="DK248" s="2" t="s">
        <v>671</v>
      </c>
      <c r="DL248" s="2" t="s">
        <v>680</v>
      </c>
      <c r="DQ248" s="2" t="s">
        <v>1562</v>
      </c>
      <c r="DR248" s="2" t="s">
        <v>1555</v>
      </c>
      <c r="EL248" s="811" t="s">
        <v>1565</v>
      </c>
      <c r="EM248" s="311" t="s">
        <v>1563</v>
      </c>
      <c r="EN248" s="267" t="s">
        <v>1531</v>
      </c>
      <c r="EO248" s="378">
        <v>0</v>
      </c>
      <c r="EP248" s="378">
        <v>4</v>
      </c>
      <c r="EQ248" s="268">
        <v>1</v>
      </c>
      <c r="ER248" s="268">
        <v>1</v>
      </c>
      <c r="ES248" s="268">
        <v>1</v>
      </c>
      <c r="ET248" s="809">
        <v>1</v>
      </c>
    </row>
    <row r="249" spans="1:152" ht="105" customHeight="1" x14ac:dyDescent="0.2">
      <c r="A249" s="270" t="s">
        <v>215</v>
      </c>
      <c r="B249" s="422" t="s">
        <v>216</v>
      </c>
      <c r="C249" s="423" t="s">
        <v>532</v>
      </c>
      <c r="D249" s="423"/>
      <c r="E249" s="7" t="s">
        <v>1492</v>
      </c>
      <c r="F249" s="274" t="str">
        <f t="shared" si="153"/>
        <v>E3.P_L</v>
      </c>
      <c r="G249" s="742" t="s">
        <v>524</v>
      </c>
      <c r="H249" s="742" t="s">
        <v>671</v>
      </c>
      <c r="I249" s="447" t="s">
        <v>1566</v>
      </c>
      <c r="J249" s="448" t="s">
        <v>350</v>
      </c>
      <c r="K249" s="449" t="str">
        <f t="shared" si="154"/>
        <v>E3.P_L.MR3</v>
      </c>
      <c r="L249" s="353" t="s">
        <v>668</v>
      </c>
      <c r="M249" s="646" t="s">
        <v>673</v>
      </c>
      <c r="N249" s="240" t="s">
        <v>691</v>
      </c>
      <c r="O249" s="240" t="s">
        <v>692</v>
      </c>
      <c r="P249" s="357" t="s">
        <v>188</v>
      </c>
      <c r="Q249" s="358" t="str">
        <f t="shared" si="155"/>
        <v>E3.P_L.MR3-MP01-1</v>
      </c>
      <c r="R249" s="414" t="s">
        <v>1567</v>
      </c>
      <c r="S249" s="307" t="s">
        <v>1531</v>
      </c>
      <c r="T249" s="361">
        <v>0</v>
      </c>
      <c r="U249" s="362">
        <v>4</v>
      </c>
      <c r="V249" s="361" t="s">
        <v>191</v>
      </c>
      <c r="W249" s="248">
        <v>1</v>
      </c>
      <c r="X249" s="363">
        <v>1</v>
      </c>
      <c r="Y249" s="248">
        <v>1</v>
      </c>
      <c r="Z249" s="364">
        <v>1</v>
      </c>
      <c r="AA249" s="291"/>
      <c r="AB249" s="292"/>
      <c r="AC249" s="292"/>
      <c r="AD249" s="292"/>
      <c r="AE249" s="292"/>
      <c r="AF249" s="292"/>
      <c r="AG249" s="292"/>
      <c r="AH249" s="292"/>
      <c r="AI249" s="292"/>
      <c r="AJ249" s="292"/>
      <c r="AK249" s="292"/>
      <c r="AL249" s="292"/>
      <c r="AM249" s="292"/>
      <c r="AN249" s="292"/>
      <c r="AO249" s="292"/>
      <c r="AP249" s="292"/>
      <c r="AQ249" s="292"/>
      <c r="AR249" s="292"/>
      <c r="AS249" s="292"/>
      <c r="AT249" s="292"/>
      <c r="AU249" s="292"/>
      <c r="AV249" s="292"/>
      <c r="AW249" s="292"/>
      <c r="AX249" s="292"/>
      <c r="AY249" s="292"/>
      <c r="AZ249" s="292"/>
      <c r="BA249" s="292"/>
      <c r="BB249" s="292"/>
      <c r="BC249" s="293"/>
      <c r="BD249" s="294" t="s">
        <v>562</v>
      </c>
      <c r="BS249" s="89" t="s">
        <v>658</v>
      </c>
      <c r="BT249" s="89" t="s">
        <v>659</v>
      </c>
      <c r="BU249" s="90" t="s">
        <v>1565</v>
      </c>
      <c r="BV249" s="87" t="s">
        <v>1563</v>
      </c>
      <c r="DH249" s="2" t="s">
        <v>1568</v>
      </c>
      <c r="DI249" s="2" t="s">
        <v>528</v>
      </c>
      <c r="DJ249" s="2" t="s">
        <v>670</v>
      </c>
      <c r="DK249" s="2" t="s">
        <v>671</v>
      </c>
      <c r="DL249" s="2" t="s">
        <v>680</v>
      </c>
      <c r="DQ249" s="2" t="s">
        <v>1565</v>
      </c>
      <c r="DR249" s="2" t="s">
        <v>1563</v>
      </c>
      <c r="EL249" s="811" t="s">
        <v>1569</v>
      </c>
      <c r="EM249" s="311" t="s">
        <v>1567</v>
      </c>
      <c r="EN249" s="267" t="s">
        <v>1531</v>
      </c>
      <c r="EO249" s="267">
        <v>0</v>
      </c>
      <c r="EP249" s="267">
        <v>4</v>
      </c>
      <c r="EQ249" s="268">
        <v>1</v>
      </c>
      <c r="ER249" s="268">
        <v>1</v>
      </c>
      <c r="ES249" s="268">
        <v>1</v>
      </c>
      <c r="ET249" s="809">
        <v>1</v>
      </c>
    </row>
    <row r="250" spans="1:152" ht="39" customHeight="1" x14ac:dyDescent="0.2">
      <c r="A250" s="270" t="s">
        <v>215</v>
      </c>
      <c r="B250" s="422" t="s">
        <v>216</v>
      </c>
      <c r="C250" s="423" t="s">
        <v>532</v>
      </c>
      <c r="D250" s="423"/>
      <c r="E250" s="7" t="s">
        <v>1492</v>
      </c>
      <c r="F250" s="274" t="str">
        <f t="shared" si="153"/>
        <v>E3.P_L</v>
      </c>
      <c r="G250" s="742" t="s">
        <v>524</v>
      </c>
      <c r="H250" s="742" t="s">
        <v>671</v>
      </c>
      <c r="I250" s="450"/>
      <c r="J250" s="451" t="s">
        <v>350</v>
      </c>
      <c r="K250" s="366" t="str">
        <f t="shared" si="154"/>
        <v>E3.P_L.MR3</v>
      </c>
      <c r="L250" s="279" t="s">
        <v>668</v>
      </c>
      <c r="M250" s="280" t="s">
        <v>673</v>
      </c>
      <c r="N250" s="281" t="s">
        <v>691</v>
      </c>
      <c r="O250" s="281" t="s">
        <v>692</v>
      </c>
      <c r="P250" s="369" t="s">
        <v>212</v>
      </c>
      <c r="Q250" s="370" t="str">
        <f t="shared" si="155"/>
        <v>E3.P_L.MR3-MP02-1</v>
      </c>
      <c r="R250" s="414" t="s">
        <v>1570</v>
      </c>
      <c r="S250" s="307" t="s">
        <v>1571</v>
      </c>
      <c r="T250" s="286">
        <v>7</v>
      </c>
      <c r="U250" s="287">
        <v>3</v>
      </c>
      <c r="V250" s="286" t="s">
        <v>191</v>
      </c>
      <c r="W250" s="288">
        <v>0</v>
      </c>
      <c r="X250" s="289">
        <v>1</v>
      </c>
      <c r="Y250" s="288">
        <v>1</v>
      </c>
      <c r="Z250" s="290">
        <v>1</v>
      </c>
      <c r="AA250" s="291"/>
      <c r="AB250" s="292"/>
      <c r="AC250" s="292"/>
      <c r="AD250" s="292"/>
      <c r="AE250" s="292"/>
      <c r="AF250" s="292"/>
      <c r="AG250" s="292"/>
      <c r="AH250" s="292"/>
      <c r="AI250" s="292"/>
      <c r="AJ250" s="292"/>
      <c r="AK250" s="292"/>
      <c r="AL250" s="292"/>
      <c r="AM250" s="292"/>
      <c r="AN250" s="292"/>
      <c r="AO250" s="292"/>
      <c r="AP250" s="292"/>
      <c r="AQ250" s="292"/>
      <c r="AR250" s="292"/>
      <c r="AS250" s="292"/>
      <c r="AT250" s="292"/>
      <c r="AU250" s="292"/>
      <c r="AV250" s="292"/>
      <c r="AW250" s="292"/>
      <c r="AX250" s="292"/>
      <c r="AY250" s="292"/>
      <c r="AZ250" s="292"/>
      <c r="BA250" s="292"/>
      <c r="BB250" s="292"/>
      <c r="BC250" s="293"/>
      <c r="BD250" s="294" t="s">
        <v>562</v>
      </c>
      <c r="BS250" s="87" t="s">
        <v>667</v>
      </c>
      <c r="BT250" s="87" t="s">
        <v>668</v>
      </c>
      <c r="BU250" s="90" t="s">
        <v>1569</v>
      </c>
      <c r="BV250" s="87" t="s">
        <v>1567</v>
      </c>
      <c r="DH250" s="2" t="s">
        <v>1572</v>
      </c>
      <c r="DI250" s="2" t="s">
        <v>528</v>
      </c>
      <c r="DJ250" s="2" t="s">
        <v>670</v>
      </c>
      <c r="DK250" s="2" t="s">
        <v>671</v>
      </c>
      <c r="DL250" s="2" t="s">
        <v>689</v>
      </c>
      <c r="DQ250" s="2" t="s">
        <v>1569</v>
      </c>
      <c r="DR250" s="2" t="s">
        <v>1567</v>
      </c>
      <c r="EL250" s="811" t="s">
        <v>1573</v>
      </c>
      <c r="EM250" s="311" t="s">
        <v>1570</v>
      </c>
      <c r="EN250" s="267" t="s">
        <v>1571</v>
      </c>
      <c r="EO250" s="267">
        <v>7</v>
      </c>
      <c r="EP250" s="267">
        <v>3</v>
      </c>
      <c r="EQ250" s="269">
        <v>0.5</v>
      </c>
      <c r="ER250" s="798">
        <v>1</v>
      </c>
      <c r="ES250" s="268">
        <v>1</v>
      </c>
      <c r="ET250" s="807">
        <v>0.5</v>
      </c>
    </row>
    <row r="251" spans="1:152" ht="48" customHeight="1" thickBot="1" x14ac:dyDescent="0.25">
      <c r="A251" s="270" t="s">
        <v>215</v>
      </c>
      <c r="B251" s="422" t="s">
        <v>216</v>
      </c>
      <c r="C251" s="423" t="s">
        <v>532</v>
      </c>
      <c r="D251" s="423"/>
      <c r="E251" s="7" t="s">
        <v>1492</v>
      </c>
      <c r="F251" s="274" t="str">
        <f t="shared" si="153"/>
        <v>E3.P_L</v>
      </c>
      <c r="G251" s="742" t="s">
        <v>524</v>
      </c>
      <c r="H251" s="742" t="s">
        <v>671</v>
      </c>
      <c r="I251" s="456"/>
      <c r="J251" s="457" t="s">
        <v>350</v>
      </c>
      <c r="K251" s="458" t="str">
        <f t="shared" si="154"/>
        <v>E3.P_L.MR3</v>
      </c>
      <c r="L251" s="379" t="s">
        <v>668</v>
      </c>
      <c r="M251" s="380" t="s">
        <v>673</v>
      </c>
      <c r="N251" s="420" t="s">
        <v>691</v>
      </c>
      <c r="O251" s="420" t="s">
        <v>692</v>
      </c>
      <c r="P251" s="383" t="s">
        <v>225</v>
      </c>
      <c r="Q251" s="384" t="str">
        <f t="shared" si="155"/>
        <v>E3.P_L.MR3-MP03-1</v>
      </c>
      <c r="R251" s="468" t="s">
        <v>1574</v>
      </c>
      <c r="S251" s="329" t="s">
        <v>1575</v>
      </c>
      <c r="T251" s="343">
        <v>0</v>
      </c>
      <c r="U251" s="344">
        <v>2</v>
      </c>
      <c r="V251" s="343" t="s">
        <v>191</v>
      </c>
      <c r="W251" s="345">
        <v>0</v>
      </c>
      <c r="X251" s="346">
        <v>1</v>
      </c>
      <c r="Y251" s="345">
        <v>1</v>
      </c>
      <c r="Z251" s="347">
        <v>0</v>
      </c>
      <c r="AA251" s="291"/>
      <c r="AB251" s="292"/>
      <c r="AC251" s="292"/>
      <c r="AD251" s="292"/>
      <c r="AE251" s="292"/>
      <c r="AF251" s="292"/>
      <c r="AG251" s="292"/>
      <c r="AH251" s="292"/>
      <c r="AI251" s="292"/>
      <c r="AJ251" s="292"/>
      <c r="AK251" s="292"/>
      <c r="AL251" s="292"/>
      <c r="AM251" s="292"/>
      <c r="AN251" s="292"/>
      <c r="AO251" s="292"/>
      <c r="AP251" s="292"/>
      <c r="AQ251" s="292"/>
      <c r="AR251" s="292"/>
      <c r="AS251" s="292"/>
      <c r="AT251" s="292"/>
      <c r="AU251" s="292"/>
      <c r="AV251" s="292"/>
      <c r="AW251" s="292"/>
      <c r="AX251" s="292"/>
      <c r="AY251" s="292"/>
      <c r="AZ251" s="292"/>
      <c r="BA251" s="292"/>
      <c r="BB251" s="292"/>
      <c r="BC251" s="293"/>
      <c r="BD251" s="294" t="s">
        <v>562</v>
      </c>
      <c r="BS251" s="89" t="s">
        <v>667</v>
      </c>
      <c r="BT251" s="89" t="s">
        <v>668</v>
      </c>
      <c r="BU251" s="90" t="s">
        <v>1573</v>
      </c>
      <c r="BV251" s="87" t="s">
        <v>1570</v>
      </c>
      <c r="DH251" s="2" t="s">
        <v>1576</v>
      </c>
      <c r="DI251" s="2" t="s">
        <v>528</v>
      </c>
      <c r="DJ251" s="2" t="s">
        <v>670</v>
      </c>
      <c r="DK251" s="2" t="s">
        <v>671</v>
      </c>
      <c r="DL251" s="2" t="s">
        <v>689</v>
      </c>
      <c r="DQ251" s="2" t="s">
        <v>1573</v>
      </c>
      <c r="DR251" s="2" t="s">
        <v>1570</v>
      </c>
      <c r="EL251" s="811" t="s">
        <v>1577</v>
      </c>
      <c r="EM251" s="311" t="s">
        <v>1574</v>
      </c>
      <c r="EN251" s="267" t="s">
        <v>1575</v>
      </c>
      <c r="EO251" s="267">
        <v>0</v>
      </c>
      <c r="EP251" s="267">
        <v>2</v>
      </c>
      <c r="EQ251" s="268">
        <v>0</v>
      </c>
      <c r="ER251" s="268">
        <v>1</v>
      </c>
      <c r="ES251" s="268">
        <v>1</v>
      </c>
      <c r="ET251" s="809">
        <v>0</v>
      </c>
    </row>
    <row r="252" spans="1:152" ht="119.25" customHeight="1" x14ac:dyDescent="0.2">
      <c r="A252" s="270" t="s">
        <v>215</v>
      </c>
      <c r="B252" s="422" t="s">
        <v>216</v>
      </c>
      <c r="C252" s="423" t="s">
        <v>532</v>
      </c>
      <c r="D252" s="423"/>
      <c r="E252" s="7" t="s">
        <v>1492</v>
      </c>
      <c r="F252" s="274" t="str">
        <f t="shared" si="153"/>
        <v>E3.P_L</v>
      </c>
      <c r="G252" s="446" t="s">
        <v>524</v>
      </c>
      <c r="H252" s="446" t="s">
        <v>671</v>
      </c>
      <c r="I252" s="447" t="s">
        <v>1578</v>
      </c>
      <c r="J252" s="448" t="s">
        <v>407</v>
      </c>
      <c r="K252" s="449" t="str">
        <f t="shared" si="154"/>
        <v>E3.P_L.MR4</v>
      </c>
      <c r="L252" s="353" t="s">
        <v>679</v>
      </c>
      <c r="M252" s="354" t="s">
        <v>700</v>
      </c>
      <c r="N252" s="743">
        <v>0</v>
      </c>
      <c r="O252" s="472">
        <v>4</v>
      </c>
      <c r="P252" s="474" t="s">
        <v>188</v>
      </c>
      <c r="Q252" s="474" t="str">
        <f t="shared" si="155"/>
        <v>E3.P_L.MR4-MP01-1</v>
      </c>
      <c r="R252" s="704" t="s">
        <v>1579</v>
      </c>
      <c r="S252" s="705" t="s">
        <v>1580</v>
      </c>
      <c r="T252" s="607">
        <v>0</v>
      </c>
      <c r="U252" s="608">
        <v>1</v>
      </c>
      <c r="V252" s="607" t="s">
        <v>191</v>
      </c>
      <c r="W252" s="477">
        <v>1</v>
      </c>
      <c r="X252" s="478">
        <v>0</v>
      </c>
      <c r="Y252" s="477">
        <v>0</v>
      </c>
      <c r="Z252" s="479">
        <v>0</v>
      </c>
      <c r="AA252" s="291"/>
      <c r="AB252" s="292"/>
      <c r="AC252" s="292"/>
      <c r="AD252" s="292"/>
      <c r="AE252" s="292"/>
      <c r="AF252" s="292"/>
      <c r="AG252" s="292"/>
      <c r="AH252" s="292"/>
      <c r="AI252" s="292"/>
      <c r="AJ252" s="292"/>
      <c r="AK252" s="292"/>
      <c r="AL252" s="292"/>
      <c r="AM252" s="292"/>
      <c r="AN252" s="292"/>
      <c r="AO252" s="292"/>
      <c r="AP252" s="292"/>
      <c r="AQ252" s="292"/>
      <c r="AR252" s="292"/>
      <c r="AS252" s="292"/>
      <c r="AT252" s="292"/>
      <c r="AU252" s="292"/>
      <c r="AV252" s="292"/>
      <c r="AW252" s="292"/>
      <c r="AX252" s="292"/>
      <c r="AY252" s="292"/>
      <c r="AZ252" s="292"/>
      <c r="BA252" s="292"/>
      <c r="BB252" s="292"/>
      <c r="BC252" s="293"/>
      <c r="BD252" s="294" t="s">
        <v>562</v>
      </c>
      <c r="BS252" s="89" t="s">
        <v>667</v>
      </c>
      <c r="BT252" s="89" t="s">
        <v>668</v>
      </c>
      <c r="BU252" s="90" t="s">
        <v>1577</v>
      </c>
      <c r="BV252" s="87" t="s">
        <v>1574</v>
      </c>
      <c r="DH252" s="2" t="s">
        <v>1581</v>
      </c>
      <c r="DI252" s="2" t="s">
        <v>528</v>
      </c>
      <c r="DJ252" s="2" t="s">
        <v>670</v>
      </c>
      <c r="DK252" s="2" t="s">
        <v>671</v>
      </c>
      <c r="DL252" s="2" t="s">
        <v>689</v>
      </c>
      <c r="DQ252" s="2" t="s">
        <v>1577</v>
      </c>
      <c r="DR252" s="2" t="s">
        <v>1574</v>
      </c>
      <c r="EL252" s="815" t="s">
        <v>1582</v>
      </c>
      <c r="EM252" s="806" t="s">
        <v>1579</v>
      </c>
      <c r="EN252" s="266" t="s">
        <v>1580</v>
      </c>
      <c r="EO252" s="267">
        <v>0</v>
      </c>
      <c r="EP252" s="267">
        <v>1</v>
      </c>
      <c r="EQ252" s="268">
        <v>1</v>
      </c>
      <c r="ER252" s="268">
        <v>0</v>
      </c>
      <c r="ES252" s="268">
        <v>0</v>
      </c>
      <c r="ET252" s="809">
        <v>0</v>
      </c>
    </row>
    <row r="253" spans="1:152" ht="40.5" customHeight="1" x14ac:dyDescent="0.2">
      <c r="A253" s="270" t="s">
        <v>215</v>
      </c>
      <c r="B253" s="422" t="s">
        <v>216</v>
      </c>
      <c r="C253" s="423" t="s">
        <v>532</v>
      </c>
      <c r="D253" s="423"/>
      <c r="E253" s="7" t="s">
        <v>1492</v>
      </c>
      <c r="F253" s="274" t="str">
        <f t="shared" si="153"/>
        <v>E3.P_L</v>
      </c>
      <c r="G253" s="275" t="s">
        <v>524</v>
      </c>
      <c r="H253" s="275" t="s">
        <v>671</v>
      </c>
      <c r="I253" s="450"/>
      <c r="J253" s="451" t="s">
        <v>407</v>
      </c>
      <c r="K253" s="366" t="str">
        <f t="shared" si="154"/>
        <v>E3.P_L.MR4</v>
      </c>
      <c r="L253" s="402" t="s">
        <v>679</v>
      </c>
      <c r="M253" s="403" t="s">
        <v>700</v>
      </c>
      <c r="N253" s="744">
        <v>0</v>
      </c>
      <c r="O253" s="484">
        <v>4</v>
      </c>
      <c r="P253" s="485" t="s">
        <v>198</v>
      </c>
      <c r="Q253" s="485" t="str">
        <f t="shared" si="155"/>
        <v>E3.P_L.MR4-MP01-2</v>
      </c>
      <c r="R253" s="706" t="s">
        <v>1579</v>
      </c>
      <c r="S253" s="285" t="s">
        <v>1583</v>
      </c>
      <c r="T253" s="286">
        <v>0</v>
      </c>
      <c r="U253" s="287">
        <v>1</v>
      </c>
      <c r="V253" s="286" t="s">
        <v>191</v>
      </c>
      <c r="W253" s="288">
        <v>0</v>
      </c>
      <c r="X253" s="289">
        <v>1</v>
      </c>
      <c r="Y253" s="288">
        <v>0</v>
      </c>
      <c r="Z253" s="290">
        <v>0</v>
      </c>
      <c r="AA253" s="291"/>
      <c r="AB253" s="292"/>
      <c r="AC253" s="292"/>
      <c r="AD253" s="292"/>
      <c r="AE253" s="292"/>
      <c r="AF253" s="292"/>
      <c r="AG253" s="292"/>
      <c r="AH253" s="292"/>
      <c r="AI253" s="292"/>
      <c r="AJ253" s="292"/>
      <c r="AK253" s="292"/>
      <c r="AL253" s="292"/>
      <c r="AM253" s="292"/>
      <c r="AN253" s="292"/>
      <c r="AO253" s="292"/>
      <c r="AP253" s="292"/>
      <c r="AQ253" s="292"/>
      <c r="AR253" s="292"/>
      <c r="AS253" s="292"/>
      <c r="AT253" s="292"/>
      <c r="AU253" s="292"/>
      <c r="AV253" s="292"/>
      <c r="AW253" s="292"/>
      <c r="AX253" s="292"/>
      <c r="AY253" s="292"/>
      <c r="AZ253" s="292"/>
      <c r="BA253" s="292"/>
      <c r="BB253" s="292"/>
      <c r="BC253" s="293"/>
      <c r="BD253" s="294" t="s">
        <v>562</v>
      </c>
      <c r="BS253" s="87" t="s">
        <v>678</v>
      </c>
      <c r="BT253" s="87" t="s">
        <v>679</v>
      </c>
      <c r="BU253" s="90" t="s">
        <v>1582</v>
      </c>
      <c r="BV253" s="87" t="s">
        <v>1579</v>
      </c>
      <c r="DH253" s="2" t="s">
        <v>1584</v>
      </c>
      <c r="DI253" s="2" t="s">
        <v>528</v>
      </c>
      <c r="DJ253" s="2" t="s">
        <v>670</v>
      </c>
      <c r="DK253" s="2" t="s">
        <v>671</v>
      </c>
      <c r="DL253" s="2" t="s">
        <v>698</v>
      </c>
      <c r="DQ253" s="2" t="s">
        <v>1582</v>
      </c>
      <c r="DR253" s="2" t="s">
        <v>1579</v>
      </c>
      <c r="EL253" s="815" t="s">
        <v>1585</v>
      </c>
      <c r="EM253" s="806" t="s">
        <v>1579</v>
      </c>
      <c r="EN253" s="266" t="s">
        <v>1583</v>
      </c>
      <c r="EO253" s="267">
        <v>0</v>
      </c>
      <c r="EP253" s="267">
        <v>1</v>
      </c>
      <c r="EQ253" s="268">
        <v>0</v>
      </c>
      <c r="ER253" s="798">
        <v>0</v>
      </c>
      <c r="ES253" s="799">
        <v>0.4</v>
      </c>
      <c r="ET253" s="807">
        <v>0.6</v>
      </c>
    </row>
    <row r="254" spans="1:152" ht="45.75" customHeight="1" x14ac:dyDescent="0.2">
      <c r="A254" s="270" t="s">
        <v>215</v>
      </c>
      <c r="B254" s="422" t="s">
        <v>216</v>
      </c>
      <c r="C254" s="423" t="s">
        <v>532</v>
      </c>
      <c r="D254" s="423"/>
      <c r="E254" s="7" t="s">
        <v>1492</v>
      </c>
      <c r="F254" s="274" t="str">
        <f t="shared" si="153"/>
        <v>E3.P_L</v>
      </c>
      <c r="G254" s="275" t="s">
        <v>524</v>
      </c>
      <c r="H254" s="275" t="s">
        <v>671</v>
      </c>
      <c r="I254" s="450"/>
      <c r="J254" s="451" t="s">
        <v>407</v>
      </c>
      <c r="K254" s="366" t="str">
        <f t="shared" si="154"/>
        <v>E3.P_L.MR4</v>
      </c>
      <c r="L254" s="402" t="s">
        <v>679</v>
      </c>
      <c r="M254" s="403" t="s">
        <v>700</v>
      </c>
      <c r="N254" s="744">
        <v>0</v>
      </c>
      <c r="O254" s="484">
        <v>4</v>
      </c>
      <c r="P254" s="485" t="s">
        <v>212</v>
      </c>
      <c r="Q254" s="485" t="str">
        <f t="shared" si="155"/>
        <v>E3.P_L.MR4-MP02-1</v>
      </c>
      <c r="R254" s="706" t="s">
        <v>1586</v>
      </c>
      <c r="S254" s="285" t="s">
        <v>1587</v>
      </c>
      <c r="T254" s="286">
        <v>0</v>
      </c>
      <c r="U254" s="287">
        <v>1</v>
      </c>
      <c r="V254" s="286" t="s">
        <v>191</v>
      </c>
      <c r="W254" s="288">
        <v>0.2</v>
      </c>
      <c r="X254" s="289">
        <v>0.8</v>
      </c>
      <c r="Y254" s="288">
        <v>0</v>
      </c>
      <c r="Z254" s="290">
        <v>0</v>
      </c>
      <c r="AA254" s="291"/>
      <c r="AB254" s="292"/>
      <c r="AC254" s="292"/>
      <c r="AD254" s="292"/>
      <c r="AE254" s="292"/>
      <c r="AF254" s="292"/>
      <c r="AG254" s="292"/>
      <c r="AH254" s="292"/>
      <c r="AI254" s="292"/>
      <c r="AJ254" s="292"/>
      <c r="AK254" s="292"/>
      <c r="AL254" s="292"/>
      <c r="AM254" s="292"/>
      <c r="AN254" s="292"/>
      <c r="AO254" s="292"/>
      <c r="AP254" s="292"/>
      <c r="AQ254" s="292"/>
      <c r="AR254" s="292"/>
      <c r="AS254" s="292"/>
      <c r="AT254" s="292"/>
      <c r="AU254" s="292"/>
      <c r="AV254" s="292"/>
      <c r="AW254" s="292"/>
      <c r="AX254" s="292"/>
      <c r="AY254" s="292"/>
      <c r="AZ254" s="292"/>
      <c r="BA254" s="292"/>
      <c r="BB254" s="292"/>
      <c r="BC254" s="293"/>
      <c r="BD254" s="294" t="s">
        <v>562</v>
      </c>
      <c r="BS254" s="89" t="s">
        <v>678</v>
      </c>
      <c r="BT254" s="89" t="s">
        <v>679</v>
      </c>
      <c r="BU254" s="90" t="s">
        <v>1585</v>
      </c>
      <c r="BV254" s="87" t="s">
        <v>1579</v>
      </c>
      <c r="DH254" s="2" t="s">
        <v>1588</v>
      </c>
      <c r="DI254" s="2" t="s">
        <v>528</v>
      </c>
      <c r="DJ254" s="2" t="s">
        <v>670</v>
      </c>
      <c r="DK254" s="2" t="s">
        <v>671</v>
      </c>
      <c r="DL254" s="2" t="s">
        <v>698</v>
      </c>
      <c r="DQ254" s="2" t="s">
        <v>1585</v>
      </c>
      <c r="DR254" s="2" t="s">
        <v>1579</v>
      </c>
      <c r="EL254" s="815" t="s">
        <v>1589</v>
      </c>
      <c r="EM254" s="806" t="s">
        <v>1586</v>
      </c>
      <c r="EN254" s="266" t="s">
        <v>1587</v>
      </c>
      <c r="EO254" s="267">
        <v>0</v>
      </c>
      <c r="EP254" s="267">
        <v>1</v>
      </c>
      <c r="EQ254" s="269">
        <v>0.2</v>
      </c>
      <c r="ER254" s="799">
        <v>0.3</v>
      </c>
      <c r="ES254" s="799">
        <v>0.5</v>
      </c>
      <c r="ET254" s="809">
        <v>0</v>
      </c>
    </row>
    <row r="255" spans="1:152" ht="48.75" customHeight="1" thickBot="1" x14ac:dyDescent="0.25">
      <c r="A255" s="270" t="s">
        <v>215</v>
      </c>
      <c r="B255" s="589" t="s">
        <v>216</v>
      </c>
      <c r="C255" s="590" t="s">
        <v>532</v>
      </c>
      <c r="D255" s="590"/>
      <c r="E255" s="20" t="s">
        <v>1492</v>
      </c>
      <c r="F255" s="591" t="str">
        <f t="shared" si="153"/>
        <v>E3.P_L</v>
      </c>
      <c r="G255" s="416" t="s">
        <v>524</v>
      </c>
      <c r="H255" s="416" t="s">
        <v>671</v>
      </c>
      <c r="I255" s="456"/>
      <c r="J255" s="457" t="s">
        <v>407</v>
      </c>
      <c r="K255" s="458" t="str">
        <f t="shared" si="154"/>
        <v>E3.P_L.MR4</v>
      </c>
      <c r="L255" s="418" t="s">
        <v>679</v>
      </c>
      <c r="M255" s="419" t="s">
        <v>700</v>
      </c>
      <c r="N255" s="745">
        <v>0</v>
      </c>
      <c r="O255" s="490">
        <v>4</v>
      </c>
      <c r="P255" s="491" t="s">
        <v>1423</v>
      </c>
      <c r="Q255" s="491" t="str">
        <f t="shared" si="155"/>
        <v>E3.P_L.MR4-MP02-2</v>
      </c>
      <c r="R255" s="746" t="s">
        <v>1586</v>
      </c>
      <c r="S255" s="747" t="s">
        <v>1590</v>
      </c>
      <c r="T255" s="330">
        <v>0</v>
      </c>
      <c r="U255" s="331">
        <v>1</v>
      </c>
      <c r="V255" s="330" t="s">
        <v>191</v>
      </c>
      <c r="W255" s="494">
        <v>0</v>
      </c>
      <c r="X255" s="559">
        <v>1</v>
      </c>
      <c r="Y255" s="494">
        <v>0</v>
      </c>
      <c r="Z255" s="560">
        <v>0</v>
      </c>
      <c r="AA255" s="748"/>
      <c r="AB255" s="749"/>
      <c r="AC255" s="749"/>
      <c r="AD255" s="749"/>
      <c r="AE255" s="749"/>
      <c r="AF255" s="749"/>
      <c r="AG255" s="749"/>
      <c r="AH255" s="749"/>
      <c r="AI255" s="749"/>
      <c r="AJ255" s="749"/>
      <c r="AK255" s="749"/>
      <c r="AL255" s="749"/>
      <c r="AM255" s="749"/>
      <c r="AN255" s="749"/>
      <c r="AO255" s="749"/>
      <c r="AP255" s="749"/>
      <c r="AQ255" s="749"/>
      <c r="AR255" s="749"/>
      <c r="AS255" s="749"/>
      <c r="AT255" s="749"/>
      <c r="AU255" s="749"/>
      <c r="AV255" s="749"/>
      <c r="AW255" s="749"/>
      <c r="AX255" s="749"/>
      <c r="AY255" s="749"/>
      <c r="AZ255" s="749"/>
      <c r="BA255" s="749"/>
      <c r="BB255" s="749"/>
      <c r="BC255" s="750"/>
      <c r="BD255" s="294" t="s">
        <v>562</v>
      </c>
      <c r="BS255" s="89" t="s">
        <v>678</v>
      </c>
      <c r="BT255" s="89" t="s">
        <v>679</v>
      </c>
      <c r="BU255" s="90" t="s">
        <v>1589</v>
      </c>
      <c r="BV255" s="87" t="s">
        <v>1586</v>
      </c>
      <c r="DH255" s="2" t="s">
        <v>1591</v>
      </c>
      <c r="DI255" s="2" t="s">
        <v>528</v>
      </c>
      <c r="DJ255" s="2" t="s">
        <v>670</v>
      </c>
      <c r="DK255" s="2" t="s">
        <v>671</v>
      </c>
      <c r="DL255" s="2" t="s">
        <v>698</v>
      </c>
      <c r="DQ255" s="2" t="s">
        <v>1589</v>
      </c>
      <c r="DR255" s="2" t="s">
        <v>1586</v>
      </c>
      <c r="EL255" s="815" t="s">
        <v>1592</v>
      </c>
      <c r="EM255" s="806" t="s">
        <v>1586</v>
      </c>
      <c r="EN255" s="266" t="s">
        <v>1590</v>
      </c>
      <c r="EO255" s="267">
        <v>0</v>
      </c>
      <c r="EP255" s="267">
        <v>1</v>
      </c>
      <c r="EQ255" s="268">
        <v>0</v>
      </c>
      <c r="ER255" s="798">
        <v>0</v>
      </c>
      <c r="ES255" s="799">
        <v>0.4</v>
      </c>
      <c r="ET255" s="807">
        <v>0.6</v>
      </c>
    </row>
    <row r="256" spans="1:152" ht="94.5" customHeight="1" x14ac:dyDescent="0.2">
      <c r="A256" s="228" t="s">
        <v>229</v>
      </c>
      <c r="B256" s="751" t="s">
        <v>230</v>
      </c>
      <c r="C256" s="752" t="s">
        <v>714</v>
      </c>
      <c r="D256" s="753" t="s">
        <v>715</v>
      </c>
      <c r="E256" s="3" t="s">
        <v>181</v>
      </c>
      <c r="F256" s="632" t="str">
        <f t="shared" si="153"/>
        <v>E4.P_A</v>
      </c>
      <c r="G256" s="721" t="s">
        <v>540</v>
      </c>
      <c r="H256" s="508" t="s">
        <v>712</v>
      </c>
      <c r="I256" s="397" t="s">
        <v>1593</v>
      </c>
      <c r="J256" s="428" t="s">
        <v>185</v>
      </c>
      <c r="K256" s="391" t="str">
        <f t="shared" si="154"/>
        <v>E4.P_A.MR1</v>
      </c>
      <c r="L256" s="353" t="s">
        <v>688</v>
      </c>
      <c r="M256" s="354" t="s">
        <v>716</v>
      </c>
      <c r="N256" s="754">
        <v>635</v>
      </c>
      <c r="O256" s="754">
        <v>571</v>
      </c>
      <c r="P256" s="755" t="s">
        <v>188</v>
      </c>
      <c r="Q256" s="755" t="str">
        <f t="shared" si="155"/>
        <v>E4.P_A.MR1-MP01-1</v>
      </c>
      <c r="R256" s="410" t="s">
        <v>1594</v>
      </c>
      <c r="S256" s="360" t="s">
        <v>1595</v>
      </c>
      <c r="T256" s="361">
        <v>10</v>
      </c>
      <c r="U256" s="362">
        <v>100</v>
      </c>
      <c r="V256" s="361" t="s">
        <v>191</v>
      </c>
      <c r="W256" s="248">
        <v>25</v>
      </c>
      <c r="X256" s="363">
        <v>25</v>
      </c>
      <c r="Y256" s="248">
        <v>25</v>
      </c>
      <c r="Z256" s="364">
        <v>25</v>
      </c>
      <c r="AA256" s="252">
        <f>40000000+40000000+10000000+80000000+422661060</f>
        <v>592661060</v>
      </c>
      <c r="AB256" s="253">
        <v>0</v>
      </c>
      <c r="AC256" s="253">
        <v>200000000</v>
      </c>
      <c r="AD256" s="253">
        <v>0</v>
      </c>
      <c r="AE256" s="253">
        <v>0</v>
      </c>
      <c r="AF256" s="253">
        <f>200000000+18874000+20000000+80000000+130000000+300000000+150000000+200000000+70000000+150000000+307184290+1325260457+100000000+200000000+356020193</f>
        <v>3607338940</v>
      </c>
      <c r="AG256" s="253">
        <f t="shared" ref="AG256" si="196">SUM(AA256:AF256)</f>
        <v>4400000000</v>
      </c>
      <c r="AH256" s="253">
        <f t="shared" ref="AH256:AM256" si="197">AA256*1.035</f>
        <v>613404197.0999999</v>
      </c>
      <c r="AI256" s="253">
        <f t="shared" si="197"/>
        <v>0</v>
      </c>
      <c r="AJ256" s="253">
        <f t="shared" si="197"/>
        <v>206999999.99999997</v>
      </c>
      <c r="AK256" s="253">
        <f t="shared" si="197"/>
        <v>0</v>
      </c>
      <c r="AL256" s="253">
        <f t="shared" si="197"/>
        <v>0</v>
      </c>
      <c r="AM256" s="253">
        <f t="shared" si="197"/>
        <v>3733595802.8999996</v>
      </c>
      <c r="AN256" s="253">
        <f t="shared" ref="AN256" si="198">SUM(AH256:AM256)</f>
        <v>4554000000</v>
      </c>
      <c r="AO256" s="253">
        <f>AH256*1.035</f>
        <v>634873343.99849987</v>
      </c>
      <c r="AP256" s="253">
        <f t="shared" ref="AP256:BA256" si="199">AI256*1.035</f>
        <v>0</v>
      </c>
      <c r="AQ256" s="253">
        <f t="shared" si="199"/>
        <v>214244999.99999994</v>
      </c>
      <c r="AR256" s="253">
        <f t="shared" si="199"/>
        <v>0</v>
      </c>
      <c r="AS256" s="253">
        <f t="shared" si="199"/>
        <v>0</v>
      </c>
      <c r="AT256" s="253">
        <f t="shared" si="199"/>
        <v>3864271656.0014992</v>
      </c>
      <c r="AU256" s="253">
        <f t="shared" si="199"/>
        <v>4713390000</v>
      </c>
      <c r="AV256" s="253">
        <f t="shared" si="199"/>
        <v>657093911.03844726</v>
      </c>
      <c r="AW256" s="253">
        <f t="shared" si="199"/>
        <v>0</v>
      </c>
      <c r="AX256" s="253">
        <f t="shared" si="199"/>
        <v>221743574.99999991</v>
      </c>
      <c r="AY256" s="253">
        <f t="shared" si="199"/>
        <v>0</v>
      </c>
      <c r="AZ256" s="253">
        <f t="shared" si="199"/>
        <v>0</v>
      </c>
      <c r="BA256" s="253">
        <f t="shared" si="199"/>
        <v>3999521163.9615512</v>
      </c>
      <c r="BB256" s="253">
        <f t="shared" ref="BB256" si="200">SUM(AV256:BA256)</f>
        <v>4878358649.9999981</v>
      </c>
      <c r="BC256" s="636">
        <f t="shared" ref="BC256" si="201">+BB256+AU256+AN256+AG256</f>
        <v>18545748650</v>
      </c>
      <c r="BD256" s="294" t="s">
        <v>1596</v>
      </c>
      <c r="BS256" s="89" t="s">
        <v>678</v>
      </c>
      <c r="BT256" s="89" t="s">
        <v>679</v>
      </c>
      <c r="BU256" s="90" t="s">
        <v>1592</v>
      </c>
      <c r="BV256" s="87" t="s">
        <v>1586</v>
      </c>
      <c r="DH256" s="2" t="s">
        <v>1597</v>
      </c>
      <c r="DI256" s="2" t="s">
        <v>528</v>
      </c>
      <c r="DJ256" s="2" t="s">
        <v>670</v>
      </c>
      <c r="DK256" s="2" t="s">
        <v>671</v>
      </c>
      <c r="DL256" s="2" t="s">
        <v>698</v>
      </c>
      <c r="DQ256" s="2" t="s">
        <v>1592</v>
      </c>
      <c r="DR256" s="2" t="s">
        <v>1586</v>
      </c>
      <c r="EL256" s="815" t="s">
        <v>1598</v>
      </c>
      <c r="EM256" s="311" t="s">
        <v>1594</v>
      </c>
      <c r="EN256" s="267" t="s">
        <v>1595</v>
      </c>
      <c r="EO256" s="267">
        <v>10</v>
      </c>
      <c r="EP256" s="267">
        <v>100</v>
      </c>
      <c r="EQ256" s="268">
        <v>25</v>
      </c>
      <c r="ER256" s="268">
        <v>25</v>
      </c>
      <c r="ES256" s="268">
        <v>25</v>
      </c>
      <c r="ET256" s="809">
        <v>25</v>
      </c>
    </row>
    <row r="257" spans="1:150" ht="41.25" customHeight="1" x14ac:dyDescent="0.2">
      <c r="A257" s="756" t="s">
        <v>229</v>
      </c>
      <c r="B257" s="422" t="s">
        <v>230</v>
      </c>
      <c r="C257" s="423" t="s">
        <v>714</v>
      </c>
      <c r="D257" s="423"/>
      <c r="E257" s="7" t="s">
        <v>181</v>
      </c>
      <c r="F257" s="638" t="str">
        <f t="shared" si="153"/>
        <v>E4.P_A</v>
      </c>
      <c r="G257" s="403" t="s">
        <v>540</v>
      </c>
      <c r="H257" s="403" t="s">
        <v>712</v>
      </c>
      <c r="I257" s="436"/>
      <c r="J257" s="277" t="s">
        <v>185</v>
      </c>
      <c r="K257" s="278" t="str">
        <f t="shared" si="154"/>
        <v>E4.P_A.MR1</v>
      </c>
      <c r="L257" s="402" t="s">
        <v>688</v>
      </c>
      <c r="M257" s="403" t="s">
        <v>716</v>
      </c>
      <c r="N257" s="484">
        <v>635</v>
      </c>
      <c r="O257" s="484">
        <v>571</v>
      </c>
      <c r="P257" s="757" t="s">
        <v>212</v>
      </c>
      <c r="Q257" s="757" t="str">
        <f t="shared" si="155"/>
        <v>E4.P_A.MR1-MP02-1</v>
      </c>
      <c r="R257" s="414" t="s">
        <v>1599</v>
      </c>
      <c r="S257" s="307" t="s">
        <v>1600</v>
      </c>
      <c r="T257" s="312">
        <v>0.17</v>
      </c>
      <c r="U257" s="313">
        <v>1</v>
      </c>
      <c r="V257" s="312" t="s">
        <v>191</v>
      </c>
      <c r="W257" s="314">
        <v>0.25</v>
      </c>
      <c r="X257" s="315">
        <v>0.25</v>
      </c>
      <c r="Y257" s="314">
        <v>0.25</v>
      </c>
      <c r="Z257" s="316">
        <v>0.25</v>
      </c>
      <c r="AA257" s="317"/>
      <c r="AB257" s="318"/>
      <c r="AC257" s="318"/>
      <c r="AD257" s="318"/>
      <c r="AE257" s="318"/>
      <c r="AF257" s="318"/>
      <c r="AG257" s="318"/>
      <c r="AH257" s="318"/>
      <c r="AI257" s="318"/>
      <c r="AJ257" s="318"/>
      <c r="AK257" s="318"/>
      <c r="AL257" s="318"/>
      <c r="AM257" s="318"/>
      <c r="AN257" s="318"/>
      <c r="AO257" s="318"/>
      <c r="AP257" s="318"/>
      <c r="AQ257" s="318"/>
      <c r="AR257" s="318"/>
      <c r="AS257" s="318"/>
      <c r="AT257" s="318"/>
      <c r="AU257" s="318"/>
      <c r="AV257" s="318"/>
      <c r="AW257" s="318"/>
      <c r="AX257" s="318"/>
      <c r="AY257" s="318"/>
      <c r="AZ257" s="318"/>
      <c r="BA257" s="318"/>
      <c r="BB257" s="318"/>
      <c r="BC257" s="319"/>
      <c r="BD257" s="294" t="s">
        <v>1596</v>
      </c>
      <c r="BS257" s="87" t="s">
        <v>687</v>
      </c>
      <c r="BT257" s="87" t="s">
        <v>688</v>
      </c>
      <c r="BU257" s="88" t="s">
        <v>1598</v>
      </c>
      <c r="BV257" s="87" t="s">
        <v>1594</v>
      </c>
      <c r="DH257" s="2" t="s">
        <v>1601</v>
      </c>
      <c r="DI257" s="2" t="s">
        <v>710</v>
      </c>
      <c r="DJ257" s="2" t="s">
        <v>711</v>
      </c>
      <c r="DK257" s="2" t="s">
        <v>712</v>
      </c>
      <c r="DL257" s="2" t="s">
        <v>709</v>
      </c>
      <c r="DQ257" s="2" t="s">
        <v>1598</v>
      </c>
      <c r="DR257" s="2" t="s">
        <v>1594</v>
      </c>
      <c r="EL257" s="815" t="s">
        <v>1602</v>
      </c>
      <c r="EM257" s="311" t="s">
        <v>1599</v>
      </c>
      <c r="EN257" s="267" t="s">
        <v>1600</v>
      </c>
      <c r="EO257" s="322">
        <v>17</v>
      </c>
      <c r="EP257" s="322">
        <v>100</v>
      </c>
      <c r="EQ257" s="322">
        <v>25</v>
      </c>
      <c r="ER257" s="322">
        <v>25</v>
      </c>
      <c r="ES257" s="322">
        <v>25</v>
      </c>
      <c r="ET257" s="808">
        <v>25</v>
      </c>
    </row>
    <row r="258" spans="1:150" ht="39.75" customHeight="1" x14ac:dyDescent="0.2">
      <c r="A258" s="756" t="s">
        <v>229</v>
      </c>
      <c r="B258" s="422" t="s">
        <v>230</v>
      </c>
      <c r="C258" s="423" t="s">
        <v>714</v>
      </c>
      <c r="D258" s="423"/>
      <c r="E258" s="7" t="s">
        <v>181</v>
      </c>
      <c r="F258" s="638" t="str">
        <f t="shared" si="153"/>
        <v>E4.P_A</v>
      </c>
      <c r="G258" s="403" t="s">
        <v>540</v>
      </c>
      <c r="H258" s="403" t="s">
        <v>712</v>
      </c>
      <c r="I258" s="436"/>
      <c r="J258" s="277" t="s">
        <v>185</v>
      </c>
      <c r="K258" s="278" t="str">
        <f t="shared" si="154"/>
        <v>E4.P_A.MR1</v>
      </c>
      <c r="L258" s="402" t="s">
        <v>688</v>
      </c>
      <c r="M258" s="403" t="s">
        <v>716</v>
      </c>
      <c r="N258" s="484">
        <v>635</v>
      </c>
      <c r="O258" s="484">
        <v>571</v>
      </c>
      <c r="P258" s="758" t="s">
        <v>225</v>
      </c>
      <c r="Q258" s="757" t="str">
        <f t="shared" si="155"/>
        <v>E4.P_A.MR1-MP03-1</v>
      </c>
      <c r="R258" s="414" t="s">
        <v>1603</v>
      </c>
      <c r="S258" s="307" t="s">
        <v>1604</v>
      </c>
      <c r="T258" s="373">
        <v>1</v>
      </c>
      <c r="U258" s="374">
        <v>2</v>
      </c>
      <c r="V258" s="373" t="s">
        <v>191</v>
      </c>
      <c r="W258" s="308">
        <v>0.6</v>
      </c>
      <c r="X258" s="323">
        <v>0.8</v>
      </c>
      <c r="Y258" s="308">
        <v>0.6</v>
      </c>
      <c r="Z258" s="290">
        <v>0</v>
      </c>
      <c r="AA258" s="375"/>
      <c r="AB258" s="376"/>
      <c r="AC258" s="376"/>
      <c r="AD258" s="376"/>
      <c r="AE258" s="376"/>
      <c r="AF258" s="376"/>
      <c r="AG258" s="376"/>
      <c r="AH258" s="376"/>
      <c r="AI258" s="376"/>
      <c r="AJ258" s="376"/>
      <c r="AK258" s="376"/>
      <c r="AL258" s="376"/>
      <c r="AM258" s="376"/>
      <c r="AN258" s="376"/>
      <c r="AO258" s="376"/>
      <c r="AP258" s="376"/>
      <c r="AQ258" s="376"/>
      <c r="AR258" s="376"/>
      <c r="AS258" s="376"/>
      <c r="AT258" s="376"/>
      <c r="AU258" s="376"/>
      <c r="AV258" s="376"/>
      <c r="AW258" s="376"/>
      <c r="AX258" s="376"/>
      <c r="AY258" s="376"/>
      <c r="AZ258" s="376"/>
      <c r="BA258" s="376"/>
      <c r="BB258" s="376"/>
      <c r="BC258" s="377"/>
      <c r="BD258" s="294" t="s">
        <v>1596</v>
      </c>
      <c r="BS258" s="89" t="s">
        <v>687</v>
      </c>
      <c r="BT258" s="89" t="s">
        <v>688</v>
      </c>
      <c r="BU258" s="88" t="s">
        <v>1602</v>
      </c>
      <c r="BV258" s="87" t="s">
        <v>1599</v>
      </c>
      <c r="DH258" s="2" t="s">
        <v>1605</v>
      </c>
      <c r="DI258" s="2" t="s">
        <v>710</v>
      </c>
      <c r="DJ258" s="2" t="s">
        <v>711</v>
      </c>
      <c r="DK258" s="2" t="s">
        <v>712</v>
      </c>
      <c r="DL258" s="2" t="s">
        <v>709</v>
      </c>
      <c r="DQ258" s="2" t="s">
        <v>1602</v>
      </c>
      <c r="DR258" s="2" t="s">
        <v>1599</v>
      </c>
      <c r="EL258" s="815" t="s">
        <v>1606</v>
      </c>
      <c r="EM258" s="311" t="s">
        <v>1603</v>
      </c>
      <c r="EN258" s="267" t="s">
        <v>1604</v>
      </c>
      <c r="EO258" s="378">
        <v>1</v>
      </c>
      <c r="EP258" s="378">
        <v>2</v>
      </c>
      <c r="EQ258" s="269">
        <v>0.6</v>
      </c>
      <c r="ER258" s="269">
        <v>0.8</v>
      </c>
      <c r="ES258" s="269">
        <v>0.6</v>
      </c>
      <c r="ET258" s="809">
        <v>0</v>
      </c>
    </row>
    <row r="259" spans="1:150" ht="38.25" customHeight="1" x14ac:dyDescent="0.2">
      <c r="A259" s="756" t="s">
        <v>229</v>
      </c>
      <c r="B259" s="422" t="s">
        <v>230</v>
      </c>
      <c r="C259" s="423" t="s">
        <v>714</v>
      </c>
      <c r="D259" s="423"/>
      <c r="E259" s="7" t="s">
        <v>181</v>
      </c>
      <c r="F259" s="638" t="str">
        <f t="shared" si="153"/>
        <v>E4.P_A</v>
      </c>
      <c r="G259" s="403" t="s">
        <v>540</v>
      </c>
      <c r="H259" s="403" t="s">
        <v>712</v>
      </c>
      <c r="I259" s="436"/>
      <c r="J259" s="277" t="s">
        <v>185</v>
      </c>
      <c r="K259" s="278" t="str">
        <f t="shared" si="154"/>
        <v>E4.P_A.MR1</v>
      </c>
      <c r="L259" s="402" t="s">
        <v>688</v>
      </c>
      <c r="M259" s="403" t="s">
        <v>716</v>
      </c>
      <c r="N259" s="484">
        <v>635</v>
      </c>
      <c r="O259" s="484">
        <v>571</v>
      </c>
      <c r="P259" s="758" t="s">
        <v>240</v>
      </c>
      <c r="Q259" s="757" t="str">
        <f t="shared" si="155"/>
        <v>E4.P_A.MR1-MP04-1</v>
      </c>
      <c r="R259" s="414" t="s">
        <v>1607</v>
      </c>
      <c r="S259" s="307" t="s">
        <v>1608</v>
      </c>
      <c r="T259" s="373">
        <v>2</v>
      </c>
      <c r="U259" s="374">
        <v>2</v>
      </c>
      <c r="V259" s="373" t="s">
        <v>228</v>
      </c>
      <c r="W259" s="308">
        <v>0.5</v>
      </c>
      <c r="X259" s="323">
        <v>0.5</v>
      </c>
      <c r="Y259" s="308">
        <v>0.5</v>
      </c>
      <c r="Z259" s="309">
        <v>0.5</v>
      </c>
      <c r="AA259" s="375"/>
      <c r="AB259" s="376"/>
      <c r="AC259" s="376"/>
      <c r="AD259" s="376"/>
      <c r="AE259" s="376"/>
      <c r="AF259" s="376"/>
      <c r="AG259" s="376"/>
      <c r="AH259" s="376"/>
      <c r="AI259" s="376"/>
      <c r="AJ259" s="376"/>
      <c r="AK259" s="376"/>
      <c r="AL259" s="376"/>
      <c r="AM259" s="376"/>
      <c r="AN259" s="376"/>
      <c r="AO259" s="376"/>
      <c r="AP259" s="376"/>
      <c r="AQ259" s="376"/>
      <c r="AR259" s="376"/>
      <c r="AS259" s="376"/>
      <c r="AT259" s="376"/>
      <c r="AU259" s="376"/>
      <c r="AV259" s="376"/>
      <c r="AW259" s="376"/>
      <c r="AX259" s="376"/>
      <c r="AY259" s="376"/>
      <c r="AZ259" s="376"/>
      <c r="BA259" s="376"/>
      <c r="BB259" s="376"/>
      <c r="BC259" s="377"/>
      <c r="BD259" s="294" t="s">
        <v>1596</v>
      </c>
      <c r="BS259" s="89" t="s">
        <v>687</v>
      </c>
      <c r="BT259" s="89" t="s">
        <v>688</v>
      </c>
      <c r="BU259" s="88" t="s">
        <v>1606</v>
      </c>
      <c r="BV259" s="87" t="s">
        <v>1603</v>
      </c>
      <c r="DH259" s="2" t="s">
        <v>1609</v>
      </c>
      <c r="DI259" s="2" t="s">
        <v>710</v>
      </c>
      <c r="DJ259" s="2" t="s">
        <v>711</v>
      </c>
      <c r="DK259" s="2" t="s">
        <v>712</v>
      </c>
      <c r="DL259" s="2" t="s">
        <v>709</v>
      </c>
      <c r="DQ259" s="2" t="s">
        <v>1606</v>
      </c>
      <c r="DR259" s="2" t="s">
        <v>1603</v>
      </c>
      <c r="EL259" s="815" t="s">
        <v>1610</v>
      </c>
      <c r="EM259" s="311" t="s">
        <v>1607</v>
      </c>
      <c r="EN259" s="267" t="s">
        <v>1608</v>
      </c>
      <c r="EO259" s="378">
        <v>2</v>
      </c>
      <c r="EP259" s="378">
        <v>2</v>
      </c>
      <c r="EQ259" s="269">
        <v>0.5</v>
      </c>
      <c r="ER259" s="269">
        <v>0.5</v>
      </c>
      <c r="ES259" s="269">
        <v>0.5</v>
      </c>
      <c r="ET259" s="812">
        <v>0.5</v>
      </c>
    </row>
    <row r="260" spans="1:150" ht="36.75" customHeight="1" x14ac:dyDescent="0.2">
      <c r="A260" s="756" t="s">
        <v>229</v>
      </c>
      <c r="B260" s="422" t="s">
        <v>230</v>
      </c>
      <c r="C260" s="423" t="s">
        <v>714</v>
      </c>
      <c r="D260" s="423"/>
      <c r="E260" s="7" t="s">
        <v>181</v>
      </c>
      <c r="F260" s="638" t="str">
        <f t="shared" si="153"/>
        <v>E4.P_A</v>
      </c>
      <c r="G260" s="403" t="s">
        <v>540</v>
      </c>
      <c r="H260" s="403" t="s">
        <v>712</v>
      </c>
      <c r="I260" s="436"/>
      <c r="J260" s="277" t="s">
        <v>185</v>
      </c>
      <c r="K260" s="278" t="str">
        <f t="shared" si="154"/>
        <v>E4.P_A.MR1</v>
      </c>
      <c r="L260" s="402" t="s">
        <v>688</v>
      </c>
      <c r="M260" s="403" t="s">
        <v>716</v>
      </c>
      <c r="N260" s="484">
        <v>635</v>
      </c>
      <c r="O260" s="484">
        <v>571</v>
      </c>
      <c r="P260" s="758" t="s">
        <v>252</v>
      </c>
      <c r="Q260" s="757" t="str">
        <f t="shared" si="155"/>
        <v>E4.P_A.MR1-MP05-1</v>
      </c>
      <c r="R260" s="414" t="s">
        <v>1611</v>
      </c>
      <c r="S260" s="307" t="s">
        <v>1612</v>
      </c>
      <c r="T260" s="373">
        <v>0</v>
      </c>
      <c r="U260" s="374">
        <v>1</v>
      </c>
      <c r="V260" s="373" t="s">
        <v>191</v>
      </c>
      <c r="W260" s="314">
        <v>0.25</v>
      </c>
      <c r="X260" s="315">
        <v>0.25</v>
      </c>
      <c r="Y260" s="314">
        <v>0.25</v>
      </c>
      <c r="Z260" s="316">
        <v>0.25</v>
      </c>
      <c r="AA260" s="375"/>
      <c r="AB260" s="376"/>
      <c r="AC260" s="376"/>
      <c r="AD260" s="376"/>
      <c r="AE260" s="376"/>
      <c r="AF260" s="376"/>
      <c r="AG260" s="376"/>
      <c r="AH260" s="376"/>
      <c r="AI260" s="376"/>
      <c r="AJ260" s="376"/>
      <c r="AK260" s="376"/>
      <c r="AL260" s="376"/>
      <c r="AM260" s="376"/>
      <c r="AN260" s="376"/>
      <c r="AO260" s="376"/>
      <c r="AP260" s="376"/>
      <c r="AQ260" s="376"/>
      <c r="AR260" s="376"/>
      <c r="AS260" s="376"/>
      <c r="AT260" s="376"/>
      <c r="AU260" s="376"/>
      <c r="AV260" s="376"/>
      <c r="AW260" s="376"/>
      <c r="AX260" s="376"/>
      <c r="AY260" s="376"/>
      <c r="AZ260" s="376"/>
      <c r="BA260" s="376"/>
      <c r="BB260" s="376"/>
      <c r="BC260" s="377"/>
      <c r="BD260" s="294" t="s">
        <v>1596</v>
      </c>
      <c r="BS260" s="89" t="s">
        <v>687</v>
      </c>
      <c r="BT260" s="89" t="s">
        <v>688</v>
      </c>
      <c r="BU260" s="88" t="s">
        <v>1610</v>
      </c>
      <c r="BV260" s="87" t="s">
        <v>1607</v>
      </c>
      <c r="DH260" s="2" t="s">
        <v>1613</v>
      </c>
      <c r="DI260" s="2" t="s">
        <v>710</v>
      </c>
      <c r="DJ260" s="2" t="s">
        <v>711</v>
      </c>
      <c r="DK260" s="2" t="s">
        <v>712</v>
      </c>
      <c r="DL260" s="2" t="s">
        <v>709</v>
      </c>
      <c r="DQ260" s="2" t="s">
        <v>1610</v>
      </c>
      <c r="DR260" s="2" t="s">
        <v>1607</v>
      </c>
      <c r="EL260" s="815" t="s">
        <v>1614</v>
      </c>
      <c r="EM260" s="311" t="s">
        <v>1611</v>
      </c>
      <c r="EN260" s="267" t="s">
        <v>1612</v>
      </c>
      <c r="EO260" s="378">
        <v>0</v>
      </c>
      <c r="EP260" s="378">
        <v>1</v>
      </c>
      <c r="EQ260" s="322">
        <v>0.25</v>
      </c>
      <c r="ER260" s="322">
        <v>0.25</v>
      </c>
      <c r="ES260" s="322">
        <v>0.25</v>
      </c>
      <c r="ET260" s="808">
        <v>0.25</v>
      </c>
    </row>
    <row r="261" spans="1:150" ht="36.75" customHeight="1" x14ac:dyDescent="0.2">
      <c r="A261" s="756" t="s">
        <v>229</v>
      </c>
      <c r="B261" s="422" t="s">
        <v>230</v>
      </c>
      <c r="C261" s="423" t="s">
        <v>714</v>
      </c>
      <c r="D261" s="423"/>
      <c r="E261" s="7" t="s">
        <v>181</v>
      </c>
      <c r="F261" s="638" t="str">
        <f t="shared" si="153"/>
        <v>E4.P_A</v>
      </c>
      <c r="G261" s="403" t="s">
        <v>540</v>
      </c>
      <c r="H261" s="403" t="s">
        <v>712</v>
      </c>
      <c r="I261" s="436"/>
      <c r="J261" s="277" t="s">
        <v>185</v>
      </c>
      <c r="K261" s="278" t="str">
        <f t="shared" si="154"/>
        <v>E4.P_A.MR1</v>
      </c>
      <c r="L261" s="402" t="s">
        <v>688</v>
      </c>
      <c r="M261" s="403" t="s">
        <v>716</v>
      </c>
      <c r="N261" s="484">
        <v>635</v>
      </c>
      <c r="O261" s="484">
        <v>571</v>
      </c>
      <c r="P261" s="758" t="s">
        <v>263</v>
      </c>
      <c r="Q261" s="757" t="str">
        <f t="shared" si="155"/>
        <v>E4.P_A.MR1-MP06-1</v>
      </c>
      <c r="R261" s="414" t="s">
        <v>1615</v>
      </c>
      <c r="S261" s="307" t="s">
        <v>1616</v>
      </c>
      <c r="T261" s="373">
        <v>0</v>
      </c>
      <c r="U261" s="374">
        <v>2</v>
      </c>
      <c r="V261" s="373" t="s">
        <v>191</v>
      </c>
      <c r="W261" s="288">
        <v>0</v>
      </c>
      <c r="X261" s="289">
        <v>1</v>
      </c>
      <c r="Y261" s="308">
        <v>0.5</v>
      </c>
      <c r="Z261" s="309">
        <v>0.5</v>
      </c>
      <c r="AA261" s="375"/>
      <c r="AB261" s="376"/>
      <c r="AC261" s="376"/>
      <c r="AD261" s="376"/>
      <c r="AE261" s="376"/>
      <c r="AF261" s="376"/>
      <c r="AG261" s="376"/>
      <c r="AH261" s="376"/>
      <c r="AI261" s="376"/>
      <c r="AJ261" s="376"/>
      <c r="AK261" s="376"/>
      <c r="AL261" s="376"/>
      <c r="AM261" s="376"/>
      <c r="AN261" s="376"/>
      <c r="AO261" s="376"/>
      <c r="AP261" s="376"/>
      <c r="AQ261" s="376"/>
      <c r="AR261" s="376"/>
      <c r="AS261" s="376"/>
      <c r="AT261" s="376"/>
      <c r="AU261" s="376"/>
      <c r="AV261" s="376"/>
      <c r="AW261" s="376"/>
      <c r="AX261" s="376"/>
      <c r="AY261" s="376"/>
      <c r="AZ261" s="376"/>
      <c r="BA261" s="376"/>
      <c r="BB261" s="376"/>
      <c r="BC261" s="377"/>
      <c r="BD261" s="294" t="s">
        <v>1596</v>
      </c>
      <c r="BS261" s="89" t="s">
        <v>687</v>
      </c>
      <c r="BT261" s="89" t="s">
        <v>688</v>
      </c>
      <c r="BU261" s="88" t="s">
        <v>1614</v>
      </c>
      <c r="BV261" s="87" t="s">
        <v>1611</v>
      </c>
      <c r="DH261" s="2" t="s">
        <v>1617</v>
      </c>
      <c r="DI261" s="2" t="s">
        <v>710</v>
      </c>
      <c r="DJ261" s="2" t="s">
        <v>711</v>
      </c>
      <c r="DK261" s="2" t="s">
        <v>712</v>
      </c>
      <c r="DL261" s="2" t="s">
        <v>709</v>
      </c>
      <c r="DQ261" s="2" t="s">
        <v>1614</v>
      </c>
      <c r="DR261" s="2" t="s">
        <v>1611</v>
      </c>
      <c r="EL261" s="815" t="s">
        <v>1618</v>
      </c>
      <c r="EM261" s="311" t="s">
        <v>1615</v>
      </c>
      <c r="EN261" s="267" t="s">
        <v>1616</v>
      </c>
      <c r="EO261" s="378">
        <v>0</v>
      </c>
      <c r="EP261" s="378">
        <v>2</v>
      </c>
      <c r="EQ261" s="268">
        <v>0</v>
      </c>
      <c r="ER261" s="268">
        <v>1</v>
      </c>
      <c r="ES261" s="269">
        <v>0.5</v>
      </c>
      <c r="ET261" s="812">
        <v>0.5</v>
      </c>
    </row>
    <row r="262" spans="1:150" ht="39" customHeight="1" thickBot="1" x14ac:dyDescent="0.25">
      <c r="A262" s="756" t="s">
        <v>229</v>
      </c>
      <c r="B262" s="422" t="s">
        <v>230</v>
      </c>
      <c r="C262" s="423" t="s">
        <v>714</v>
      </c>
      <c r="D262" s="423"/>
      <c r="E262" s="7" t="s">
        <v>181</v>
      </c>
      <c r="F262" s="638" t="str">
        <f t="shared" si="153"/>
        <v>E4.P_A</v>
      </c>
      <c r="G262" s="403" t="s">
        <v>540</v>
      </c>
      <c r="H262" s="403" t="s">
        <v>712</v>
      </c>
      <c r="I262" s="440"/>
      <c r="J262" s="333" t="s">
        <v>185</v>
      </c>
      <c r="K262" s="393" t="str">
        <f t="shared" si="154"/>
        <v>E4.P_A.MR1</v>
      </c>
      <c r="L262" s="418" t="s">
        <v>688</v>
      </c>
      <c r="M262" s="419" t="s">
        <v>716</v>
      </c>
      <c r="N262" s="490">
        <v>635</v>
      </c>
      <c r="O262" s="490">
        <v>571</v>
      </c>
      <c r="P262" s="759" t="s">
        <v>274</v>
      </c>
      <c r="Q262" s="760" t="str">
        <f t="shared" si="155"/>
        <v>E4.P_A.MR1-MP07-1</v>
      </c>
      <c r="R262" s="421" t="s">
        <v>1619</v>
      </c>
      <c r="S262" s="342" t="s">
        <v>1620</v>
      </c>
      <c r="T262" s="385">
        <v>9</v>
      </c>
      <c r="U262" s="386">
        <v>11</v>
      </c>
      <c r="V262" s="385" t="s">
        <v>191</v>
      </c>
      <c r="W262" s="387">
        <v>2.75</v>
      </c>
      <c r="X262" s="388">
        <v>2.75</v>
      </c>
      <c r="Y262" s="387">
        <v>2.75</v>
      </c>
      <c r="Z262" s="389">
        <v>2.75</v>
      </c>
      <c r="AA262" s="375"/>
      <c r="AB262" s="376"/>
      <c r="AC262" s="376"/>
      <c r="AD262" s="376"/>
      <c r="AE262" s="376"/>
      <c r="AF262" s="376"/>
      <c r="AG262" s="376"/>
      <c r="AH262" s="376"/>
      <c r="AI262" s="376"/>
      <c r="AJ262" s="376"/>
      <c r="AK262" s="376"/>
      <c r="AL262" s="376"/>
      <c r="AM262" s="376"/>
      <c r="AN262" s="376"/>
      <c r="AO262" s="376"/>
      <c r="AP262" s="376"/>
      <c r="AQ262" s="376"/>
      <c r="AR262" s="376"/>
      <c r="AS262" s="376"/>
      <c r="AT262" s="376"/>
      <c r="AU262" s="376"/>
      <c r="AV262" s="376"/>
      <c r="AW262" s="376"/>
      <c r="AX262" s="376"/>
      <c r="AY262" s="376"/>
      <c r="AZ262" s="376"/>
      <c r="BA262" s="376"/>
      <c r="BB262" s="376"/>
      <c r="BC262" s="377"/>
      <c r="BD262" s="294" t="s">
        <v>1596</v>
      </c>
      <c r="BS262" s="89" t="s">
        <v>687</v>
      </c>
      <c r="BT262" s="89" t="s">
        <v>688</v>
      </c>
      <c r="BU262" s="88" t="s">
        <v>1618</v>
      </c>
      <c r="BV262" s="87" t="s">
        <v>1615</v>
      </c>
      <c r="DH262" s="2" t="s">
        <v>1621</v>
      </c>
      <c r="DI262" s="2" t="s">
        <v>710</v>
      </c>
      <c r="DJ262" s="2" t="s">
        <v>711</v>
      </c>
      <c r="DK262" s="2" t="s">
        <v>712</v>
      </c>
      <c r="DL262" s="2" t="s">
        <v>709</v>
      </c>
      <c r="DQ262" s="2" t="s">
        <v>1618</v>
      </c>
      <c r="DR262" s="2" t="s">
        <v>1615</v>
      </c>
      <c r="EL262" s="815" t="s">
        <v>1622</v>
      </c>
      <c r="EM262" s="311" t="s">
        <v>1619</v>
      </c>
      <c r="EN262" s="267" t="s">
        <v>1620</v>
      </c>
      <c r="EO262" s="378">
        <v>9</v>
      </c>
      <c r="EP262" s="378">
        <v>11</v>
      </c>
      <c r="EQ262" s="322">
        <v>2.75</v>
      </c>
      <c r="ER262" s="322">
        <v>2.75</v>
      </c>
      <c r="ES262" s="322">
        <v>2.75</v>
      </c>
      <c r="ET262" s="808">
        <v>2.75</v>
      </c>
    </row>
    <row r="263" spans="1:150" ht="74.25" customHeight="1" x14ac:dyDescent="0.2">
      <c r="A263" s="756" t="s">
        <v>229</v>
      </c>
      <c r="B263" s="422" t="s">
        <v>230</v>
      </c>
      <c r="C263" s="423" t="s">
        <v>714</v>
      </c>
      <c r="D263" s="423"/>
      <c r="E263" s="7" t="s">
        <v>181</v>
      </c>
      <c r="F263" s="638" t="str">
        <f t="shared" si="153"/>
        <v>E4.P_A</v>
      </c>
      <c r="G263" s="403" t="s">
        <v>540</v>
      </c>
      <c r="H263" s="403" t="s">
        <v>712</v>
      </c>
      <c r="I263" s="397" t="s">
        <v>1623</v>
      </c>
      <c r="J263" s="428" t="s">
        <v>301</v>
      </c>
      <c r="K263" s="391" t="str">
        <f t="shared" si="154"/>
        <v>E4.P_A.MR2</v>
      </c>
      <c r="L263" s="353" t="s">
        <v>697</v>
      </c>
      <c r="M263" s="354" t="s">
        <v>724</v>
      </c>
      <c r="N263" s="240">
        <v>277</v>
      </c>
      <c r="O263" s="240">
        <v>249</v>
      </c>
      <c r="P263" s="761" t="s">
        <v>188</v>
      </c>
      <c r="Q263" s="510" t="str">
        <f t="shared" si="155"/>
        <v>E4.P_A.MR2-MP01-1</v>
      </c>
      <c r="R263" s="498" t="s">
        <v>1624</v>
      </c>
      <c r="S263" s="499" t="s">
        <v>1625</v>
      </c>
      <c r="T263" s="361">
        <v>0</v>
      </c>
      <c r="U263" s="362">
        <v>1</v>
      </c>
      <c r="V263" s="361" t="s">
        <v>191</v>
      </c>
      <c r="W263" s="554">
        <v>0.25</v>
      </c>
      <c r="X263" s="555">
        <v>0.25</v>
      </c>
      <c r="Y263" s="554">
        <v>0.25</v>
      </c>
      <c r="Z263" s="556">
        <v>0.25</v>
      </c>
      <c r="AA263" s="291"/>
      <c r="AB263" s="292"/>
      <c r="AC263" s="292"/>
      <c r="AD263" s="292"/>
      <c r="AE263" s="292"/>
      <c r="AF263" s="292"/>
      <c r="AG263" s="292"/>
      <c r="AH263" s="292"/>
      <c r="AI263" s="292"/>
      <c r="AJ263" s="292"/>
      <c r="AK263" s="292"/>
      <c r="AL263" s="292"/>
      <c r="AM263" s="292"/>
      <c r="AN263" s="292"/>
      <c r="AO263" s="292"/>
      <c r="AP263" s="292"/>
      <c r="AQ263" s="292"/>
      <c r="AR263" s="292"/>
      <c r="AS263" s="292"/>
      <c r="AT263" s="292"/>
      <c r="AU263" s="292"/>
      <c r="AV263" s="292"/>
      <c r="AW263" s="292"/>
      <c r="AX263" s="292"/>
      <c r="AY263" s="292"/>
      <c r="AZ263" s="292"/>
      <c r="BA263" s="292"/>
      <c r="BB263" s="292"/>
      <c r="BC263" s="293"/>
      <c r="BD263" s="294" t="s">
        <v>1596</v>
      </c>
      <c r="BS263" s="89" t="s">
        <v>687</v>
      </c>
      <c r="BT263" s="89" t="s">
        <v>688</v>
      </c>
      <c r="BU263" s="88" t="s">
        <v>1622</v>
      </c>
      <c r="BV263" s="87" t="s">
        <v>1619</v>
      </c>
      <c r="DH263" s="2" t="s">
        <v>1626</v>
      </c>
      <c r="DI263" s="2" t="s">
        <v>710</v>
      </c>
      <c r="DJ263" s="2" t="s">
        <v>711</v>
      </c>
      <c r="DK263" s="2" t="s">
        <v>712</v>
      </c>
      <c r="DL263" s="2" t="s">
        <v>709</v>
      </c>
      <c r="DQ263" s="2" t="s">
        <v>1622</v>
      </c>
      <c r="DR263" s="2" t="s">
        <v>1619</v>
      </c>
      <c r="EL263" s="811" t="s">
        <v>1627</v>
      </c>
      <c r="EM263" s="311" t="s">
        <v>1624</v>
      </c>
      <c r="EN263" s="267" t="s">
        <v>1625</v>
      </c>
      <c r="EO263" s="267">
        <v>0</v>
      </c>
      <c r="EP263" s="267">
        <v>1</v>
      </c>
      <c r="EQ263" s="322">
        <v>0.25</v>
      </c>
      <c r="ER263" s="322">
        <v>0.25</v>
      </c>
      <c r="ES263" s="322">
        <v>0.25</v>
      </c>
      <c r="ET263" s="808">
        <v>0.25</v>
      </c>
    </row>
    <row r="264" spans="1:150" ht="54.75" customHeight="1" x14ac:dyDescent="0.2">
      <c r="A264" s="756" t="s">
        <v>229</v>
      </c>
      <c r="B264" s="422" t="s">
        <v>230</v>
      </c>
      <c r="C264" s="423" t="s">
        <v>714</v>
      </c>
      <c r="D264" s="423"/>
      <c r="E264" s="7" t="s">
        <v>181</v>
      </c>
      <c r="F264" s="638" t="str">
        <f t="shared" si="153"/>
        <v>E4.P_A</v>
      </c>
      <c r="G264" s="403" t="s">
        <v>540</v>
      </c>
      <c r="H264" s="403" t="s">
        <v>712</v>
      </c>
      <c r="I264" s="436"/>
      <c r="J264" s="277" t="s">
        <v>301</v>
      </c>
      <c r="K264" s="278" t="str">
        <f t="shared" si="154"/>
        <v>E4.P_A.MR2</v>
      </c>
      <c r="L264" s="627" t="s">
        <v>697</v>
      </c>
      <c r="M264" s="423" t="s">
        <v>724</v>
      </c>
      <c r="N264" s="281">
        <v>277</v>
      </c>
      <c r="O264" s="281">
        <v>249</v>
      </c>
      <c r="P264" s="509" t="s">
        <v>212</v>
      </c>
      <c r="Q264" s="519" t="str">
        <f t="shared" si="155"/>
        <v>E4.P_A.MR2-MP02-1</v>
      </c>
      <c r="R264" s="414" t="s">
        <v>1628</v>
      </c>
      <c r="S264" s="307" t="s">
        <v>1629</v>
      </c>
      <c r="T264" s="286">
        <v>1</v>
      </c>
      <c r="U264" s="287">
        <v>1</v>
      </c>
      <c r="V264" s="286" t="s">
        <v>228</v>
      </c>
      <c r="W264" s="314">
        <v>0.25</v>
      </c>
      <c r="X264" s="315">
        <v>0.25</v>
      </c>
      <c r="Y264" s="314">
        <v>0.25</v>
      </c>
      <c r="Z264" s="316">
        <v>0.25</v>
      </c>
      <c r="AA264" s="291"/>
      <c r="AB264" s="292"/>
      <c r="AC264" s="292"/>
      <c r="AD264" s="292"/>
      <c r="AE264" s="292"/>
      <c r="AF264" s="292"/>
      <c r="AG264" s="292"/>
      <c r="AH264" s="292"/>
      <c r="AI264" s="292"/>
      <c r="AJ264" s="292"/>
      <c r="AK264" s="292"/>
      <c r="AL264" s="292"/>
      <c r="AM264" s="292"/>
      <c r="AN264" s="292"/>
      <c r="AO264" s="292"/>
      <c r="AP264" s="292"/>
      <c r="AQ264" s="292"/>
      <c r="AR264" s="292"/>
      <c r="AS264" s="292"/>
      <c r="AT264" s="292"/>
      <c r="AU264" s="292"/>
      <c r="AV264" s="292"/>
      <c r="AW264" s="292"/>
      <c r="AX264" s="292"/>
      <c r="AY264" s="292"/>
      <c r="AZ264" s="292"/>
      <c r="BA264" s="292"/>
      <c r="BB264" s="292"/>
      <c r="BC264" s="293"/>
      <c r="BD264" s="294" t="s">
        <v>1596</v>
      </c>
      <c r="BS264" s="87" t="s">
        <v>696</v>
      </c>
      <c r="BT264" s="87" t="s">
        <v>697</v>
      </c>
      <c r="BU264" s="88" t="s">
        <v>1627</v>
      </c>
      <c r="BV264" s="87" t="s">
        <v>1624</v>
      </c>
      <c r="DH264" s="2" t="s">
        <v>1630</v>
      </c>
      <c r="DI264" s="2" t="s">
        <v>710</v>
      </c>
      <c r="DJ264" s="2" t="s">
        <v>711</v>
      </c>
      <c r="DK264" s="2" t="s">
        <v>712</v>
      </c>
      <c r="DL264" s="2" t="s">
        <v>722</v>
      </c>
      <c r="DQ264" s="2" t="s">
        <v>1627</v>
      </c>
      <c r="DR264" s="2" t="s">
        <v>1624</v>
      </c>
      <c r="EL264" s="811" t="s">
        <v>1631</v>
      </c>
      <c r="EM264" s="311" t="s">
        <v>1628</v>
      </c>
      <c r="EN264" s="267" t="s">
        <v>1629</v>
      </c>
      <c r="EO264" s="267">
        <v>1</v>
      </c>
      <c r="EP264" s="267">
        <v>1</v>
      </c>
      <c r="EQ264" s="322">
        <v>0.25</v>
      </c>
      <c r="ER264" s="322">
        <v>0.25</v>
      </c>
      <c r="ES264" s="322">
        <v>0.25</v>
      </c>
      <c r="ET264" s="808">
        <v>0.25</v>
      </c>
    </row>
    <row r="265" spans="1:150" ht="63" customHeight="1" x14ac:dyDescent="0.2">
      <c r="A265" s="756" t="s">
        <v>229</v>
      </c>
      <c r="B265" s="422" t="s">
        <v>230</v>
      </c>
      <c r="C265" s="423" t="s">
        <v>714</v>
      </c>
      <c r="D265" s="423"/>
      <c r="E265" s="7" t="s">
        <v>181</v>
      </c>
      <c r="F265" s="638" t="str">
        <f t="shared" si="153"/>
        <v>E4.P_A</v>
      </c>
      <c r="G265" s="403" t="s">
        <v>540</v>
      </c>
      <c r="H265" s="403" t="s">
        <v>712</v>
      </c>
      <c r="I265" s="436"/>
      <c r="J265" s="277" t="s">
        <v>301</v>
      </c>
      <c r="K265" s="278" t="str">
        <f t="shared" si="154"/>
        <v>E4.P_A.MR2</v>
      </c>
      <c r="L265" s="627" t="s">
        <v>697</v>
      </c>
      <c r="M265" s="423" t="s">
        <v>724</v>
      </c>
      <c r="N265" s="281">
        <v>277</v>
      </c>
      <c r="O265" s="281">
        <v>249</v>
      </c>
      <c r="P265" s="509" t="s">
        <v>225</v>
      </c>
      <c r="Q265" s="519" t="str">
        <f t="shared" si="155"/>
        <v>E4.P_A.MR2-MP03-1</v>
      </c>
      <c r="R265" s="414" t="s">
        <v>1632</v>
      </c>
      <c r="S265" s="307" t="s">
        <v>1633</v>
      </c>
      <c r="T265" s="373">
        <v>1</v>
      </c>
      <c r="U265" s="374">
        <v>1</v>
      </c>
      <c r="V265" s="373" t="s">
        <v>228</v>
      </c>
      <c r="W265" s="288">
        <v>1</v>
      </c>
      <c r="X265" s="289">
        <v>0</v>
      </c>
      <c r="Y265" s="288">
        <v>0</v>
      </c>
      <c r="Z265" s="290">
        <v>0</v>
      </c>
      <c r="AA265" s="375"/>
      <c r="AB265" s="376"/>
      <c r="AC265" s="376"/>
      <c r="AD265" s="376"/>
      <c r="AE265" s="376"/>
      <c r="AF265" s="376"/>
      <c r="AG265" s="376"/>
      <c r="AH265" s="376"/>
      <c r="AI265" s="376"/>
      <c r="AJ265" s="376"/>
      <c r="AK265" s="376"/>
      <c r="AL265" s="376"/>
      <c r="AM265" s="376"/>
      <c r="AN265" s="376"/>
      <c r="AO265" s="376"/>
      <c r="AP265" s="376"/>
      <c r="AQ265" s="376"/>
      <c r="AR265" s="376"/>
      <c r="AS265" s="376"/>
      <c r="AT265" s="376"/>
      <c r="AU265" s="376"/>
      <c r="AV265" s="376"/>
      <c r="AW265" s="376"/>
      <c r="AX265" s="376"/>
      <c r="AY265" s="376"/>
      <c r="AZ265" s="376"/>
      <c r="BA265" s="376"/>
      <c r="BB265" s="376"/>
      <c r="BC265" s="377"/>
      <c r="BD265" s="294" t="s">
        <v>1596</v>
      </c>
      <c r="BS265" s="89" t="s">
        <v>696</v>
      </c>
      <c r="BT265" s="89" t="s">
        <v>697</v>
      </c>
      <c r="BU265" s="88" t="s">
        <v>1631</v>
      </c>
      <c r="BV265" s="87" t="s">
        <v>1628</v>
      </c>
      <c r="DH265" s="2" t="s">
        <v>1634</v>
      </c>
      <c r="DI265" s="2" t="s">
        <v>710</v>
      </c>
      <c r="DJ265" s="2" t="s">
        <v>711</v>
      </c>
      <c r="DK265" s="2" t="s">
        <v>712</v>
      </c>
      <c r="DL265" s="2" t="s">
        <v>722</v>
      </c>
      <c r="DQ265" s="2" t="s">
        <v>1631</v>
      </c>
      <c r="DR265" s="2" t="s">
        <v>1628</v>
      </c>
      <c r="EL265" s="811" t="s">
        <v>1635</v>
      </c>
      <c r="EM265" s="311" t="s">
        <v>1632</v>
      </c>
      <c r="EN265" s="267" t="s">
        <v>1633</v>
      </c>
      <c r="EO265" s="378">
        <v>1</v>
      </c>
      <c r="EP265" s="378">
        <v>1</v>
      </c>
      <c r="EQ265" s="268">
        <v>1</v>
      </c>
      <c r="ER265" s="268">
        <v>0</v>
      </c>
      <c r="ES265" s="268">
        <v>0</v>
      </c>
      <c r="ET265" s="809">
        <v>0</v>
      </c>
    </row>
    <row r="266" spans="1:150" ht="36" customHeight="1" x14ac:dyDescent="0.2">
      <c r="A266" s="756" t="s">
        <v>229</v>
      </c>
      <c r="B266" s="422" t="s">
        <v>230</v>
      </c>
      <c r="C266" s="423" t="s">
        <v>714</v>
      </c>
      <c r="D266" s="423"/>
      <c r="E266" s="7" t="s">
        <v>181</v>
      </c>
      <c r="F266" s="638" t="str">
        <f t="shared" ref="F266:F304" si="202">+CONCATENATE(A266,E266)</f>
        <v>E4.P_A</v>
      </c>
      <c r="G266" s="403" t="s">
        <v>540</v>
      </c>
      <c r="H266" s="403" t="s">
        <v>712</v>
      </c>
      <c r="I266" s="436"/>
      <c r="J266" s="277" t="s">
        <v>301</v>
      </c>
      <c r="K266" s="278" t="str">
        <f t="shared" ref="K266:K304" si="203">+CONCATENATE(F266,".",J266)</f>
        <v>E4.P_A.MR2</v>
      </c>
      <c r="L266" s="627" t="s">
        <v>697</v>
      </c>
      <c r="M266" s="423" t="s">
        <v>724</v>
      </c>
      <c r="N266" s="281">
        <v>277</v>
      </c>
      <c r="O266" s="281">
        <v>249</v>
      </c>
      <c r="P266" s="509" t="s">
        <v>240</v>
      </c>
      <c r="Q266" s="519" t="str">
        <f t="shared" ref="Q266:Q304" si="204">+CONCATENATE(K266,"-",P266)</f>
        <v>E4.P_A.MR2-MP04-1</v>
      </c>
      <c r="R266" s="414" t="s">
        <v>1636</v>
      </c>
      <c r="S266" s="307" t="s">
        <v>1637</v>
      </c>
      <c r="T266" s="373">
        <v>1</v>
      </c>
      <c r="U266" s="374">
        <v>1</v>
      </c>
      <c r="V266" s="373" t="s">
        <v>228</v>
      </c>
      <c r="W266" s="288">
        <v>0</v>
      </c>
      <c r="X266" s="289">
        <v>1</v>
      </c>
      <c r="Y266" s="288">
        <v>0</v>
      </c>
      <c r="Z266" s="290">
        <v>0</v>
      </c>
      <c r="AA266" s="375"/>
      <c r="AB266" s="376"/>
      <c r="AC266" s="376"/>
      <c r="AD266" s="376"/>
      <c r="AE266" s="376"/>
      <c r="AF266" s="376"/>
      <c r="AG266" s="376"/>
      <c r="AH266" s="376"/>
      <c r="AI266" s="376"/>
      <c r="AJ266" s="376"/>
      <c r="AK266" s="376"/>
      <c r="AL266" s="376"/>
      <c r="AM266" s="376"/>
      <c r="AN266" s="376"/>
      <c r="AO266" s="376"/>
      <c r="AP266" s="376"/>
      <c r="AQ266" s="376"/>
      <c r="AR266" s="376"/>
      <c r="AS266" s="376"/>
      <c r="AT266" s="376"/>
      <c r="AU266" s="376"/>
      <c r="AV266" s="376"/>
      <c r="AW266" s="376"/>
      <c r="AX266" s="376"/>
      <c r="AY266" s="376"/>
      <c r="AZ266" s="376"/>
      <c r="BA266" s="376"/>
      <c r="BB266" s="376"/>
      <c r="BC266" s="377"/>
      <c r="BD266" s="294" t="s">
        <v>1596</v>
      </c>
      <c r="BS266" s="89" t="s">
        <v>696</v>
      </c>
      <c r="BT266" s="89" t="s">
        <v>697</v>
      </c>
      <c r="BU266" s="88" t="s">
        <v>1635</v>
      </c>
      <c r="BV266" s="87" t="s">
        <v>1632</v>
      </c>
      <c r="DH266" s="2" t="s">
        <v>1638</v>
      </c>
      <c r="DI266" s="2" t="s">
        <v>710</v>
      </c>
      <c r="DJ266" s="2" t="s">
        <v>711</v>
      </c>
      <c r="DK266" s="2" t="s">
        <v>712</v>
      </c>
      <c r="DL266" s="2" t="s">
        <v>722</v>
      </c>
      <c r="DQ266" s="2" t="s">
        <v>1635</v>
      </c>
      <c r="DR266" s="2" t="s">
        <v>1632</v>
      </c>
      <c r="EL266" s="811" t="s">
        <v>1639</v>
      </c>
      <c r="EM266" s="311" t="s">
        <v>1636</v>
      </c>
      <c r="EN266" s="267" t="s">
        <v>1637</v>
      </c>
      <c r="EO266" s="378">
        <v>1</v>
      </c>
      <c r="EP266" s="378">
        <v>1</v>
      </c>
      <c r="EQ266" s="268">
        <v>0</v>
      </c>
      <c r="ER266" s="268">
        <v>1</v>
      </c>
      <c r="ES266" s="268">
        <v>0</v>
      </c>
      <c r="ET266" s="809">
        <v>0</v>
      </c>
    </row>
    <row r="267" spans="1:150" ht="39" customHeight="1" x14ac:dyDescent="0.2">
      <c r="A267" s="756" t="s">
        <v>229</v>
      </c>
      <c r="B267" s="422" t="s">
        <v>230</v>
      </c>
      <c r="C267" s="423" t="s">
        <v>714</v>
      </c>
      <c r="D267" s="423"/>
      <c r="E267" s="7" t="s">
        <v>181</v>
      </c>
      <c r="F267" s="638" t="str">
        <f t="shared" si="202"/>
        <v>E4.P_A</v>
      </c>
      <c r="G267" s="403" t="s">
        <v>540</v>
      </c>
      <c r="H267" s="403" t="s">
        <v>712</v>
      </c>
      <c r="I267" s="436"/>
      <c r="J267" s="277" t="s">
        <v>301</v>
      </c>
      <c r="K267" s="278" t="str">
        <f t="shared" si="203"/>
        <v>E4.P_A.MR2</v>
      </c>
      <c r="L267" s="627" t="s">
        <v>697</v>
      </c>
      <c r="M267" s="423" t="s">
        <v>724</v>
      </c>
      <c r="N267" s="281">
        <v>277</v>
      </c>
      <c r="O267" s="281">
        <v>249</v>
      </c>
      <c r="P267" s="509" t="s">
        <v>252</v>
      </c>
      <c r="Q267" s="519" t="str">
        <f t="shared" si="204"/>
        <v>E4.P_A.MR2-MP05-1</v>
      </c>
      <c r="R267" s="414" t="s">
        <v>1640</v>
      </c>
      <c r="S267" s="307" t="s">
        <v>1641</v>
      </c>
      <c r="T267" s="373">
        <v>0</v>
      </c>
      <c r="U267" s="374">
        <v>1</v>
      </c>
      <c r="V267" s="373" t="s">
        <v>191</v>
      </c>
      <c r="W267" s="288">
        <v>0</v>
      </c>
      <c r="X267" s="289">
        <v>0</v>
      </c>
      <c r="Y267" s="308">
        <v>0.5</v>
      </c>
      <c r="Z267" s="309">
        <v>0.5</v>
      </c>
      <c r="AA267" s="375"/>
      <c r="AB267" s="376"/>
      <c r="AC267" s="376"/>
      <c r="AD267" s="376"/>
      <c r="AE267" s="376"/>
      <c r="AF267" s="376"/>
      <c r="AG267" s="376"/>
      <c r="AH267" s="376"/>
      <c r="AI267" s="376"/>
      <c r="AJ267" s="376"/>
      <c r="AK267" s="376"/>
      <c r="AL267" s="376"/>
      <c r="AM267" s="376"/>
      <c r="AN267" s="376"/>
      <c r="AO267" s="376"/>
      <c r="AP267" s="376"/>
      <c r="AQ267" s="376"/>
      <c r="AR267" s="376"/>
      <c r="AS267" s="376"/>
      <c r="AT267" s="376"/>
      <c r="AU267" s="376"/>
      <c r="AV267" s="376"/>
      <c r="AW267" s="376"/>
      <c r="AX267" s="376"/>
      <c r="AY267" s="376"/>
      <c r="AZ267" s="376"/>
      <c r="BA267" s="376"/>
      <c r="BB267" s="376"/>
      <c r="BC267" s="377"/>
      <c r="BD267" s="294" t="s">
        <v>1596</v>
      </c>
      <c r="BS267" s="89" t="s">
        <v>696</v>
      </c>
      <c r="BT267" s="89" t="s">
        <v>697</v>
      </c>
      <c r="BU267" s="88" t="s">
        <v>1639</v>
      </c>
      <c r="BV267" s="87" t="s">
        <v>1636</v>
      </c>
      <c r="DH267" s="2" t="s">
        <v>1642</v>
      </c>
      <c r="DI267" s="2" t="s">
        <v>710</v>
      </c>
      <c r="DJ267" s="2" t="s">
        <v>711</v>
      </c>
      <c r="DK267" s="2" t="s">
        <v>712</v>
      </c>
      <c r="DL267" s="2" t="s">
        <v>722</v>
      </c>
      <c r="DQ267" s="2" t="s">
        <v>1639</v>
      </c>
      <c r="DR267" s="2" t="s">
        <v>1636</v>
      </c>
      <c r="EL267" s="811" t="s">
        <v>1643</v>
      </c>
      <c r="EM267" s="311" t="s">
        <v>1640</v>
      </c>
      <c r="EN267" s="267" t="s">
        <v>1641</v>
      </c>
      <c r="EO267" s="378">
        <v>0</v>
      </c>
      <c r="EP267" s="378">
        <v>1</v>
      </c>
      <c r="EQ267" s="268">
        <v>0</v>
      </c>
      <c r="ER267" s="268">
        <v>0</v>
      </c>
      <c r="ES267" s="269">
        <v>0.5</v>
      </c>
      <c r="ET267" s="812">
        <v>0.5</v>
      </c>
    </row>
    <row r="268" spans="1:150" ht="40.5" customHeight="1" thickBot="1" x14ac:dyDescent="0.25">
      <c r="A268" s="756" t="s">
        <v>229</v>
      </c>
      <c r="B268" s="422" t="s">
        <v>230</v>
      </c>
      <c r="C268" s="423" t="s">
        <v>714</v>
      </c>
      <c r="D268" s="423"/>
      <c r="E268" s="7" t="s">
        <v>181</v>
      </c>
      <c r="F268" s="638" t="str">
        <f t="shared" si="202"/>
        <v>E4.P_A</v>
      </c>
      <c r="G268" s="403" t="s">
        <v>540</v>
      </c>
      <c r="H268" s="403" t="s">
        <v>712</v>
      </c>
      <c r="I268" s="440"/>
      <c r="J268" s="333" t="s">
        <v>301</v>
      </c>
      <c r="K268" s="393" t="str">
        <f t="shared" si="203"/>
        <v>E4.P_A.MR2</v>
      </c>
      <c r="L268" s="628" t="s">
        <v>697</v>
      </c>
      <c r="M268" s="590" t="s">
        <v>724</v>
      </c>
      <c r="N268" s="420">
        <v>277</v>
      </c>
      <c r="O268" s="420">
        <v>249</v>
      </c>
      <c r="P268" s="762" t="s">
        <v>263</v>
      </c>
      <c r="Q268" s="542" t="str">
        <f t="shared" si="204"/>
        <v>E4.P_A.MR2-MP06-1</v>
      </c>
      <c r="R268" s="468" t="s">
        <v>1644</v>
      </c>
      <c r="S268" s="329" t="s">
        <v>1645</v>
      </c>
      <c r="T268" s="385">
        <v>0</v>
      </c>
      <c r="U268" s="386">
        <v>1</v>
      </c>
      <c r="V268" s="385" t="s">
        <v>191</v>
      </c>
      <c r="W268" s="395">
        <v>0.3</v>
      </c>
      <c r="X268" s="611">
        <v>0</v>
      </c>
      <c r="Y268" s="395">
        <v>0.3</v>
      </c>
      <c r="Z268" s="396">
        <v>0.4</v>
      </c>
      <c r="AA268" s="375"/>
      <c r="AB268" s="376"/>
      <c r="AC268" s="376"/>
      <c r="AD268" s="376"/>
      <c r="AE268" s="376"/>
      <c r="AF268" s="376"/>
      <c r="AG268" s="376"/>
      <c r="AH268" s="376"/>
      <c r="AI268" s="376"/>
      <c r="AJ268" s="376"/>
      <c r="AK268" s="376"/>
      <c r="AL268" s="376"/>
      <c r="AM268" s="376"/>
      <c r="AN268" s="376"/>
      <c r="AO268" s="376"/>
      <c r="AP268" s="376"/>
      <c r="AQ268" s="376"/>
      <c r="AR268" s="376"/>
      <c r="AS268" s="376"/>
      <c r="AT268" s="376"/>
      <c r="AU268" s="376"/>
      <c r="AV268" s="376"/>
      <c r="AW268" s="376"/>
      <c r="AX268" s="376"/>
      <c r="AY268" s="376"/>
      <c r="AZ268" s="376"/>
      <c r="BA268" s="376"/>
      <c r="BB268" s="376"/>
      <c r="BC268" s="377"/>
      <c r="BD268" s="294" t="s">
        <v>1596</v>
      </c>
      <c r="BS268" s="89" t="s">
        <v>696</v>
      </c>
      <c r="BT268" s="89" t="s">
        <v>697</v>
      </c>
      <c r="BU268" s="88" t="s">
        <v>1643</v>
      </c>
      <c r="BV268" s="87" t="s">
        <v>1640</v>
      </c>
      <c r="DH268" s="2" t="s">
        <v>1646</v>
      </c>
      <c r="DI268" s="2" t="s">
        <v>710</v>
      </c>
      <c r="DJ268" s="2" t="s">
        <v>711</v>
      </c>
      <c r="DK268" s="2" t="s">
        <v>712</v>
      </c>
      <c r="DL268" s="2" t="s">
        <v>722</v>
      </c>
      <c r="DQ268" s="2" t="s">
        <v>1643</v>
      </c>
      <c r="DR268" s="2" t="s">
        <v>1640</v>
      </c>
      <c r="EL268" s="811" t="s">
        <v>1647</v>
      </c>
      <c r="EM268" s="311" t="s">
        <v>1644</v>
      </c>
      <c r="EN268" s="267" t="s">
        <v>1645</v>
      </c>
      <c r="EO268" s="378">
        <v>0</v>
      </c>
      <c r="EP268" s="378">
        <v>1</v>
      </c>
      <c r="EQ268" s="269">
        <v>0.3</v>
      </c>
      <c r="ER268" s="269">
        <v>0</v>
      </c>
      <c r="ES268" s="269">
        <v>0.3</v>
      </c>
      <c r="ET268" s="812">
        <v>0.4</v>
      </c>
    </row>
    <row r="269" spans="1:150" ht="98.25" customHeight="1" x14ac:dyDescent="0.2">
      <c r="A269" s="756" t="s">
        <v>229</v>
      </c>
      <c r="B269" s="422" t="s">
        <v>230</v>
      </c>
      <c r="C269" s="423" t="s">
        <v>714</v>
      </c>
      <c r="D269" s="423"/>
      <c r="E269" s="7" t="s">
        <v>181</v>
      </c>
      <c r="F269" s="638" t="str">
        <f t="shared" si="202"/>
        <v>E4.P_A</v>
      </c>
      <c r="G269" s="280" t="s">
        <v>540</v>
      </c>
      <c r="H269" s="280" t="s">
        <v>712</v>
      </c>
      <c r="I269" s="763" t="s">
        <v>1648</v>
      </c>
      <c r="J269" s="428" t="s">
        <v>350</v>
      </c>
      <c r="K269" s="391" t="str">
        <f t="shared" si="203"/>
        <v>E4.P_A.MR3</v>
      </c>
      <c r="L269" s="353" t="s">
        <v>708</v>
      </c>
      <c r="M269" s="354" t="s">
        <v>732</v>
      </c>
      <c r="N269" s="764">
        <v>4.9000000000000002E-2</v>
      </c>
      <c r="O269" s="399">
        <v>0.05</v>
      </c>
      <c r="P269" s="698" t="s">
        <v>188</v>
      </c>
      <c r="Q269" s="699" t="str">
        <f t="shared" si="204"/>
        <v>E4.P_A.MR3-MP01-1</v>
      </c>
      <c r="R269" s="410" t="s">
        <v>1649</v>
      </c>
      <c r="S269" s="360" t="s">
        <v>1625</v>
      </c>
      <c r="T269" s="607">
        <v>0</v>
      </c>
      <c r="U269" s="608">
        <v>1</v>
      </c>
      <c r="V269" s="607" t="s">
        <v>191</v>
      </c>
      <c r="W269" s="765">
        <v>0.25</v>
      </c>
      <c r="X269" s="766">
        <v>0.25</v>
      </c>
      <c r="Y269" s="765">
        <v>0.25</v>
      </c>
      <c r="Z269" s="767">
        <v>0.25</v>
      </c>
      <c r="AA269" s="291"/>
      <c r="AB269" s="292"/>
      <c r="AC269" s="292"/>
      <c r="AD269" s="292"/>
      <c r="AE269" s="292"/>
      <c r="AF269" s="292"/>
      <c r="AG269" s="292"/>
      <c r="AH269" s="292"/>
      <c r="AI269" s="292"/>
      <c r="AJ269" s="292"/>
      <c r="AK269" s="292"/>
      <c r="AL269" s="292"/>
      <c r="AM269" s="292"/>
      <c r="AN269" s="292"/>
      <c r="AO269" s="292"/>
      <c r="AP269" s="292"/>
      <c r="AQ269" s="292"/>
      <c r="AR269" s="292"/>
      <c r="AS269" s="292"/>
      <c r="AT269" s="292"/>
      <c r="AU269" s="292"/>
      <c r="AV269" s="292"/>
      <c r="AW269" s="292"/>
      <c r="AX269" s="292"/>
      <c r="AY269" s="292"/>
      <c r="AZ269" s="292"/>
      <c r="BA269" s="292"/>
      <c r="BB269" s="292"/>
      <c r="BC269" s="293"/>
      <c r="BD269" s="294" t="s">
        <v>1596</v>
      </c>
      <c r="BS269" s="89" t="s">
        <v>696</v>
      </c>
      <c r="BT269" s="89" t="s">
        <v>697</v>
      </c>
      <c r="BU269" s="88" t="s">
        <v>1647</v>
      </c>
      <c r="BV269" s="87" t="s">
        <v>1644</v>
      </c>
      <c r="DH269" s="2" t="s">
        <v>1650</v>
      </c>
      <c r="DI269" s="2" t="s">
        <v>710</v>
      </c>
      <c r="DJ269" s="2" t="s">
        <v>711</v>
      </c>
      <c r="DK269" s="2" t="s">
        <v>712</v>
      </c>
      <c r="DL269" s="2" t="s">
        <v>722</v>
      </c>
      <c r="DQ269" s="2" t="s">
        <v>1647</v>
      </c>
      <c r="DR269" s="2" t="s">
        <v>1644</v>
      </c>
      <c r="EL269" s="805" t="s">
        <v>1651</v>
      </c>
      <c r="EM269" s="311" t="s">
        <v>1649</v>
      </c>
      <c r="EN269" s="267" t="s">
        <v>1625</v>
      </c>
      <c r="EO269" s="267">
        <v>0</v>
      </c>
      <c r="EP269" s="267">
        <v>1</v>
      </c>
      <c r="EQ269" s="322">
        <v>0.25</v>
      </c>
      <c r="ER269" s="322">
        <v>0.25</v>
      </c>
      <c r="ES269" s="322">
        <v>0.25</v>
      </c>
      <c r="ET269" s="808">
        <v>0.25</v>
      </c>
    </row>
    <row r="270" spans="1:150" ht="35.25" customHeight="1" x14ac:dyDescent="0.2">
      <c r="A270" s="756" t="s">
        <v>229</v>
      </c>
      <c r="B270" s="422" t="s">
        <v>230</v>
      </c>
      <c r="C270" s="423" t="s">
        <v>714</v>
      </c>
      <c r="D270" s="423"/>
      <c r="E270" s="7" t="s">
        <v>181</v>
      </c>
      <c r="F270" s="638" t="str">
        <f t="shared" si="202"/>
        <v>E4.P_A</v>
      </c>
      <c r="G270" s="280" t="s">
        <v>540</v>
      </c>
      <c r="H270" s="280" t="s">
        <v>712</v>
      </c>
      <c r="I270" s="436"/>
      <c r="J270" s="277" t="s">
        <v>350</v>
      </c>
      <c r="K270" s="278" t="str">
        <f t="shared" si="203"/>
        <v>E4.P_A.MR3</v>
      </c>
      <c r="L270" s="402" t="s">
        <v>708</v>
      </c>
      <c r="M270" s="403" t="s">
        <v>732</v>
      </c>
      <c r="N270" s="768">
        <v>4.9000000000000002E-2</v>
      </c>
      <c r="O270" s="281">
        <v>0.05</v>
      </c>
      <c r="P270" s="509" t="s">
        <v>212</v>
      </c>
      <c r="Q270" s="519" t="str">
        <f t="shared" si="204"/>
        <v>E4.P_A.MR3-MP02-1</v>
      </c>
      <c r="R270" s="414" t="s">
        <v>1652</v>
      </c>
      <c r="S270" s="307" t="s">
        <v>1653</v>
      </c>
      <c r="T270" s="286">
        <v>5</v>
      </c>
      <c r="U270" s="287">
        <v>10</v>
      </c>
      <c r="V270" s="286" t="s">
        <v>191</v>
      </c>
      <c r="W270" s="288">
        <v>0</v>
      </c>
      <c r="X270" s="289">
        <v>5</v>
      </c>
      <c r="Y270" s="288">
        <v>0</v>
      </c>
      <c r="Z270" s="290">
        <v>5</v>
      </c>
      <c r="AA270" s="291"/>
      <c r="AB270" s="292"/>
      <c r="AC270" s="292"/>
      <c r="AD270" s="292"/>
      <c r="AE270" s="292"/>
      <c r="AF270" s="292"/>
      <c r="AG270" s="292"/>
      <c r="AH270" s="292"/>
      <c r="AI270" s="292"/>
      <c r="AJ270" s="292"/>
      <c r="AK270" s="292"/>
      <c r="AL270" s="292"/>
      <c r="AM270" s="292"/>
      <c r="AN270" s="292"/>
      <c r="AO270" s="292"/>
      <c r="AP270" s="292"/>
      <c r="AQ270" s="292"/>
      <c r="AR270" s="292"/>
      <c r="AS270" s="292"/>
      <c r="AT270" s="292"/>
      <c r="AU270" s="292"/>
      <c r="AV270" s="292"/>
      <c r="AW270" s="292"/>
      <c r="AX270" s="292"/>
      <c r="AY270" s="292"/>
      <c r="AZ270" s="292"/>
      <c r="BA270" s="292"/>
      <c r="BB270" s="292"/>
      <c r="BC270" s="293"/>
      <c r="BD270" s="294" t="s">
        <v>1596</v>
      </c>
      <c r="BS270" s="87" t="s">
        <v>707</v>
      </c>
      <c r="BT270" s="87" t="s">
        <v>708</v>
      </c>
      <c r="BU270" s="88" t="s">
        <v>1651</v>
      </c>
      <c r="BV270" s="87" t="s">
        <v>1649</v>
      </c>
      <c r="DH270" s="2" t="s">
        <v>1654</v>
      </c>
      <c r="DI270" s="2" t="s">
        <v>710</v>
      </c>
      <c r="DJ270" s="2" t="s">
        <v>711</v>
      </c>
      <c r="DK270" s="2" t="s">
        <v>712</v>
      </c>
      <c r="DL270" s="2" t="s">
        <v>730</v>
      </c>
      <c r="DQ270" s="2" t="s">
        <v>1651</v>
      </c>
      <c r="DR270" s="2" t="s">
        <v>1649</v>
      </c>
      <c r="EL270" s="811" t="s">
        <v>1655</v>
      </c>
      <c r="EM270" s="311" t="s">
        <v>1652</v>
      </c>
      <c r="EN270" s="267" t="s">
        <v>1653</v>
      </c>
      <c r="EO270" s="267">
        <v>5</v>
      </c>
      <c r="EP270" s="267">
        <v>10</v>
      </c>
      <c r="EQ270" s="268">
        <v>0</v>
      </c>
      <c r="ER270" s="268">
        <v>5</v>
      </c>
      <c r="ES270" s="798">
        <v>3</v>
      </c>
      <c r="ET270" s="813">
        <v>2</v>
      </c>
    </row>
    <row r="271" spans="1:150" ht="39" customHeight="1" thickBot="1" x14ac:dyDescent="0.25">
      <c r="A271" s="756" t="s">
        <v>229</v>
      </c>
      <c r="B271" s="422" t="s">
        <v>230</v>
      </c>
      <c r="C271" s="423" t="s">
        <v>714</v>
      </c>
      <c r="D271" s="423"/>
      <c r="E271" s="7" t="s">
        <v>181</v>
      </c>
      <c r="F271" s="638" t="str">
        <f t="shared" si="202"/>
        <v>E4.P_A</v>
      </c>
      <c r="G271" s="280" t="s">
        <v>540</v>
      </c>
      <c r="H271" s="280" t="s">
        <v>712</v>
      </c>
      <c r="I271" s="440"/>
      <c r="J271" s="333" t="s">
        <v>350</v>
      </c>
      <c r="K271" s="393" t="str">
        <f t="shared" si="203"/>
        <v>E4.P_A.MR3</v>
      </c>
      <c r="L271" s="418" t="s">
        <v>708</v>
      </c>
      <c r="M271" s="419" t="s">
        <v>732</v>
      </c>
      <c r="N271" s="769">
        <v>4.9000000000000002E-2</v>
      </c>
      <c r="O271" s="420">
        <v>0.05</v>
      </c>
      <c r="P271" s="762" t="s">
        <v>225</v>
      </c>
      <c r="Q271" s="542" t="str">
        <f t="shared" si="204"/>
        <v>E4.P_A.MR3-MP03-1</v>
      </c>
      <c r="R271" s="468" t="s">
        <v>1656</v>
      </c>
      <c r="S271" s="329" t="s">
        <v>1657</v>
      </c>
      <c r="T271" s="330">
        <v>1</v>
      </c>
      <c r="U271" s="331">
        <v>2</v>
      </c>
      <c r="V271" s="286" t="s">
        <v>191</v>
      </c>
      <c r="W271" s="308">
        <v>0.3</v>
      </c>
      <c r="X271" s="323">
        <v>0.3</v>
      </c>
      <c r="Y271" s="308">
        <v>1.1000000000000001</v>
      </c>
      <c r="Z271" s="309">
        <v>0.3</v>
      </c>
      <c r="AA271" s="291"/>
      <c r="AB271" s="292"/>
      <c r="AC271" s="292"/>
      <c r="AD271" s="292"/>
      <c r="AE271" s="292"/>
      <c r="AF271" s="292"/>
      <c r="AG271" s="292"/>
      <c r="AH271" s="292"/>
      <c r="AI271" s="292"/>
      <c r="AJ271" s="292"/>
      <c r="AK271" s="292"/>
      <c r="AL271" s="292"/>
      <c r="AM271" s="292"/>
      <c r="AN271" s="292"/>
      <c r="AO271" s="292"/>
      <c r="AP271" s="292"/>
      <c r="AQ271" s="292"/>
      <c r="AR271" s="292"/>
      <c r="AS271" s="292"/>
      <c r="AT271" s="292"/>
      <c r="AU271" s="292"/>
      <c r="AV271" s="292"/>
      <c r="AW271" s="292"/>
      <c r="AX271" s="292"/>
      <c r="AY271" s="292"/>
      <c r="AZ271" s="292"/>
      <c r="BA271" s="292"/>
      <c r="BB271" s="292"/>
      <c r="BC271" s="293"/>
      <c r="BD271" s="294" t="s">
        <v>1596</v>
      </c>
      <c r="BS271" s="89" t="s">
        <v>707</v>
      </c>
      <c r="BT271" s="89" t="s">
        <v>708</v>
      </c>
      <c r="BU271" s="88" t="s">
        <v>1655</v>
      </c>
      <c r="BV271" s="87" t="s">
        <v>1652</v>
      </c>
      <c r="DH271" s="2" t="s">
        <v>1658</v>
      </c>
      <c r="DI271" s="2" t="s">
        <v>710</v>
      </c>
      <c r="DJ271" s="2" t="s">
        <v>711</v>
      </c>
      <c r="DK271" s="2" t="s">
        <v>712</v>
      </c>
      <c r="DL271" s="2" t="s">
        <v>730</v>
      </c>
      <c r="DQ271" s="2" t="s">
        <v>1655</v>
      </c>
      <c r="DR271" s="2" t="s">
        <v>1652</v>
      </c>
      <c r="EL271" s="811" t="s">
        <v>1659</v>
      </c>
      <c r="EM271" s="311" t="s">
        <v>1656</v>
      </c>
      <c r="EN271" s="267" t="s">
        <v>1657</v>
      </c>
      <c r="EO271" s="267">
        <v>1</v>
      </c>
      <c r="EP271" s="267">
        <v>2</v>
      </c>
      <c r="EQ271" s="269">
        <v>0.3</v>
      </c>
      <c r="ER271" s="269">
        <v>0.3</v>
      </c>
      <c r="ES271" s="269">
        <v>1.1000000000000001</v>
      </c>
      <c r="ET271" s="812">
        <v>0.3</v>
      </c>
    </row>
    <row r="272" spans="1:150" ht="147" customHeight="1" x14ac:dyDescent="0.2">
      <c r="A272" s="756" t="s">
        <v>229</v>
      </c>
      <c r="B272" s="422" t="s">
        <v>230</v>
      </c>
      <c r="C272" s="423" t="s">
        <v>714</v>
      </c>
      <c r="D272" s="423"/>
      <c r="E272" s="7" t="s">
        <v>181</v>
      </c>
      <c r="F272" s="638" t="str">
        <f t="shared" si="202"/>
        <v>E4.P_A</v>
      </c>
      <c r="G272" s="403" t="s">
        <v>540</v>
      </c>
      <c r="H272" s="403" t="s">
        <v>712</v>
      </c>
      <c r="I272" s="397" t="s">
        <v>1660</v>
      </c>
      <c r="J272" s="428" t="s">
        <v>407</v>
      </c>
      <c r="K272" s="391" t="str">
        <f t="shared" si="203"/>
        <v>E4.P_A.MR4</v>
      </c>
      <c r="L272" s="353" t="s">
        <v>721</v>
      </c>
      <c r="M272" s="354" t="s">
        <v>740</v>
      </c>
      <c r="N272" s="743">
        <v>7357</v>
      </c>
      <c r="O272" s="472">
        <v>11035</v>
      </c>
      <c r="P272" s="770" t="s">
        <v>188</v>
      </c>
      <c r="Q272" s="755" t="str">
        <f t="shared" si="204"/>
        <v>E4.P_A.MR4-MP01-1</v>
      </c>
      <c r="R272" s="414" t="s">
        <v>1661</v>
      </c>
      <c r="S272" s="307" t="s">
        <v>1662</v>
      </c>
      <c r="T272" s="286">
        <v>0</v>
      </c>
      <c r="U272" s="287">
        <v>1</v>
      </c>
      <c r="V272" s="286" t="s">
        <v>191</v>
      </c>
      <c r="W272" s="314">
        <v>0.25</v>
      </c>
      <c r="X272" s="315">
        <v>0.25</v>
      </c>
      <c r="Y272" s="314">
        <v>0.25</v>
      </c>
      <c r="Z272" s="316">
        <v>0.25</v>
      </c>
      <c r="AA272" s="291"/>
      <c r="AB272" s="292"/>
      <c r="AC272" s="292"/>
      <c r="AD272" s="292"/>
      <c r="AE272" s="292"/>
      <c r="AF272" s="292"/>
      <c r="AG272" s="292"/>
      <c r="AH272" s="292"/>
      <c r="AI272" s="292"/>
      <c r="AJ272" s="292"/>
      <c r="AK272" s="292"/>
      <c r="AL272" s="292"/>
      <c r="AM272" s="292"/>
      <c r="AN272" s="292"/>
      <c r="AO272" s="292"/>
      <c r="AP272" s="292"/>
      <c r="AQ272" s="292"/>
      <c r="AR272" s="292"/>
      <c r="AS272" s="292"/>
      <c r="AT272" s="292"/>
      <c r="AU272" s="292"/>
      <c r="AV272" s="292"/>
      <c r="AW272" s="292"/>
      <c r="AX272" s="292"/>
      <c r="AY272" s="292"/>
      <c r="AZ272" s="292"/>
      <c r="BA272" s="292"/>
      <c r="BB272" s="292"/>
      <c r="BC272" s="293"/>
      <c r="BD272" s="294" t="s">
        <v>1596</v>
      </c>
      <c r="BS272" s="89" t="s">
        <v>707</v>
      </c>
      <c r="BT272" s="89" t="s">
        <v>708</v>
      </c>
      <c r="BU272" s="88" t="s">
        <v>1659</v>
      </c>
      <c r="BV272" s="87" t="s">
        <v>1656</v>
      </c>
      <c r="DH272" s="2" t="s">
        <v>1663</v>
      </c>
      <c r="DI272" s="2" t="s">
        <v>710</v>
      </c>
      <c r="DJ272" s="2" t="s">
        <v>711</v>
      </c>
      <c r="DK272" s="2" t="s">
        <v>712</v>
      </c>
      <c r="DL272" s="2" t="s">
        <v>730</v>
      </c>
      <c r="DQ272" s="2" t="s">
        <v>1659</v>
      </c>
      <c r="DR272" s="2" t="s">
        <v>1656</v>
      </c>
      <c r="EL272" s="815" t="s">
        <v>1664</v>
      </c>
      <c r="EM272" s="311" t="s">
        <v>1661</v>
      </c>
      <c r="EN272" s="267" t="s">
        <v>1662</v>
      </c>
      <c r="EO272" s="267">
        <v>0</v>
      </c>
      <c r="EP272" s="267">
        <v>1</v>
      </c>
      <c r="EQ272" s="322">
        <v>0.25</v>
      </c>
      <c r="ER272" s="322">
        <v>0.25</v>
      </c>
      <c r="ES272" s="322">
        <v>0.25</v>
      </c>
      <c r="ET272" s="808">
        <v>0.25</v>
      </c>
    </row>
    <row r="273" spans="1:150" ht="39" customHeight="1" x14ac:dyDescent="0.2">
      <c r="A273" s="756" t="s">
        <v>229</v>
      </c>
      <c r="B273" s="422" t="s">
        <v>230</v>
      </c>
      <c r="C273" s="423" t="s">
        <v>714</v>
      </c>
      <c r="D273" s="423"/>
      <c r="E273" s="7" t="s">
        <v>181</v>
      </c>
      <c r="F273" s="638" t="str">
        <f t="shared" si="202"/>
        <v>E4.P_A</v>
      </c>
      <c r="G273" s="403" t="s">
        <v>540</v>
      </c>
      <c r="H273" s="403" t="s">
        <v>712</v>
      </c>
      <c r="I273" s="436"/>
      <c r="J273" s="277" t="s">
        <v>407</v>
      </c>
      <c r="K273" s="278" t="str">
        <f t="shared" si="203"/>
        <v>E4.P_A.MR4</v>
      </c>
      <c r="L273" s="402" t="s">
        <v>721</v>
      </c>
      <c r="M273" s="403" t="s">
        <v>740</v>
      </c>
      <c r="N273" s="744">
        <v>7357</v>
      </c>
      <c r="O273" s="484">
        <v>11035</v>
      </c>
      <c r="P273" s="758" t="s">
        <v>212</v>
      </c>
      <c r="Q273" s="757" t="str">
        <f t="shared" si="204"/>
        <v>E4.P_A.MR4-MP02-1</v>
      </c>
      <c r="R273" s="414" t="s">
        <v>1665</v>
      </c>
      <c r="S273" s="307" t="s">
        <v>1666</v>
      </c>
      <c r="T273" s="286">
        <v>1</v>
      </c>
      <c r="U273" s="287">
        <v>3</v>
      </c>
      <c r="V273" s="286" t="s">
        <v>191</v>
      </c>
      <c r="W273" s="288">
        <v>0</v>
      </c>
      <c r="X273" s="289">
        <v>1</v>
      </c>
      <c r="Y273" s="288">
        <v>1</v>
      </c>
      <c r="Z273" s="290">
        <v>1</v>
      </c>
      <c r="AA273" s="291"/>
      <c r="AB273" s="292"/>
      <c r="AC273" s="292"/>
      <c r="AD273" s="292"/>
      <c r="AE273" s="292"/>
      <c r="AF273" s="292"/>
      <c r="AG273" s="292"/>
      <c r="AH273" s="292"/>
      <c r="AI273" s="292"/>
      <c r="AJ273" s="292"/>
      <c r="AK273" s="292"/>
      <c r="AL273" s="292"/>
      <c r="AM273" s="292"/>
      <c r="AN273" s="292"/>
      <c r="AO273" s="292"/>
      <c r="AP273" s="292"/>
      <c r="AQ273" s="292"/>
      <c r="AR273" s="292"/>
      <c r="AS273" s="292"/>
      <c r="AT273" s="292"/>
      <c r="AU273" s="292"/>
      <c r="AV273" s="292"/>
      <c r="AW273" s="292"/>
      <c r="AX273" s="292"/>
      <c r="AY273" s="292"/>
      <c r="AZ273" s="292"/>
      <c r="BA273" s="292"/>
      <c r="BB273" s="292"/>
      <c r="BC273" s="293"/>
      <c r="BD273" s="294" t="s">
        <v>1596</v>
      </c>
      <c r="BS273" s="87" t="s">
        <v>720</v>
      </c>
      <c r="BT273" s="87" t="s">
        <v>721</v>
      </c>
      <c r="BU273" s="88" t="s">
        <v>1664</v>
      </c>
      <c r="BV273" s="87" t="s">
        <v>1661</v>
      </c>
      <c r="DH273" s="2" t="s">
        <v>1667</v>
      </c>
      <c r="DI273" s="2" t="s">
        <v>710</v>
      </c>
      <c r="DJ273" s="2" t="s">
        <v>711</v>
      </c>
      <c r="DK273" s="2" t="s">
        <v>712</v>
      </c>
      <c r="DL273" s="2" t="s">
        <v>738</v>
      </c>
      <c r="DQ273" s="2" t="s">
        <v>1664</v>
      </c>
      <c r="DR273" s="2" t="s">
        <v>1661</v>
      </c>
      <c r="EL273" s="815" t="s">
        <v>1668</v>
      </c>
      <c r="EM273" s="311" t="s">
        <v>1665</v>
      </c>
      <c r="EN273" s="267" t="s">
        <v>1666</v>
      </c>
      <c r="EO273" s="267">
        <v>1</v>
      </c>
      <c r="EP273" s="267">
        <v>3</v>
      </c>
      <c r="EQ273" s="268">
        <v>0</v>
      </c>
      <c r="ER273" s="268">
        <v>1</v>
      </c>
      <c r="ES273" s="268">
        <v>1</v>
      </c>
      <c r="ET273" s="809">
        <v>1</v>
      </c>
    </row>
    <row r="274" spans="1:150" ht="35.25" customHeight="1" thickBot="1" x14ac:dyDescent="0.25">
      <c r="A274" s="756" t="s">
        <v>229</v>
      </c>
      <c r="B274" s="422" t="s">
        <v>230</v>
      </c>
      <c r="C274" s="423" t="s">
        <v>714</v>
      </c>
      <c r="D274" s="423"/>
      <c r="E274" s="7" t="s">
        <v>181</v>
      </c>
      <c r="F274" s="638" t="str">
        <f t="shared" si="202"/>
        <v>E4.P_A</v>
      </c>
      <c r="G274" s="419" t="s">
        <v>540</v>
      </c>
      <c r="H274" s="419" t="s">
        <v>712</v>
      </c>
      <c r="I274" s="440"/>
      <c r="J274" s="333" t="s">
        <v>407</v>
      </c>
      <c r="K274" s="393" t="str">
        <f t="shared" si="203"/>
        <v>E4.P_A.MR4</v>
      </c>
      <c r="L274" s="418" t="s">
        <v>721</v>
      </c>
      <c r="M274" s="419" t="s">
        <v>740</v>
      </c>
      <c r="N274" s="745">
        <v>7357</v>
      </c>
      <c r="O274" s="490">
        <v>11035</v>
      </c>
      <c r="P274" s="759" t="s">
        <v>225</v>
      </c>
      <c r="Q274" s="771" t="str">
        <f t="shared" si="204"/>
        <v>E4.P_A.MR4-MP03-1</v>
      </c>
      <c r="R274" s="468" t="s">
        <v>1669</v>
      </c>
      <c r="S274" s="329" t="s">
        <v>1625</v>
      </c>
      <c r="T274" s="330">
        <v>0</v>
      </c>
      <c r="U274" s="331">
        <v>1</v>
      </c>
      <c r="V274" s="330" t="s">
        <v>191</v>
      </c>
      <c r="W274" s="494">
        <v>0</v>
      </c>
      <c r="X274" s="772">
        <v>0.5</v>
      </c>
      <c r="Y274" s="773">
        <v>0</v>
      </c>
      <c r="Z274" s="560">
        <v>0.5</v>
      </c>
      <c r="AA274" s="291"/>
      <c r="AB274" s="292"/>
      <c r="AC274" s="292"/>
      <c r="AD274" s="292"/>
      <c r="AE274" s="292"/>
      <c r="AF274" s="292"/>
      <c r="AG274" s="292"/>
      <c r="AH274" s="292"/>
      <c r="AI274" s="292"/>
      <c r="AJ274" s="292"/>
      <c r="AK274" s="292"/>
      <c r="AL274" s="292"/>
      <c r="AM274" s="292"/>
      <c r="AN274" s="292"/>
      <c r="AO274" s="292"/>
      <c r="AP274" s="292"/>
      <c r="AQ274" s="292"/>
      <c r="AR274" s="292"/>
      <c r="AS274" s="292"/>
      <c r="AT274" s="292"/>
      <c r="AU274" s="292"/>
      <c r="AV274" s="292"/>
      <c r="AW274" s="292"/>
      <c r="AX274" s="292"/>
      <c r="AY274" s="292"/>
      <c r="AZ274" s="292"/>
      <c r="BA274" s="292"/>
      <c r="BB274" s="292"/>
      <c r="BC274" s="293"/>
      <c r="BD274" s="294" t="s">
        <v>1596</v>
      </c>
      <c r="BS274" s="89" t="s">
        <v>720</v>
      </c>
      <c r="BT274" s="89" t="s">
        <v>721</v>
      </c>
      <c r="BU274" s="88" t="s">
        <v>1668</v>
      </c>
      <c r="BV274" s="87" t="s">
        <v>1665</v>
      </c>
      <c r="DH274" s="2" t="s">
        <v>1670</v>
      </c>
      <c r="DI274" s="2" t="s">
        <v>710</v>
      </c>
      <c r="DJ274" s="2" t="s">
        <v>711</v>
      </c>
      <c r="DK274" s="2" t="s">
        <v>712</v>
      </c>
      <c r="DL274" s="2" t="s">
        <v>738</v>
      </c>
      <c r="DQ274" s="2" t="s">
        <v>1668</v>
      </c>
      <c r="DR274" s="2" t="s">
        <v>1665</v>
      </c>
      <c r="EL274" s="815" t="s">
        <v>1671</v>
      </c>
      <c r="EM274" s="311" t="s">
        <v>1669</v>
      </c>
      <c r="EN274" s="267" t="s">
        <v>1625</v>
      </c>
      <c r="EO274" s="267">
        <v>0</v>
      </c>
      <c r="EP274" s="267">
        <v>1</v>
      </c>
      <c r="EQ274" s="268">
        <v>0</v>
      </c>
      <c r="ER274" s="269">
        <v>0.5</v>
      </c>
      <c r="ES274" s="269">
        <v>0</v>
      </c>
      <c r="ET274" s="812">
        <v>0.5</v>
      </c>
    </row>
    <row r="275" spans="1:150" ht="101.25" customHeight="1" x14ac:dyDescent="0.2">
      <c r="A275" s="756" t="s">
        <v>229</v>
      </c>
      <c r="B275" s="422" t="s">
        <v>230</v>
      </c>
      <c r="C275" s="423" t="s">
        <v>714</v>
      </c>
      <c r="D275" s="424" t="s">
        <v>750</v>
      </c>
      <c r="E275" s="3" t="s">
        <v>518</v>
      </c>
      <c r="F275" s="3" t="str">
        <f t="shared" si="202"/>
        <v>E4.P_B</v>
      </c>
      <c r="G275" s="471" t="s">
        <v>555</v>
      </c>
      <c r="H275" s="354" t="s">
        <v>748</v>
      </c>
      <c r="I275" s="397" t="s">
        <v>1672</v>
      </c>
      <c r="J275" s="428" t="s">
        <v>185</v>
      </c>
      <c r="K275" s="391" t="str">
        <f t="shared" si="203"/>
        <v>E4.P_B.MR1</v>
      </c>
      <c r="L275" s="353" t="s">
        <v>729</v>
      </c>
      <c r="M275" s="354" t="s">
        <v>751</v>
      </c>
      <c r="N275" s="355">
        <v>4</v>
      </c>
      <c r="O275" s="240">
        <v>6</v>
      </c>
      <c r="P275" s="357" t="s">
        <v>188</v>
      </c>
      <c r="Q275" s="358" t="str">
        <f t="shared" si="204"/>
        <v>E4.P_B.MR1-MP01-1</v>
      </c>
      <c r="R275" s="410" t="s">
        <v>1673</v>
      </c>
      <c r="S275" s="360" t="s">
        <v>1674</v>
      </c>
      <c r="T275" s="361">
        <v>0</v>
      </c>
      <c r="U275" s="362">
        <v>1</v>
      </c>
      <c r="V275" s="361" t="s">
        <v>191</v>
      </c>
      <c r="W275" s="248">
        <v>0</v>
      </c>
      <c r="X275" s="363">
        <v>1</v>
      </c>
      <c r="Y275" s="248">
        <v>0</v>
      </c>
      <c r="Z275" s="364">
        <v>0</v>
      </c>
      <c r="AA275" s="582">
        <f>20000000+10000000-1350419925+1320419925</f>
        <v>0</v>
      </c>
      <c r="AB275" s="583">
        <v>0</v>
      </c>
      <c r="AC275" s="583">
        <f>1000000000-1000000000</f>
        <v>0</v>
      </c>
      <c r="AD275" s="583">
        <v>0</v>
      </c>
      <c r="AE275" s="583">
        <v>0</v>
      </c>
      <c r="AF275" s="583">
        <f>620372665+47260-320372665-47260</f>
        <v>300000000</v>
      </c>
      <c r="AG275" s="583">
        <f>SUM(AA275:AF275)</f>
        <v>300000000</v>
      </c>
      <c r="AH275" s="583">
        <f t="shared" ref="AH275:AM275" si="205">AA275*1.035</f>
        <v>0</v>
      </c>
      <c r="AI275" s="583">
        <f t="shared" si="205"/>
        <v>0</v>
      </c>
      <c r="AJ275" s="583">
        <f t="shared" si="205"/>
        <v>0</v>
      </c>
      <c r="AK275" s="583">
        <f t="shared" si="205"/>
        <v>0</v>
      </c>
      <c r="AL275" s="583">
        <f t="shared" si="205"/>
        <v>0</v>
      </c>
      <c r="AM275" s="583">
        <f t="shared" si="205"/>
        <v>310500000</v>
      </c>
      <c r="AN275" s="583">
        <f>SUM(AH275:AM275)</f>
        <v>310500000</v>
      </c>
      <c r="AO275" s="583">
        <f t="shared" ref="AO275:AT275" si="206">AH275*1.035</f>
        <v>0</v>
      </c>
      <c r="AP275" s="583">
        <f t="shared" si="206"/>
        <v>0</v>
      </c>
      <c r="AQ275" s="583">
        <f t="shared" si="206"/>
        <v>0</v>
      </c>
      <c r="AR275" s="583">
        <f t="shared" si="206"/>
        <v>0</v>
      </c>
      <c r="AS275" s="583">
        <f t="shared" si="206"/>
        <v>0</v>
      </c>
      <c r="AT275" s="583">
        <f t="shared" si="206"/>
        <v>321367500</v>
      </c>
      <c r="AU275" s="583">
        <f>SUM(AO275:AT275)</f>
        <v>321367500</v>
      </c>
      <c r="AV275" s="583">
        <f t="shared" ref="AV275:BA275" si="207">AO275*1.035</f>
        <v>0</v>
      </c>
      <c r="AW275" s="583">
        <f t="shared" si="207"/>
        <v>0</v>
      </c>
      <c r="AX275" s="583">
        <f t="shared" si="207"/>
        <v>0</v>
      </c>
      <c r="AY275" s="583">
        <f t="shared" si="207"/>
        <v>0</v>
      </c>
      <c r="AZ275" s="583">
        <f t="shared" si="207"/>
        <v>0</v>
      </c>
      <c r="BA275" s="583">
        <f t="shared" si="207"/>
        <v>332615362.5</v>
      </c>
      <c r="BB275" s="583">
        <f>SUM(AV275:BA275)</f>
        <v>332615362.5</v>
      </c>
      <c r="BC275" s="647">
        <f t="shared" ref="BC275" si="208">+BB275+AU275+AN275+AG275</f>
        <v>1264482862.5</v>
      </c>
      <c r="BD275" s="294" t="s">
        <v>1596</v>
      </c>
      <c r="BS275" s="89" t="s">
        <v>720</v>
      </c>
      <c r="BT275" s="89" t="s">
        <v>721</v>
      </c>
      <c r="BU275" s="88" t="s">
        <v>1671</v>
      </c>
      <c r="BV275" s="87" t="s">
        <v>1669</v>
      </c>
      <c r="DH275" s="2" t="s">
        <v>1675</v>
      </c>
      <c r="DI275" s="2" t="s">
        <v>710</v>
      </c>
      <c r="DJ275" s="2" t="s">
        <v>711</v>
      </c>
      <c r="DK275" s="2" t="s">
        <v>712</v>
      </c>
      <c r="DL275" s="2" t="s">
        <v>738</v>
      </c>
      <c r="DQ275" s="2" t="s">
        <v>1671</v>
      </c>
      <c r="DR275" s="2" t="s">
        <v>1669</v>
      </c>
      <c r="EL275" s="811" t="s">
        <v>1676</v>
      </c>
      <c r="EM275" s="311" t="s">
        <v>1673</v>
      </c>
      <c r="EN275" s="267" t="s">
        <v>1674</v>
      </c>
      <c r="EO275" s="267">
        <v>0</v>
      </c>
      <c r="EP275" s="267">
        <v>1</v>
      </c>
      <c r="EQ275" s="268">
        <v>0</v>
      </c>
      <c r="ER275" s="268">
        <v>1</v>
      </c>
      <c r="ES275" s="268">
        <v>0</v>
      </c>
      <c r="ET275" s="809">
        <v>0</v>
      </c>
    </row>
    <row r="276" spans="1:150" ht="38.25" customHeight="1" x14ac:dyDescent="0.2">
      <c r="A276" s="756" t="s">
        <v>229</v>
      </c>
      <c r="B276" s="422" t="s">
        <v>230</v>
      </c>
      <c r="C276" s="423" t="s">
        <v>714</v>
      </c>
      <c r="D276" s="423"/>
      <c r="E276" s="7" t="s">
        <v>518</v>
      </c>
      <c r="F276" s="638" t="str">
        <f t="shared" si="202"/>
        <v>E4.P_B</v>
      </c>
      <c r="G276" s="403" t="s">
        <v>555</v>
      </c>
      <c r="H276" s="403" t="s">
        <v>748</v>
      </c>
      <c r="I276" s="436"/>
      <c r="J276" s="277" t="s">
        <v>185</v>
      </c>
      <c r="K276" s="278" t="str">
        <f t="shared" si="203"/>
        <v>E4.P_B.MR1</v>
      </c>
      <c r="L276" s="504" t="s">
        <v>729</v>
      </c>
      <c r="M276" s="505" t="s">
        <v>751</v>
      </c>
      <c r="N276" s="367">
        <v>4</v>
      </c>
      <c r="O276" s="281">
        <v>6</v>
      </c>
      <c r="P276" s="369" t="s">
        <v>212</v>
      </c>
      <c r="Q276" s="370" t="str">
        <f t="shared" si="204"/>
        <v>E4.P_B.MR1-MP02-1</v>
      </c>
      <c r="R276" s="414" t="s">
        <v>1677</v>
      </c>
      <c r="S276" s="307" t="s">
        <v>1678</v>
      </c>
      <c r="T276" s="286">
        <v>1</v>
      </c>
      <c r="U276" s="287">
        <v>1</v>
      </c>
      <c r="V276" s="286" t="s">
        <v>228</v>
      </c>
      <c r="W276" s="314">
        <v>0.25</v>
      </c>
      <c r="X276" s="315">
        <v>0.75</v>
      </c>
      <c r="Y276" s="288">
        <v>0</v>
      </c>
      <c r="Z276" s="290">
        <v>0</v>
      </c>
      <c r="AA276" s="291"/>
      <c r="AB276" s="292"/>
      <c r="AC276" s="292"/>
      <c r="AD276" s="292"/>
      <c r="AE276" s="292"/>
      <c r="AF276" s="292"/>
      <c r="AG276" s="292"/>
      <c r="AH276" s="292"/>
      <c r="AI276" s="292"/>
      <c r="AJ276" s="292"/>
      <c r="AK276" s="292"/>
      <c r="AL276" s="292"/>
      <c r="AM276" s="292"/>
      <c r="AN276" s="292"/>
      <c r="AO276" s="292"/>
      <c r="AP276" s="292"/>
      <c r="AQ276" s="292"/>
      <c r="AR276" s="292"/>
      <c r="AS276" s="292"/>
      <c r="AT276" s="292"/>
      <c r="AU276" s="292"/>
      <c r="AV276" s="292"/>
      <c r="AW276" s="292"/>
      <c r="AX276" s="292"/>
      <c r="AY276" s="292"/>
      <c r="AZ276" s="292"/>
      <c r="BA276" s="292"/>
      <c r="BB276" s="292"/>
      <c r="BC276" s="293"/>
      <c r="BD276" s="294" t="s">
        <v>1596</v>
      </c>
      <c r="BS276" s="87" t="s">
        <v>728</v>
      </c>
      <c r="BT276" s="87" t="s">
        <v>729</v>
      </c>
      <c r="BU276" s="90" t="s">
        <v>1676</v>
      </c>
      <c r="BV276" s="87" t="s">
        <v>1673</v>
      </c>
      <c r="DH276" s="2" t="s">
        <v>1679</v>
      </c>
      <c r="DI276" s="2" t="s">
        <v>710</v>
      </c>
      <c r="DJ276" s="2" t="s">
        <v>747</v>
      </c>
      <c r="DK276" s="2" t="s">
        <v>748</v>
      </c>
      <c r="DL276" s="2" t="s">
        <v>746</v>
      </c>
      <c r="DQ276" s="2" t="s">
        <v>1676</v>
      </c>
      <c r="DR276" s="2" t="s">
        <v>1673</v>
      </c>
      <c r="EL276" s="811" t="s">
        <v>1680</v>
      </c>
      <c r="EM276" s="311" t="s">
        <v>1677</v>
      </c>
      <c r="EN276" s="267" t="s">
        <v>1678</v>
      </c>
      <c r="EO276" s="267">
        <v>1</v>
      </c>
      <c r="EP276" s="267">
        <v>1</v>
      </c>
      <c r="EQ276" s="322">
        <v>0.25</v>
      </c>
      <c r="ER276" s="322">
        <v>0.75</v>
      </c>
      <c r="ES276" s="268">
        <v>0</v>
      </c>
      <c r="ET276" s="809">
        <v>0</v>
      </c>
    </row>
    <row r="277" spans="1:150" ht="39" customHeight="1" x14ac:dyDescent="0.2">
      <c r="A277" s="756" t="s">
        <v>229</v>
      </c>
      <c r="B277" s="422" t="s">
        <v>230</v>
      </c>
      <c r="C277" s="423" t="s">
        <v>714</v>
      </c>
      <c r="D277" s="423"/>
      <c r="E277" s="7" t="s">
        <v>518</v>
      </c>
      <c r="F277" s="638" t="str">
        <f t="shared" si="202"/>
        <v>E4.P_B</v>
      </c>
      <c r="G277" s="403" t="s">
        <v>555</v>
      </c>
      <c r="H277" s="403" t="s">
        <v>748</v>
      </c>
      <c r="I277" s="436"/>
      <c r="J277" s="277" t="s">
        <v>185</v>
      </c>
      <c r="K277" s="278" t="str">
        <f t="shared" si="203"/>
        <v>E4.P_B.MR1</v>
      </c>
      <c r="L277" s="504" t="s">
        <v>729</v>
      </c>
      <c r="M277" s="505" t="s">
        <v>751</v>
      </c>
      <c r="N277" s="367">
        <v>4</v>
      </c>
      <c r="O277" s="281">
        <v>6</v>
      </c>
      <c r="P277" s="369" t="s">
        <v>225</v>
      </c>
      <c r="Q277" s="370" t="str">
        <f t="shared" si="204"/>
        <v>E4.P_B.MR1-MP03-1</v>
      </c>
      <c r="R277" s="414" t="s">
        <v>1681</v>
      </c>
      <c r="S277" s="307" t="s">
        <v>751</v>
      </c>
      <c r="T277" s="286">
        <v>2</v>
      </c>
      <c r="U277" s="287">
        <v>4</v>
      </c>
      <c r="V277" s="286" t="s">
        <v>191</v>
      </c>
      <c r="W277" s="288">
        <v>1</v>
      </c>
      <c r="X277" s="289">
        <v>1</v>
      </c>
      <c r="Y277" s="288">
        <v>1</v>
      </c>
      <c r="Z277" s="290">
        <v>1</v>
      </c>
      <c r="AA277" s="291"/>
      <c r="AB277" s="292"/>
      <c r="AC277" s="292"/>
      <c r="AD277" s="292"/>
      <c r="AE277" s="292"/>
      <c r="AF277" s="292"/>
      <c r="AG277" s="292"/>
      <c r="AH277" s="292"/>
      <c r="AI277" s="292"/>
      <c r="AJ277" s="292"/>
      <c r="AK277" s="292"/>
      <c r="AL277" s="292"/>
      <c r="AM277" s="292"/>
      <c r="AN277" s="292"/>
      <c r="AO277" s="292"/>
      <c r="AP277" s="292"/>
      <c r="AQ277" s="292"/>
      <c r="AR277" s="292"/>
      <c r="AS277" s="292"/>
      <c r="AT277" s="292"/>
      <c r="AU277" s="292"/>
      <c r="AV277" s="292"/>
      <c r="AW277" s="292"/>
      <c r="AX277" s="292"/>
      <c r="AY277" s="292"/>
      <c r="AZ277" s="292"/>
      <c r="BA277" s="292"/>
      <c r="BB277" s="292"/>
      <c r="BC277" s="293"/>
      <c r="BD277" s="294" t="s">
        <v>1596</v>
      </c>
      <c r="BS277" s="89" t="s">
        <v>728</v>
      </c>
      <c r="BT277" s="89" t="s">
        <v>729</v>
      </c>
      <c r="BU277" s="90" t="s">
        <v>1680</v>
      </c>
      <c r="BV277" s="87" t="s">
        <v>1677</v>
      </c>
      <c r="DH277" s="2" t="s">
        <v>1682</v>
      </c>
      <c r="DI277" s="2" t="s">
        <v>710</v>
      </c>
      <c r="DJ277" s="2" t="s">
        <v>747</v>
      </c>
      <c r="DK277" s="2" t="s">
        <v>748</v>
      </c>
      <c r="DL277" s="2" t="s">
        <v>746</v>
      </c>
      <c r="DQ277" s="2" t="s">
        <v>1680</v>
      </c>
      <c r="DR277" s="2" t="s">
        <v>1677</v>
      </c>
      <c r="EL277" s="811" t="s">
        <v>1683</v>
      </c>
      <c r="EM277" s="311" t="s">
        <v>1681</v>
      </c>
      <c r="EN277" s="267" t="s">
        <v>751</v>
      </c>
      <c r="EO277" s="267">
        <v>2</v>
      </c>
      <c r="EP277" s="267">
        <v>4</v>
      </c>
      <c r="EQ277" s="268">
        <v>1</v>
      </c>
      <c r="ER277" s="268">
        <v>1</v>
      </c>
      <c r="ES277" s="268">
        <v>1</v>
      </c>
      <c r="ET277" s="809">
        <v>1</v>
      </c>
    </row>
    <row r="278" spans="1:150" ht="44.25" customHeight="1" x14ac:dyDescent="0.2">
      <c r="A278" s="756" t="s">
        <v>229</v>
      </c>
      <c r="B278" s="422" t="s">
        <v>230</v>
      </c>
      <c r="C278" s="423" t="s">
        <v>714</v>
      </c>
      <c r="D278" s="423"/>
      <c r="E278" s="7" t="s">
        <v>518</v>
      </c>
      <c r="F278" s="638" t="str">
        <f t="shared" si="202"/>
        <v>E4.P_B</v>
      </c>
      <c r="G278" s="403" t="s">
        <v>555</v>
      </c>
      <c r="H278" s="403" t="s">
        <v>748</v>
      </c>
      <c r="I278" s="436"/>
      <c r="J278" s="277" t="s">
        <v>185</v>
      </c>
      <c r="K278" s="278" t="str">
        <f t="shared" si="203"/>
        <v>E4.P_B.MR1</v>
      </c>
      <c r="L278" s="504" t="s">
        <v>729</v>
      </c>
      <c r="M278" s="505" t="s">
        <v>751</v>
      </c>
      <c r="N278" s="367">
        <v>4</v>
      </c>
      <c r="O278" s="281">
        <v>6</v>
      </c>
      <c r="P278" s="369" t="s">
        <v>240</v>
      </c>
      <c r="Q278" s="370" t="str">
        <f t="shared" si="204"/>
        <v>E4.P_B.MR1-MP04-1</v>
      </c>
      <c r="R278" s="414" t="s">
        <v>1684</v>
      </c>
      <c r="S278" s="307" t="s">
        <v>1685</v>
      </c>
      <c r="T278" s="286">
        <v>0</v>
      </c>
      <c r="U278" s="287">
        <v>1</v>
      </c>
      <c r="V278" s="286" t="s">
        <v>191</v>
      </c>
      <c r="W278" s="288">
        <v>0</v>
      </c>
      <c r="X278" s="315">
        <v>0.56999999999999995</v>
      </c>
      <c r="Y278" s="308">
        <v>0.2</v>
      </c>
      <c r="Z278" s="316">
        <v>0.23</v>
      </c>
      <c r="AA278" s="291"/>
      <c r="AB278" s="292"/>
      <c r="AC278" s="292"/>
      <c r="AD278" s="292"/>
      <c r="AE278" s="292"/>
      <c r="AF278" s="292"/>
      <c r="AG278" s="292"/>
      <c r="AH278" s="292"/>
      <c r="AI278" s="292"/>
      <c r="AJ278" s="292"/>
      <c r="AK278" s="292"/>
      <c r="AL278" s="292"/>
      <c r="AM278" s="292"/>
      <c r="AN278" s="292"/>
      <c r="AO278" s="292"/>
      <c r="AP278" s="292"/>
      <c r="AQ278" s="292"/>
      <c r="AR278" s="292"/>
      <c r="AS278" s="292"/>
      <c r="AT278" s="292"/>
      <c r="AU278" s="292"/>
      <c r="AV278" s="292"/>
      <c r="AW278" s="292"/>
      <c r="AX278" s="292"/>
      <c r="AY278" s="292"/>
      <c r="AZ278" s="292"/>
      <c r="BA278" s="292"/>
      <c r="BB278" s="292"/>
      <c r="BC278" s="293"/>
      <c r="BD278" s="294" t="s">
        <v>1596</v>
      </c>
      <c r="BS278" s="89" t="s">
        <v>728</v>
      </c>
      <c r="BT278" s="89" t="s">
        <v>729</v>
      </c>
      <c r="BU278" s="90" t="s">
        <v>1683</v>
      </c>
      <c r="BV278" s="87" t="s">
        <v>1681</v>
      </c>
      <c r="DH278" s="2" t="s">
        <v>1686</v>
      </c>
      <c r="DI278" s="2" t="s">
        <v>710</v>
      </c>
      <c r="DJ278" s="2" t="s">
        <v>747</v>
      </c>
      <c r="DK278" s="2" t="s">
        <v>748</v>
      </c>
      <c r="DL278" s="2" t="s">
        <v>746</v>
      </c>
      <c r="DQ278" s="2" t="s">
        <v>1683</v>
      </c>
      <c r="DR278" s="2" t="s">
        <v>1681</v>
      </c>
      <c r="EL278" s="811" t="s">
        <v>1687</v>
      </c>
      <c r="EM278" s="311" t="s">
        <v>1684</v>
      </c>
      <c r="EN278" s="267" t="s">
        <v>1685</v>
      </c>
      <c r="EO278" s="267">
        <v>0</v>
      </c>
      <c r="EP278" s="267">
        <v>1</v>
      </c>
      <c r="EQ278" s="268">
        <v>0</v>
      </c>
      <c r="ER278" s="322">
        <v>0.56999999999999995</v>
      </c>
      <c r="ES278" s="269">
        <v>0.2</v>
      </c>
      <c r="ET278" s="808">
        <v>0.23</v>
      </c>
    </row>
    <row r="279" spans="1:150" ht="39" customHeight="1" x14ac:dyDescent="0.2">
      <c r="A279" s="756" t="s">
        <v>229</v>
      </c>
      <c r="B279" s="422" t="s">
        <v>230</v>
      </c>
      <c r="C279" s="423" t="s">
        <v>714</v>
      </c>
      <c r="D279" s="423"/>
      <c r="E279" s="7" t="s">
        <v>518</v>
      </c>
      <c r="F279" s="638" t="str">
        <f t="shared" si="202"/>
        <v>E4.P_B</v>
      </c>
      <c r="G279" s="403" t="s">
        <v>555</v>
      </c>
      <c r="H279" s="403" t="s">
        <v>748</v>
      </c>
      <c r="I279" s="436"/>
      <c r="J279" s="277" t="s">
        <v>185</v>
      </c>
      <c r="K279" s="278" t="str">
        <f t="shared" si="203"/>
        <v>E4.P_B.MR1</v>
      </c>
      <c r="L279" s="504" t="s">
        <v>729</v>
      </c>
      <c r="M279" s="505" t="s">
        <v>751</v>
      </c>
      <c r="N279" s="367">
        <v>4</v>
      </c>
      <c r="O279" s="281">
        <v>6</v>
      </c>
      <c r="P279" s="369" t="s">
        <v>252</v>
      </c>
      <c r="Q279" s="370" t="str">
        <f t="shared" si="204"/>
        <v>E4.P_B.MR1-MP05-1</v>
      </c>
      <c r="R279" s="414" t="s">
        <v>1688</v>
      </c>
      <c r="S279" s="307" t="s">
        <v>1689</v>
      </c>
      <c r="T279" s="286">
        <v>0</v>
      </c>
      <c r="U279" s="313">
        <v>0.5</v>
      </c>
      <c r="V279" s="312" t="s">
        <v>191</v>
      </c>
      <c r="W279" s="288">
        <v>0</v>
      </c>
      <c r="X279" s="315">
        <v>0.33</v>
      </c>
      <c r="Y279" s="314">
        <v>0.33</v>
      </c>
      <c r="Z279" s="316">
        <v>0.34</v>
      </c>
      <c r="AA279" s="317"/>
      <c r="AB279" s="318"/>
      <c r="AC279" s="318"/>
      <c r="AD279" s="318"/>
      <c r="AE279" s="318"/>
      <c r="AF279" s="318"/>
      <c r="AG279" s="318"/>
      <c r="AH279" s="318"/>
      <c r="AI279" s="318"/>
      <c r="AJ279" s="318"/>
      <c r="AK279" s="318"/>
      <c r="AL279" s="318"/>
      <c r="AM279" s="318"/>
      <c r="AN279" s="318"/>
      <c r="AO279" s="318"/>
      <c r="AP279" s="318"/>
      <c r="AQ279" s="318"/>
      <c r="AR279" s="318"/>
      <c r="AS279" s="318"/>
      <c r="AT279" s="318"/>
      <c r="AU279" s="318"/>
      <c r="AV279" s="318"/>
      <c r="AW279" s="318"/>
      <c r="AX279" s="318"/>
      <c r="AY279" s="318"/>
      <c r="AZ279" s="318"/>
      <c r="BA279" s="318"/>
      <c r="BB279" s="318"/>
      <c r="BC279" s="319"/>
      <c r="BD279" s="294" t="s">
        <v>1596</v>
      </c>
      <c r="BS279" s="89" t="s">
        <v>728</v>
      </c>
      <c r="BT279" s="89" t="s">
        <v>729</v>
      </c>
      <c r="BU279" s="90" t="s">
        <v>1687</v>
      </c>
      <c r="BV279" s="87" t="s">
        <v>1684</v>
      </c>
      <c r="DH279" s="2" t="s">
        <v>1690</v>
      </c>
      <c r="DI279" s="2" t="s">
        <v>710</v>
      </c>
      <c r="DJ279" s="2" t="s">
        <v>747</v>
      </c>
      <c r="DK279" s="2" t="s">
        <v>748</v>
      </c>
      <c r="DL279" s="2" t="s">
        <v>746</v>
      </c>
      <c r="DQ279" s="2" t="s">
        <v>1687</v>
      </c>
      <c r="DR279" s="2" t="s">
        <v>1684</v>
      </c>
      <c r="EL279" s="811" t="s">
        <v>1691</v>
      </c>
      <c r="EM279" s="311" t="s">
        <v>1688</v>
      </c>
      <c r="EN279" s="267" t="s">
        <v>1689</v>
      </c>
      <c r="EO279" s="267">
        <v>0</v>
      </c>
      <c r="EP279" s="481">
        <v>50</v>
      </c>
      <c r="EQ279" s="268">
        <v>0</v>
      </c>
      <c r="ER279" s="322">
        <v>10</v>
      </c>
      <c r="ES279" s="322">
        <v>20</v>
      </c>
      <c r="ET279" s="808">
        <v>20</v>
      </c>
    </row>
    <row r="280" spans="1:150" ht="39.75" customHeight="1" thickBot="1" x14ac:dyDescent="0.25">
      <c r="A280" s="756" t="s">
        <v>229</v>
      </c>
      <c r="B280" s="422" t="s">
        <v>230</v>
      </c>
      <c r="C280" s="423" t="s">
        <v>714</v>
      </c>
      <c r="D280" s="423"/>
      <c r="E280" s="7" t="s">
        <v>518</v>
      </c>
      <c r="F280" s="638" t="str">
        <f t="shared" si="202"/>
        <v>E4.P_B</v>
      </c>
      <c r="G280" s="419" t="s">
        <v>555</v>
      </c>
      <c r="H280" s="419" t="s">
        <v>748</v>
      </c>
      <c r="I280" s="440"/>
      <c r="J280" s="333" t="s">
        <v>185</v>
      </c>
      <c r="K280" s="393" t="str">
        <f t="shared" si="203"/>
        <v>E4.P_B.MR1</v>
      </c>
      <c r="L280" s="540" t="s">
        <v>729</v>
      </c>
      <c r="M280" s="541" t="s">
        <v>751</v>
      </c>
      <c r="N280" s="381">
        <v>4</v>
      </c>
      <c r="O280" s="420">
        <v>6</v>
      </c>
      <c r="P280" s="383" t="s">
        <v>263</v>
      </c>
      <c r="Q280" s="384" t="str">
        <f t="shared" si="204"/>
        <v>E4.P_B.MR1-MP06-1</v>
      </c>
      <c r="R280" s="421" t="s">
        <v>1692</v>
      </c>
      <c r="S280" s="342" t="s">
        <v>1693</v>
      </c>
      <c r="T280" s="343">
        <v>0</v>
      </c>
      <c r="U280" s="553">
        <v>1</v>
      </c>
      <c r="V280" s="552" t="s">
        <v>191</v>
      </c>
      <c r="W280" s="387">
        <v>0.17</v>
      </c>
      <c r="X280" s="611">
        <v>0.5</v>
      </c>
      <c r="Y280" s="387">
        <v>0.17</v>
      </c>
      <c r="Z280" s="389">
        <v>0.16</v>
      </c>
      <c r="AA280" s="317"/>
      <c r="AB280" s="318"/>
      <c r="AC280" s="318"/>
      <c r="AD280" s="318"/>
      <c r="AE280" s="318"/>
      <c r="AF280" s="318"/>
      <c r="AG280" s="318"/>
      <c r="AH280" s="318"/>
      <c r="AI280" s="318"/>
      <c r="AJ280" s="318"/>
      <c r="AK280" s="318"/>
      <c r="AL280" s="318"/>
      <c r="AM280" s="318"/>
      <c r="AN280" s="318"/>
      <c r="AO280" s="318"/>
      <c r="AP280" s="318"/>
      <c r="AQ280" s="318"/>
      <c r="AR280" s="318"/>
      <c r="AS280" s="318"/>
      <c r="AT280" s="318"/>
      <c r="AU280" s="318"/>
      <c r="AV280" s="318"/>
      <c r="AW280" s="318"/>
      <c r="AX280" s="318"/>
      <c r="AY280" s="318"/>
      <c r="AZ280" s="318"/>
      <c r="BA280" s="318"/>
      <c r="BB280" s="318"/>
      <c r="BC280" s="319"/>
      <c r="BD280" s="294" t="s">
        <v>1596</v>
      </c>
      <c r="BS280" s="89" t="s">
        <v>728</v>
      </c>
      <c r="BT280" s="89" t="s">
        <v>729</v>
      </c>
      <c r="BU280" s="90" t="s">
        <v>1691</v>
      </c>
      <c r="BV280" s="87" t="s">
        <v>1688</v>
      </c>
      <c r="DH280" s="2" t="s">
        <v>1694</v>
      </c>
      <c r="DI280" s="2" t="s">
        <v>710</v>
      </c>
      <c r="DJ280" s="2" t="s">
        <v>747</v>
      </c>
      <c r="DK280" s="2" t="s">
        <v>748</v>
      </c>
      <c r="DL280" s="2" t="s">
        <v>746</v>
      </c>
      <c r="DQ280" s="2" t="s">
        <v>1691</v>
      </c>
      <c r="DR280" s="2" t="s">
        <v>1688</v>
      </c>
      <c r="EL280" s="811" t="s">
        <v>1695</v>
      </c>
      <c r="EM280" s="311" t="s">
        <v>1692</v>
      </c>
      <c r="EN280" s="267" t="s">
        <v>1693</v>
      </c>
      <c r="EO280" s="267">
        <v>0</v>
      </c>
      <c r="EP280" s="322">
        <v>100</v>
      </c>
      <c r="EQ280" s="322">
        <v>17</v>
      </c>
      <c r="ER280" s="269">
        <v>50</v>
      </c>
      <c r="ES280" s="322">
        <v>17</v>
      </c>
      <c r="ET280" s="808">
        <v>16</v>
      </c>
    </row>
    <row r="281" spans="1:150" ht="104.25" customHeight="1" x14ac:dyDescent="0.2">
      <c r="A281" s="756" t="s">
        <v>229</v>
      </c>
      <c r="B281" s="422" t="s">
        <v>230</v>
      </c>
      <c r="C281" s="423" t="s">
        <v>714</v>
      </c>
      <c r="D281" s="424" t="s">
        <v>761</v>
      </c>
      <c r="E281" s="3" t="s">
        <v>702</v>
      </c>
      <c r="F281" s="425" t="str">
        <f t="shared" si="202"/>
        <v>E4.P_C</v>
      </c>
      <c r="G281" s="426" t="s">
        <v>568</v>
      </c>
      <c r="H281" s="470" t="s">
        <v>759</v>
      </c>
      <c r="I281" s="397" t="s">
        <v>1696</v>
      </c>
      <c r="J281" s="428" t="s">
        <v>185</v>
      </c>
      <c r="K281" s="391" t="str">
        <f t="shared" si="203"/>
        <v>E4.P_C.MR1</v>
      </c>
      <c r="L281" s="353" t="s">
        <v>737</v>
      </c>
      <c r="M281" s="354" t="s">
        <v>762</v>
      </c>
      <c r="N281" s="355">
        <v>13959</v>
      </c>
      <c r="O281" s="240">
        <v>15355</v>
      </c>
      <c r="P281" s="357" t="s">
        <v>188</v>
      </c>
      <c r="Q281" s="774" t="str">
        <f t="shared" si="204"/>
        <v>E4.P_C.MR1-MP01-1</v>
      </c>
      <c r="R281" s="498" t="s">
        <v>1697</v>
      </c>
      <c r="S281" s="499" t="s">
        <v>1698</v>
      </c>
      <c r="T281" s="361">
        <v>32</v>
      </c>
      <c r="U281" s="362">
        <v>32</v>
      </c>
      <c r="V281" s="361" t="s">
        <v>228</v>
      </c>
      <c r="W281" s="248">
        <v>32</v>
      </c>
      <c r="X281" s="363">
        <v>32</v>
      </c>
      <c r="Y281" s="248">
        <v>32</v>
      </c>
      <c r="Z281" s="364">
        <v>32</v>
      </c>
      <c r="AA281" s="582">
        <f>26000000</f>
        <v>26000000</v>
      </c>
      <c r="AB281" s="583">
        <v>0</v>
      </c>
      <c r="AC281" s="583">
        <v>100000000</v>
      </c>
      <c r="AD281" s="583">
        <v>0</v>
      </c>
      <c r="AE281" s="583">
        <v>0</v>
      </c>
      <c r="AF281" s="583">
        <v>0</v>
      </c>
      <c r="AG281" s="583">
        <f t="shared" ref="AG281" si="209">SUM(AA281:AF281)</f>
        <v>126000000</v>
      </c>
      <c r="AH281" s="583">
        <f t="shared" ref="AH281:AM281" si="210">AA281*1.035</f>
        <v>26909999.999999996</v>
      </c>
      <c r="AI281" s="583">
        <f t="shared" si="210"/>
        <v>0</v>
      </c>
      <c r="AJ281" s="583">
        <f t="shared" si="210"/>
        <v>103499999.99999999</v>
      </c>
      <c r="AK281" s="583">
        <f t="shared" si="210"/>
        <v>0</v>
      </c>
      <c r="AL281" s="583">
        <f t="shared" si="210"/>
        <v>0</v>
      </c>
      <c r="AM281" s="583">
        <f t="shared" si="210"/>
        <v>0</v>
      </c>
      <c r="AN281" s="583">
        <f t="shared" ref="AN281" si="211">SUM(AH281:AM281)</f>
        <v>130409999.99999999</v>
      </c>
      <c r="AO281" s="583">
        <f t="shared" ref="AO281:BA281" si="212">AH281*1.035</f>
        <v>27851849.999999993</v>
      </c>
      <c r="AP281" s="583">
        <f t="shared" si="212"/>
        <v>0</v>
      </c>
      <c r="AQ281" s="583">
        <f t="shared" si="212"/>
        <v>107122499.99999997</v>
      </c>
      <c r="AR281" s="583">
        <f t="shared" si="212"/>
        <v>0</v>
      </c>
      <c r="AS281" s="583">
        <f t="shared" si="212"/>
        <v>0</v>
      </c>
      <c r="AT281" s="583">
        <f t="shared" si="212"/>
        <v>0</v>
      </c>
      <c r="AU281" s="583">
        <f t="shared" si="212"/>
        <v>134974349.99999997</v>
      </c>
      <c r="AV281" s="583">
        <f t="shared" si="212"/>
        <v>28826664.749999989</v>
      </c>
      <c r="AW281" s="583">
        <f t="shared" si="212"/>
        <v>0</v>
      </c>
      <c r="AX281" s="583">
        <f t="shared" si="212"/>
        <v>110871787.49999996</v>
      </c>
      <c r="AY281" s="583">
        <f t="shared" si="212"/>
        <v>0</v>
      </c>
      <c r="AZ281" s="583">
        <f t="shared" si="212"/>
        <v>0</v>
      </c>
      <c r="BA281" s="583">
        <f t="shared" si="212"/>
        <v>0</v>
      </c>
      <c r="BB281" s="583">
        <f t="shared" ref="BB281" si="213">SUM(AV281:BA281)</f>
        <v>139698452.24999994</v>
      </c>
      <c r="BC281" s="647">
        <f t="shared" ref="BC281" si="214">+BB281+AU281+AN281+AG281</f>
        <v>531082802.24999988</v>
      </c>
      <c r="BD281" s="294" t="s">
        <v>1596</v>
      </c>
      <c r="BS281" s="89" t="s">
        <v>728</v>
      </c>
      <c r="BT281" s="89" t="s">
        <v>729</v>
      </c>
      <c r="BU281" s="90" t="s">
        <v>1695</v>
      </c>
      <c r="BV281" s="87" t="s">
        <v>1692</v>
      </c>
      <c r="DH281" s="2" t="s">
        <v>1699</v>
      </c>
      <c r="DI281" s="2" t="s">
        <v>710</v>
      </c>
      <c r="DJ281" s="2" t="s">
        <v>747</v>
      </c>
      <c r="DK281" s="2" t="s">
        <v>748</v>
      </c>
      <c r="DL281" s="2" t="s">
        <v>746</v>
      </c>
      <c r="DQ281" s="2" t="s">
        <v>1695</v>
      </c>
      <c r="DR281" s="2" t="s">
        <v>1692</v>
      </c>
      <c r="EL281" s="811" t="s">
        <v>1700</v>
      </c>
      <c r="EM281" s="311" t="s">
        <v>1697</v>
      </c>
      <c r="EN281" s="267" t="s">
        <v>1698</v>
      </c>
      <c r="EO281" s="267">
        <v>32</v>
      </c>
      <c r="EP281" s="267">
        <v>32</v>
      </c>
      <c r="EQ281" s="268">
        <v>32</v>
      </c>
      <c r="ER281" s="268">
        <v>32</v>
      </c>
      <c r="ES281" s="268">
        <v>32</v>
      </c>
      <c r="ET281" s="809">
        <v>32</v>
      </c>
    </row>
    <row r="282" spans="1:150" ht="57" customHeight="1" thickBot="1" x14ac:dyDescent="0.25">
      <c r="A282" s="756" t="s">
        <v>229</v>
      </c>
      <c r="B282" s="422" t="s">
        <v>230</v>
      </c>
      <c r="C282" s="423" t="s">
        <v>714</v>
      </c>
      <c r="D282" s="423"/>
      <c r="E282" s="7" t="s">
        <v>702</v>
      </c>
      <c r="F282" s="274" t="str">
        <f t="shared" si="202"/>
        <v>E4.P_C</v>
      </c>
      <c r="G282" s="557" t="s">
        <v>568</v>
      </c>
      <c r="H282" s="557" t="s">
        <v>759</v>
      </c>
      <c r="I282" s="440"/>
      <c r="J282" s="333" t="s">
        <v>185</v>
      </c>
      <c r="K282" s="393" t="str">
        <f t="shared" si="203"/>
        <v>E4.P_C.MR1</v>
      </c>
      <c r="L282" s="418" t="s">
        <v>737</v>
      </c>
      <c r="M282" s="419" t="s">
        <v>762</v>
      </c>
      <c r="N282" s="381">
        <v>13959</v>
      </c>
      <c r="O282" s="420">
        <v>15355</v>
      </c>
      <c r="P282" s="383" t="s">
        <v>212</v>
      </c>
      <c r="Q282" s="384" t="str">
        <f t="shared" si="204"/>
        <v>E4.P_C.MR1-MP02-1</v>
      </c>
      <c r="R282" s="468" t="s">
        <v>1701</v>
      </c>
      <c r="S282" s="329" t="s">
        <v>1702</v>
      </c>
      <c r="T282" s="343">
        <v>4</v>
      </c>
      <c r="U282" s="344">
        <v>5</v>
      </c>
      <c r="V282" s="343" t="s">
        <v>191</v>
      </c>
      <c r="W282" s="345">
        <v>1</v>
      </c>
      <c r="X282" s="346">
        <v>1</v>
      </c>
      <c r="Y282" s="345">
        <v>1</v>
      </c>
      <c r="Z282" s="347">
        <v>1</v>
      </c>
      <c r="AA282" s="291"/>
      <c r="AB282" s="292"/>
      <c r="AC282" s="292"/>
      <c r="AD282" s="292"/>
      <c r="AE282" s="292"/>
      <c r="AF282" s="292"/>
      <c r="AG282" s="292"/>
      <c r="AH282" s="292"/>
      <c r="AI282" s="292"/>
      <c r="AJ282" s="292"/>
      <c r="AK282" s="292"/>
      <c r="AL282" s="292"/>
      <c r="AM282" s="292"/>
      <c r="AN282" s="292"/>
      <c r="AO282" s="292"/>
      <c r="AP282" s="292"/>
      <c r="AQ282" s="292"/>
      <c r="AR282" s="292"/>
      <c r="AS282" s="292"/>
      <c r="AT282" s="292"/>
      <c r="AU282" s="292"/>
      <c r="AV282" s="292"/>
      <c r="AW282" s="292"/>
      <c r="AX282" s="292"/>
      <c r="AY282" s="292"/>
      <c r="AZ282" s="292"/>
      <c r="BA282" s="292"/>
      <c r="BB282" s="292"/>
      <c r="BC282" s="293"/>
      <c r="BD282" s="294" t="s">
        <v>1596</v>
      </c>
      <c r="BS282" s="87" t="s">
        <v>736</v>
      </c>
      <c r="BT282" s="87" t="s">
        <v>737</v>
      </c>
      <c r="BU282" s="90" t="s">
        <v>1700</v>
      </c>
      <c r="BV282" s="87" t="s">
        <v>1697</v>
      </c>
      <c r="DH282" s="2" t="s">
        <v>1703</v>
      </c>
      <c r="DI282" s="2" t="s">
        <v>710</v>
      </c>
      <c r="DJ282" s="2" t="s">
        <v>758</v>
      </c>
      <c r="DK282" s="2" t="s">
        <v>759</v>
      </c>
      <c r="DL282" s="2" t="s">
        <v>757</v>
      </c>
      <c r="DQ282" s="2" t="s">
        <v>1700</v>
      </c>
      <c r="DR282" s="2" t="s">
        <v>1697</v>
      </c>
      <c r="EL282" s="811" t="s">
        <v>1704</v>
      </c>
      <c r="EM282" s="311" t="s">
        <v>1701</v>
      </c>
      <c r="EN282" s="267" t="s">
        <v>1702</v>
      </c>
      <c r="EO282" s="637">
        <v>4</v>
      </c>
      <c r="EP282" s="267">
        <v>5</v>
      </c>
      <c r="EQ282" s="268">
        <v>1</v>
      </c>
      <c r="ER282" s="268">
        <v>1</v>
      </c>
      <c r="ES282" s="268">
        <v>2</v>
      </c>
      <c r="ET282" s="809">
        <v>1</v>
      </c>
    </row>
    <row r="283" spans="1:150" ht="123.75" customHeight="1" x14ac:dyDescent="0.2">
      <c r="A283" s="756" t="s">
        <v>229</v>
      </c>
      <c r="B283" s="422" t="s">
        <v>230</v>
      </c>
      <c r="C283" s="423" t="s">
        <v>714</v>
      </c>
      <c r="D283" s="424" t="s">
        <v>596</v>
      </c>
      <c r="E283" s="3" t="s">
        <v>826</v>
      </c>
      <c r="F283" s="425" t="str">
        <f t="shared" si="202"/>
        <v>E4.P_D</v>
      </c>
      <c r="G283" s="426" t="s">
        <v>579</v>
      </c>
      <c r="H283" s="470" t="s">
        <v>769</v>
      </c>
      <c r="I283" s="397" t="s">
        <v>1705</v>
      </c>
      <c r="J283" s="428" t="s">
        <v>185</v>
      </c>
      <c r="K283" s="391" t="str">
        <f t="shared" si="203"/>
        <v>E4.P_D.MR1</v>
      </c>
      <c r="L283" s="353" t="s">
        <v>745</v>
      </c>
      <c r="M283" s="354" t="s">
        <v>771</v>
      </c>
      <c r="N283" s="472">
        <v>1</v>
      </c>
      <c r="O283" s="472">
        <v>4</v>
      </c>
      <c r="P283" s="634" t="s">
        <v>188</v>
      </c>
      <c r="Q283" s="634" t="str">
        <f t="shared" si="204"/>
        <v>E4.P_D.MR1-MP01-1</v>
      </c>
      <c r="R283" s="612" t="s">
        <v>1706</v>
      </c>
      <c r="S283" s="512" t="s">
        <v>1707</v>
      </c>
      <c r="T283" s="513">
        <v>1</v>
      </c>
      <c r="U283" s="514">
        <v>1</v>
      </c>
      <c r="V283" s="513" t="s">
        <v>228</v>
      </c>
      <c r="W283" s="615">
        <v>0.5</v>
      </c>
      <c r="X283" s="616">
        <v>0.5</v>
      </c>
      <c r="Y283" s="515">
        <v>0</v>
      </c>
      <c r="Z283" s="657">
        <v>0</v>
      </c>
      <c r="AA283" s="582">
        <v>1364481705</v>
      </c>
      <c r="AB283" s="583">
        <v>0</v>
      </c>
      <c r="AC283" s="583">
        <v>100000000</v>
      </c>
      <c r="AD283" s="583">
        <v>0</v>
      </c>
      <c r="AE283" s="583">
        <v>0</v>
      </c>
      <c r="AF283" s="583">
        <v>420419925</v>
      </c>
      <c r="AG283" s="583">
        <f t="shared" ref="AG283" si="215">SUM(AA283:AF283)</f>
        <v>1884901630</v>
      </c>
      <c r="AH283" s="583">
        <v>1412238564.675</v>
      </c>
      <c r="AI283" s="583">
        <v>0</v>
      </c>
      <c r="AJ283" s="583">
        <v>103499999.99999999</v>
      </c>
      <c r="AK283" s="583">
        <v>0</v>
      </c>
      <c r="AL283" s="583">
        <v>0</v>
      </c>
      <c r="AM283" s="583">
        <f>+AF283*1.035</f>
        <v>435134622.37499994</v>
      </c>
      <c r="AN283" s="583">
        <f t="shared" ref="AN283" si="216">SUM(AH283:AM283)</f>
        <v>1950873187.05</v>
      </c>
      <c r="AO283" s="583">
        <v>1461666914.4386249</v>
      </c>
      <c r="AP283" s="583">
        <v>0</v>
      </c>
      <c r="AQ283" s="583">
        <v>107122499.99999997</v>
      </c>
      <c r="AR283" s="583">
        <v>0</v>
      </c>
      <c r="AS283" s="583">
        <v>0</v>
      </c>
      <c r="AT283" s="583">
        <f>+AM283*1.035</f>
        <v>450364334.15812492</v>
      </c>
      <c r="AU283" s="583">
        <f t="shared" ref="AU283" si="217">AN283*1.035</f>
        <v>2019153748.5967498</v>
      </c>
      <c r="AV283" s="583">
        <v>1512825256.4439769</v>
      </c>
      <c r="AW283" s="583">
        <v>0</v>
      </c>
      <c r="AX283" s="583">
        <v>110871787.49999996</v>
      </c>
      <c r="AY283" s="583">
        <v>0</v>
      </c>
      <c r="AZ283" s="583">
        <v>0</v>
      </c>
      <c r="BA283" s="583">
        <f>+AT283*1.035</f>
        <v>466127085.85365927</v>
      </c>
      <c r="BB283" s="583">
        <f t="shared" ref="BB283" si="218">SUM(AV283:BA283)</f>
        <v>2089824129.797636</v>
      </c>
      <c r="BC283" s="647">
        <f t="shared" ref="BC283" si="219">+BB283+AU283+AN283+AG283</f>
        <v>7944752695.4443855</v>
      </c>
      <c r="BD283" s="294" t="s">
        <v>1708</v>
      </c>
      <c r="BS283" s="89" t="s">
        <v>736</v>
      </c>
      <c r="BT283" s="89" t="s">
        <v>737</v>
      </c>
      <c r="BU283" s="90" t="s">
        <v>1704</v>
      </c>
      <c r="BV283" s="87" t="s">
        <v>1701</v>
      </c>
      <c r="DH283" s="2" t="s">
        <v>1709</v>
      </c>
      <c r="DI283" s="2" t="s">
        <v>710</v>
      </c>
      <c r="DJ283" s="2" t="s">
        <v>758</v>
      </c>
      <c r="DK283" s="2" t="s">
        <v>759</v>
      </c>
      <c r="DL283" s="2" t="s">
        <v>757</v>
      </c>
      <c r="DQ283" s="2" t="s">
        <v>1704</v>
      </c>
      <c r="DR283" s="2" t="s">
        <v>1701</v>
      </c>
      <c r="EL283" s="815" t="s">
        <v>1710</v>
      </c>
      <c r="EM283" s="311" t="s">
        <v>1706</v>
      </c>
      <c r="EN283" s="267" t="s">
        <v>1707</v>
      </c>
      <c r="EO283" s="267">
        <v>1</v>
      </c>
      <c r="EP283" s="267">
        <v>1</v>
      </c>
      <c r="EQ283" s="269">
        <v>0.5</v>
      </c>
      <c r="ER283" s="799">
        <v>0</v>
      </c>
      <c r="ES283" s="268">
        <v>0</v>
      </c>
      <c r="ET283" s="807">
        <v>0.5</v>
      </c>
    </row>
    <row r="284" spans="1:150" ht="39" customHeight="1" x14ac:dyDescent="0.2">
      <c r="A284" s="756" t="s">
        <v>229</v>
      </c>
      <c r="B284" s="422" t="s">
        <v>230</v>
      </c>
      <c r="C284" s="423" t="s">
        <v>714</v>
      </c>
      <c r="D284" s="423"/>
      <c r="E284" s="7" t="s">
        <v>826</v>
      </c>
      <c r="F284" s="274" t="str">
        <f t="shared" si="202"/>
        <v>E4.P_D</v>
      </c>
      <c r="G284" s="446" t="s">
        <v>579</v>
      </c>
      <c r="H284" s="446" t="s">
        <v>769</v>
      </c>
      <c r="I284" s="436"/>
      <c r="J284" s="277" t="s">
        <v>185</v>
      </c>
      <c r="K284" s="278" t="str">
        <f t="shared" si="203"/>
        <v>E4.P_D.MR1</v>
      </c>
      <c r="L284" s="504" t="s">
        <v>745</v>
      </c>
      <c r="M284" s="505" t="s">
        <v>771</v>
      </c>
      <c r="N284" s="484">
        <v>1</v>
      </c>
      <c r="O284" s="484">
        <v>4</v>
      </c>
      <c r="P284" s="485" t="s">
        <v>198</v>
      </c>
      <c r="Q284" s="485" t="str">
        <f t="shared" si="204"/>
        <v>E4.P_D.MR1-MP01-2</v>
      </c>
      <c r="R284" s="618" t="s">
        <v>1706</v>
      </c>
      <c r="S284" s="521" t="s">
        <v>1711</v>
      </c>
      <c r="T284" s="522">
        <v>1</v>
      </c>
      <c r="U284" s="523">
        <v>1</v>
      </c>
      <c r="V284" s="522" t="s">
        <v>228</v>
      </c>
      <c r="W284" s="526">
        <v>0</v>
      </c>
      <c r="X284" s="663">
        <v>1</v>
      </c>
      <c r="Y284" s="526">
        <v>0</v>
      </c>
      <c r="Z284" s="527">
        <v>0</v>
      </c>
      <c r="AA284" s="528"/>
      <c r="AB284" s="529"/>
      <c r="AC284" s="529"/>
      <c r="AD284" s="529"/>
      <c r="AE284" s="529"/>
      <c r="AF284" s="529"/>
      <c r="AG284" s="529"/>
      <c r="AH284" s="529"/>
      <c r="AI284" s="529"/>
      <c r="AJ284" s="529"/>
      <c r="AK284" s="529"/>
      <c r="AL284" s="529"/>
      <c r="AM284" s="529"/>
      <c r="AN284" s="529"/>
      <c r="AO284" s="529"/>
      <c r="AP284" s="529"/>
      <c r="AQ284" s="529"/>
      <c r="AR284" s="529"/>
      <c r="AS284" s="529"/>
      <c r="AT284" s="529"/>
      <c r="AU284" s="529"/>
      <c r="AV284" s="529"/>
      <c r="AW284" s="529"/>
      <c r="AX284" s="529"/>
      <c r="AY284" s="529"/>
      <c r="AZ284" s="529"/>
      <c r="BA284" s="529"/>
      <c r="BB284" s="529"/>
      <c r="BC284" s="530"/>
      <c r="BD284" s="294" t="s">
        <v>1708</v>
      </c>
      <c r="BS284" s="96" t="s">
        <v>744</v>
      </c>
      <c r="BT284" s="96" t="s">
        <v>745</v>
      </c>
      <c r="BU284" s="90" t="s">
        <v>1710</v>
      </c>
      <c r="BV284" s="87" t="s">
        <v>1706</v>
      </c>
      <c r="DH284" s="2" t="s">
        <v>1712</v>
      </c>
      <c r="DI284" s="2" t="s">
        <v>710</v>
      </c>
      <c r="DJ284" s="2" t="s">
        <v>768</v>
      </c>
      <c r="DK284" s="2" t="s">
        <v>769</v>
      </c>
      <c r="DL284" s="2" t="s">
        <v>767</v>
      </c>
      <c r="DQ284" s="2" t="s">
        <v>1710</v>
      </c>
      <c r="DR284" s="2" t="s">
        <v>1706</v>
      </c>
      <c r="EL284" s="815" t="s">
        <v>1713</v>
      </c>
      <c r="EM284" s="311" t="s">
        <v>1706</v>
      </c>
      <c r="EN284" s="267" t="s">
        <v>1711</v>
      </c>
      <c r="EO284" s="267">
        <v>1</v>
      </c>
      <c r="EP284" s="267">
        <v>1</v>
      </c>
      <c r="EQ284" s="268">
        <v>0</v>
      </c>
      <c r="ER284" s="798">
        <v>0</v>
      </c>
      <c r="ES284" s="268">
        <v>0</v>
      </c>
      <c r="ET284" s="813">
        <v>1</v>
      </c>
    </row>
    <row r="285" spans="1:150" ht="48.75" customHeight="1" x14ac:dyDescent="0.2">
      <c r="A285" s="756" t="s">
        <v>229</v>
      </c>
      <c r="B285" s="422" t="s">
        <v>230</v>
      </c>
      <c r="C285" s="423" t="s">
        <v>714</v>
      </c>
      <c r="D285" s="423"/>
      <c r="E285" s="7" t="s">
        <v>826</v>
      </c>
      <c r="F285" s="274" t="str">
        <f t="shared" si="202"/>
        <v>E4.P_D</v>
      </c>
      <c r="G285" s="446" t="s">
        <v>579</v>
      </c>
      <c r="H285" s="446" t="s">
        <v>769</v>
      </c>
      <c r="I285" s="436"/>
      <c r="J285" s="277" t="s">
        <v>185</v>
      </c>
      <c r="K285" s="278" t="str">
        <f t="shared" si="203"/>
        <v>E4.P_D.MR1</v>
      </c>
      <c r="L285" s="504" t="s">
        <v>745</v>
      </c>
      <c r="M285" s="505" t="s">
        <v>771</v>
      </c>
      <c r="N285" s="484">
        <v>1</v>
      </c>
      <c r="O285" s="484">
        <v>4</v>
      </c>
      <c r="P285" s="485" t="s">
        <v>212</v>
      </c>
      <c r="Q285" s="485" t="str">
        <f t="shared" si="204"/>
        <v>E4.P_D.MR1-MP02-1</v>
      </c>
      <c r="R285" s="520" t="s">
        <v>1714</v>
      </c>
      <c r="S285" s="683" t="s">
        <v>1715</v>
      </c>
      <c r="T285" s="728">
        <v>0.5</v>
      </c>
      <c r="U285" s="659">
        <v>1</v>
      </c>
      <c r="V285" s="658" t="s">
        <v>191</v>
      </c>
      <c r="W285" s="526">
        <v>0</v>
      </c>
      <c r="X285" s="525">
        <v>0.5</v>
      </c>
      <c r="Y285" s="537">
        <v>0.25</v>
      </c>
      <c r="Z285" s="539">
        <v>0.25</v>
      </c>
      <c r="AA285" s="660"/>
      <c r="AB285" s="661"/>
      <c r="AC285" s="661"/>
      <c r="AD285" s="661"/>
      <c r="AE285" s="661"/>
      <c r="AF285" s="661"/>
      <c r="AG285" s="661"/>
      <c r="AH285" s="661"/>
      <c r="AI285" s="661"/>
      <c r="AJ285" s="661"/>
      <c r="AK285" s="661"/>
      <c r="AL285" s="661"/>
      <c r="AM285" s="661"/>
      <c r="AN285" s="661"/>
      <c r="AO285" s="661"/>
      <c r="AP285" s="661"/>
      <c r="AQ285" s="661"/>
      <c r="AR285" s="661"/>
      <c r="AS285" s="661"/>
      <c r="AT285" s="661"/>
      <c r="AU285" s="661"/>
      <c r="AV285" s="661"/>
      <c r="AW285" s="661"/>
      <c r="AX285" s="661"/>
      <c r="AY285" s="661"/>
      <c r="AZ285" s="661"/>
      <c r="BA285" s="661"/>
      <c r="BB285" s="661"/>
      <c r="BC285" s="662"/>
      <c r="BD285" s="294" t="s">
        <v>1708</v>
      </c>
      <c r="BS285" s="89" t="s">
        <v>744</v>
      </c>
      <c r="BT285" s="89" t="s">
        <v>745</v>
      </c>
      <c r="BU285" s="90" t="s">
        <v>1713</v>
      </c>
      <c r="BV285" s="87" t="s">
        <v>1706</v>
      </c>
      <c r="DH285" s="2" t="s">
        <v>1716</v>
      </c>
      <c r="DI285" s="2" t="s">
        <v>710</v>
      </c>
      <c r="DJ285" s="2" t="s">
        <v>768</v>
      </c>
      <c r="DK285" s="2" t="s">
        <v>769</v>
      </c>
      <c r="DL285" s="2" t="s">
        <v>767</v>
      </c>
      <c r="DQ285" s="2" t="s">
        <v>1713</v>
      </c>
      <c r="DR285" s="2" t="s">
        <v>1706</v>
      </c>
      <c r="EL285" s="815" t="s">
        <v>1717</v>
      </c>
      <c r="EM285" s="806" t="s">
        <v>1714</v>
      </c>
      <c r="EN285" s="266" t="s">
        <v>1715</v>
      </c>
      <c r="EO285" s="641">
        <v>0.5</v>
      </c>
      <c r="EP285" s="378">
        <v>1</v>
      </c>
      <c r="EQ285" s="268">
        <v>0</v>
      </c>
      <c r="ER285" s="269">
        <v>0.5</v>
      </c>
      <c r="ES285" s="322">
        <v>0.25</v>
      </c>
      <c r="ET285" s="808">
        <v>0.25</v>
      </c>
    </row>
    <row r="286" spans="1:150" ht="50.25" customHeight="1" x14ac:dyDescent="0.2">
      <c r="A286" s="756" t="s">
        <v>229</v>
      </c>
      <c r="B286" s="422" t="s">
        <v>230</v>
      </c>
      <c r="C286" s="423" t="s">
        <v>714</v>
      </c>
      <c r="D286" s="423"/>
      <c r="E286" s="7" t="s">
        <v>826</v>
      </c>
      <c r="F286" s="274" t="str">
        <f t="shared" si="202"/>
        <v>E4.P_D</v>
      </c>
      <c r="G286" s="446" t="s">
        <v>579</v>
      </c>
      <c r="H286" s="446" t="s">
        <v>769</v>
      </c>
      <c r="I286" s="436"/>
      <c r="J286" s="277" t="s">
        <v>185</v>
      </c>
      <c r="K286" s="278" t="str">
        <f t="shared" si="203"/>
        <v>E4.P_D.MR1</v>
      </c>
      <c r="L286" s="504" t="s">
        <v>745</v>
      </c>
      <c r="M286" s="505" t="s">
        <v>771</v>
      </c>
      <c r="N286" s="484">
        <v>1</v>
      </c>
      <c r="O286" s="484">
        <v>4</v>
      </c>
      <c r="P286" s="485" t="s">
        <v>1423</v>
      </c>
      <c r="Q286" s="485" t="str">
        <f t="shared" si="204"/>
        <v>E4.P_D.MR1-MP02-2</v>
      </c>
      <c r="R286" s="520" t="s">
        <v>1714</v>
      </c>
      <c r="S286" s="683" t="s">
        <v>1718</v>
      </c>
      <c r="T286" s="522">
        <v>0.7</v>
      </c>
      <c r="U286" s="523">
        <v>1</v>
      </c>
      <c r="V286" s="522" t="s">
        <v>191</v>
      </c>
      <c r="W286" s="524">
        <v>0.5</v>
      </c>
      <c r="X286" s="525">
        <v>0.5</v>
      </c>
      <c r="Y286" s="526">
        <v>0</v>
      </c>
      <c r="Z286" s="527">
        <v>0</v>
      </c>
      <c r="AA286" s="528"/>
      <c r="AB286" s="529"/>
      <c r="AC286" s="529"/>
      <c r="AD286" s="529"/>
      <c r="AE286" s="529"/>
      <c r="AF286" s="529"/>
      <c r="AG286" s="529"/>
      <c r="AH286" s="529"/>
      <c r="AI286" s="529"/>
      <c r="AJ286" s="529"/>
      <c r="AK286" s="529"/>
      <c r="AL286" s="529"/>
      <c r="AM286" s="529"/>
      <c r="AN286" s="529"/>
      <c r="AO286" s="529"/>
      <c r="AP286" s="529"/>
      <c r="AQ286" s="529"/>
      <c r="AR286" s="529"/>
      <c r="AS286" s="529"/>
      <c r="AT286" s="529"/>
      <c r="AU286" s="529"/>
      <c r="AV286" s="529"/>
      <c r="AW286" s="529"/>
      <c r="AX286" s="529"/>
      <c r="AY286" s="529"/>
      <c r="AZ286" s="529"/>
      <c r="BA286" s="529"/>
      <c r="BB286" s="529"/>
      <c r="BC286" s="530"/>
      <c r="BD286" s="294" t="s">
        <v>1708</v>
      </c>
      <c r="BS286" s="89" t="s">
        <v>744</v>
      </c>
      <c r="BT286" s="89" t="s">
        <v>745</v>
      </c>
      <c r="BU286" s="90" t="s">
        <v>1717</v>
      </c>
      <c r="BV286" s="87" t="s">
        <v>1714</v>
      </c>
      <c r="DH286" s="2" t="s">
        <v>1719</v>
      </c>
      <c r="DI286" s="2" t="s">
        <v>710</v>
      </c>
      <c r="DJ286" s="2" t="s">
        <v>768</v>
      </c>
      <c r="DK286" s="2" t="s">
        <v>769</v>
      </c>
      <c r="DL286" s="2" t="s">
        <v>767</v>
      </c>
      <c r="DQ286" s="2" t="s">
        <v>1717</v>
      </c>
      <c r="DR286" s="2" t="s">
        <v>1714</v>
      </c>
      <c r="EL286" s="815" t="s">
        <v>1720</v>
      </c>
      <c r="EM286" s="806" t="s">
        <v>1714</v>
      </c>
      <c r="EN286" s="266" t="s">
        <v>1718</v>
      </c>
      <c r="EO286" s="267">
        <v>0.7</v>
      </c>
      <c r="EP286" s="267">
        <v>1</v>
      </c>
      <c r="EQ286" s="269">
        <v>0.5</v>
      </c>
      <c r="ER286" s="800">
        <v>0.25</v>
      </c>
      <c r="ES286" s="800">
        <v>0.25</v>
      </c>
      <c r="ET286" s="809">
        <v>0</v>
      </c>
    </row>
    <row r="287" spans="1:150" ht="37.5" customHeight="1" x14ac:dyDescent="0.2">
      <c r="A287" s="756" t="s">
        <v>229</v>
      </c>
      <c r="B287" s="422" t="s">
        <v>230</v>
      </c>
      <c r="C287" s="423" t="s">
        <v>714</v>
      </c>
      <c r="D287" s="423"/>
      <c r="E287" s="7" t="s">
        <v>826</v>
      </c>
      <c r="F287" s="274" t="str">
        <f t="shared" si="202"/>
        <v>E4.P_D</v>
      </c>
      <c r="G287" s="446" t="s">
        <v>579</v>
      </c>
      <c r="H287" s="446" t="s">
        <v>769</v>
      </c>
      <c r="I287" s="436"/>
      <c r="J287" s="277" t="s">
        <v>185</v>
      </c>
      <c r="K287" s="278" t="str">
        <f t="shared" si="203"/>
        <v>E4.P_D.MR1</v>
      </c>
      <c r="L287" s="504" t="s">
        <v>745</v>
      </c>
      <c r="M287" s="505" t="s">
        <v>771</v>
      </c>
      <c r="N287" s="484">
        <v>1</v>
      </c>
      <c r="O287" s="484">
        <v>4</v>
      </c>
      <c r="P287" s="485" t="s">
        <v>225</v>
      </c>
      <c r="Q287" s="485" t="str">
        <f t="shared" si="204"/>
        <v>E4.P_D.MR1-MP03-1</v>
      </c>
      <c r="R287" s="618" t="s">
        <v>1721</v>
      </c>
      <c r="S287" s="521" t="s">
        <v>1666</v>
      </c>
      <c r="T287" s="728">
        <v>0.5</v>
      </c>
      <c r="U287" s="659">
        <v>1</v>
      </c>
      <c r="V287" s="658" t="s">
        <v>191</v>
      </c>
      <c r="W287" s="537">
        <v>0.25</v>
      </c>
      <c r="X287" s="538">
        <v>0.25</v>
      </c>
      <c r="Y287" s="537">
        <v>0.25</v>
      </c>
      <c r="Z287" s="539">
        <v>0.25</v>
      </c>
      <c r="AA287" s="660"/>
      <c r="AB287" s="661"/>
      <c r="AC287" s="661"/>
      <c r="AD287" s="661"/>
      <c r="AE287" s="661"/>
      <c r="AF287" s="661"/>
      <c r="AG287" s="661"/>
      <c r="AH287" s="661"/>
      <c r="AI287" s="661"/>
      <c r="AJ287" s="661"/>
      <c r="AK287" s="661"/>
      <c r="AL287" s="661"/>
      <c r="AM287" s="661"/>
      <c r="AN287" s="661"/>
      <c r="AO287" s="661"/>
      <c r="AP287" s="661"/>
      <c r="AQ287" s="661"/>
      <c r="AR287" s="661"/>
      <c r="AS287" s="661"/>
      <c r="AT287" s="661"/>
      <c r="AU287" s="661"/>
      <c r="AV287" s="661"/>
      <c r="AW287" s="661"/>
      <c r="AX287" s="661"/>
      <c r="AY287" s="661"/>
      <c r="AZ287" s="661"/>
      <c r="BA287" s="661"/>
      <c r="BB287" s="661"/>
      <c r="BC287" s="662"/>
      <c r="BD287" s="294" t="s">
        <v>1708</v>
      </c>
      <c r="BS287" s="89" t="s">
        <v>744</v>
      </c>
      <c r="BT287" s="89" t="s">
        <v>745</v>
      </c>
      <c r="BU287" s="90" t="s">
        <v>1720</v>
      </c>
      <c r="BV287" s="87" t="s">
        <v>1714</v>
      </c>
      <c r="DH287" s="2" t="s">
        <v>1722</v>
      </c>
      <c r="DI287" s="2" t="s">
        <v>710</v>
      </c>
      <c r="DJ287" s="2" t="s">
        <v>768</v>
      </c>
      <c r="DK287" s="2" t="s">
        <v>769</v>
      </c>
      <c r="DL287" s="2" t="s">
        <v>767</v>
      </c>
      <c r="DQ287" s="2" t="s">
        <v>1720</v>
      </c>
      <c r="DR287" s="2" t="s">
        <v>1714</v>
      </c>
      <c r="EL287" s="815" t="s">
        <v>1723</v>
      </c>
      <c r="EM287" s="311" t="s">
        <v>1721</v>
      </c>
      <c r="EN287" s="267" t="s">
        <v>1666</v>
      </c>
      <c r="EO287" s="641">
        <v>0.5</v>
      </c>
      <c r="EP287" s="378">
        <v>1</v>
      </c>
      <c r="EQ287" s="322">
        <v>0.25</v>
      </c>
      <c r="ER287" s="322">
        <v>0.25</v>
      </c>
      <c r="ES287" s="322">
        <v>0.25</v>
      </c>
      <c r="ET287" s="808">
        <v>0.25</v>
      </c>
    </row>
    <row r="288" spans="1:150" ht="37.5" customHeight="1" x14ac:dyDescent="0.2">
      <c r="A288" s="756" t="s">
        <v>229</v>
      </c>
      <c r="B288" s="422" t="s">
        <v>230</v>
      </c>
      <c r="C288" s="423" t="s">
        <v>714</v>
      </c>
      <c r="D288" s="423"/>
      <c r="E288" s="7" t="s">
        <v>826</v>
      </c>
      <c r="F288" s="274" t="str">
        <f t="shared" si="202"/>
        <v>E4.P_D</v>
      </c>
      <c r="G288" s="446" t="s">
        <v>579</v>
      </c>
      <c r="H288" s="446" t="s">
        <v>769</v>
      </c>
      <c r="I288" s="436"/>
      <c r="J288" s="277" t="s">
        <v>185</v>
      </c>
      <c r="K288" s="278" t="str">
        <f t="shared" si="203"/>
        <v>E4.P_D.MR1</v>
      </c>
      <c r="L288" s="504" t="s">
        <v>745</v>
      </c>
      <c r="M288" s="505" t="s">
        <v>771</v>
      </c>
      <c r="N288" s="484">
        <v>1</v>
      </c>
      <c r="O288" s="484">
        <v>4</v>
      </c>
      <c r="P288" s="485" t="s">
        <v>240</v>
      </c>
      <c r="Q288" s="485" t="str">
        <f t="shared" si="204"/>
        <v>E4.P_D.MR1-MP04-1</v>
      </c>
      <c r="R288" s="520" t="s">
        <v>1724</v>
      </c>
      <c r="S288" s="683" t="s">
        <v>1725</v>
      </c>
      <c r="T288" s="658">
        <v>1</v>
      </c>
      <c r="U288" s="659">
        <v>4</v>
      </c>
      <c r="V288" s="658" t="s">
        <v>191</v>
      </c>
      <c r="W288" s="526">
        <v>1</v>
      </c>
      <c r="X288" s="663">
        <v>1</v>
      </c>
      <c r="Y288" s="526">
        <v>1</v>
      </c>
      <c r="Z288" s="527">
        <v>1</v>
      </c>
      <c r="AA288" s="660"/>
      <c r="AB288" s="661"/>
      <c r="AC288" s="661"/>
      <c r="AD288" s="661"/>
      <c r="AE288" s="661"/>
      <c r="AF288" s="661"/>
      <c r="AG288" s="661"/>
      <c r="AH288" s="661"/>
      <c r="AI288" s="661"/>
      <c r="AJ288" s="661"/>
      <c r="AK288" s="661"/>
      <c r="AL288" s="661"/>
      <c r="AM288" s="661"/>
      <c r="AN288" s="661"/>
      <c r="AO288" s="661"/>
      <c r="AP288" s="661"/>
      <c r="AQ288" s="661"/>
      <c r="AR288" s="661"/>
      <c r="AS288" s="661"/>
      <c r="AT288" s="661"/>
      <c r="AU288" s="661"/>
      <c r="AV288" s="661"/>
      <c r="AW288" s="661"/>
      <c r="AX288" s="661"/>
      <c r="AY288" s="661"/>
      <c r="AZ288" s="661"/>
      <c r="BA288" s="661"/>
      <c r="BB288" s="661"/>
      <c r="BC288" s="662"/>
      <c r="BD288" s="294" t="s">
        <v>1708</v>
      </c>
      <c r="BS288" s="89" t="s">
        <v>744</v>
      </c>
      <c r="BT288" s="89" t="s">
        <v>745</v>
      </c>
      <c r="BU288" s="90" t="s">
        <v>1723</v>
      </c>
      <c r="BV288" s="87" t="s">
        <v>1721</v>
      </c>
      <c r="DH288" s="2" t="s">
        <v>1726</v>
      </c>
      <c r="DI288" s="2" t="s">
        <v>710</v>
      </c>
      <c r="DJ288" s="2" t="s">
        <v>768</v>
      </c>
      <c r="DK288" s="2" t="s">
        <v>769</v>
      </c>
      <c r="DL288" s="2" t="s">
        <v>767</v>
      </c>
      <c r="DQ288" s="2" t="s">
        <v>1723</v>
      </c>
      <c r="DR288" s="2" t="s">
        <v>1721</v>
      </c>
      <c r="EL288" s="815" t="s">
        <v>1727</v>
      </c>
      <c r="EM288" s="806" t="s">
        <v>1724</v>
      </c>
      <c r="EN288" s="266" t="s">
        <v>1725</v>
      </c>
      <c r="EO288" s="378">
        <v>1</v>
      </c>
      <c r="EP288" s="378">
        <v>4</v>
      </c>
      <c r="EQ288" s="268">
        <v>1</v>
      </c>
      <c r="ER288" s="268">
        <v>1</v>
      </c>
      <c r="ES288" s="268">
        <v>1</v>
      </c>
      <c r="ET288" s="809">
        <v>1</v>
      </c>
    </row>
    <row r="289" spans="1:150" ht="35.25" customHeight="1" x14ac:dyDescent="0.2">
      <c r="A289" s="756" t="s">
        <v>229</v>
      </c>
      <c r="B289" s="422" t="s">
        <v>230</v>
      </c>
      <c r="C289" s="423" t="s">
        <v>714</v>
      </c>
      <c r="D289" s="423"/>
      <c r="E289" s="7" t="s">
        <v>826</v>
      </c>
      <c r="F289" s="274" t="str">
        <f t="shared" si="202"/>
        <v>E4.P_D</v>
      </c>
      <c r="G289" s="446" t="s">
        <v>579</v>
      </c>
      <c r="H289" s="446" t="s">
        <v>769</v>
      </c>
      <c r="I289" s="436"/>
      <c r="J289" s="277" t="s">
        <v>185</v>
      </c>
      <c r="K289" s="278" t="str">
        <f t="shared" si="203"/>
        <v>E4.P_D.MR1</v>
      </c>
      <c r="L289" s="504" t="s">
        <v>745</v>
      </c>
      <c r="M289" s="505" t="s">
        <v>771</v>
      </c>
      <c r="N289" s="484">
        <v>1</v>
      </c>
      <c r="O289" s="484">
        <v>4</v>
      </c>
      <c r="P289" s="485" t="s">
        <v>1510</v>
      </c>
      <c r="Q289" s="485" t="str">
        <f t="shared" si="204"/>
        <v>E4.P_D.MR1-MP04-2</v>
      </c>
      <c r="R289" s="520" t="s">
        <v>1724</v>
      </c>
      <c r="S289" s="683" t="s">
        <v>1728</v>
      </c>
      <c r="T289" s="658">
        <v>1</v>
      </c>
      <c r="U289" s="659">
        <v>4</v>
      </c>
      <c r="V289" s="658" t="s">
        <v>191</v>
      </c>
      <c r="W289" s="526">
        <v>1</v>
      </c>
      <c r="X289" s="663">
        <v>1</v>
      </c>
      <c r="Y289" s="526">
        <v>1</v>
      </c>
      <c r="Z289" s="527">
        <v>1</v>
      </c>
      <c r="AA289" s="660"/>
      <c r="AB289" s="661"/>
      <c r="AC289" s="661"/>
      <c r="AD289" s="661"/>
      <c r="AE289" s="661"/>
      <c r="AF289" s="661"/>
      <c r="AG289" s="661"/>
      <c r="AH289" s="661"/>
      <c r="AI289" s="661"/>
      <c r="AJ289" s="661"/>
      <c r="AK289" s="661"/>
      <c r="AL289" s="661"/>
      <c r="AM289" s="661"/>
      <c r="AN289" s="661"/>
      <c r="AO289" s="661"/>
      <c r="AP289" s="661"/>
      <c r="AQ289" s="661"/>
      <c r="AR289" s="661"/>
      <c r="AS289" s="661"/>
      <c r="AT289" s="661"/>
      <c r="AU289" s="661"/>
      <c r="AV289" s="661"/>
      <c r="AW289" s="661"/>
      <c r="AX289" s="661"/>
      <c r="AY289" s="661"/>
      <c r="AZ289" s="661"/>
      <c r="BA289" s="661"/>
      <c r="BB289" s="661"/>
      <c r="BC289" s="662"/>
      <c r="BD289" s="294" t="s">
        <v>1708</v>
      </c>
      <c r="BS289" s="89" t="s">
        <v>744</v>
      </c>
      <c r="BT289" s="89" t="s">
        <v>745</v>
      </c>
      <c r="BU289" s="90" t="s">
        <v>1727</v>
      </c>
      <c r="BV289" s="87" t="s">
        <v>1724</v>
      </c>
      <c r="DH289" s="2" t="s">
        <v>1729</v>
      </c>
      <c r="DI289" s="2" t="s">
        <v>710</v>
      </c>
      <c r="DJ289" s="2" t="s">
        <v>768</v>
      </c>
      <c r="DK289" s="2" t="s">
        <v>769</v>
      </c>
      <c r="DL289" s="2" t="s">
        <v>767</v>
      </c>
      <c r="DQ289" s="2" t="s">
        <v>1727</v>
      </c>
      <c r="DR289" s="2" t="s">
        <v>1724</v>
      </c>
      <c r="EL289" s="815" t="s">
        <v>1730</v>
      </c>
      <c r="EM289" s="806" t="s">
        <v>1724</v>
      </c>
      <c r="EN289" s="266" t="s">
        <v>1728</v>
      </c>
      <c r="EO289" s="378">
        <v>1</v>
      </c>
      <c r="EP289" s="378">
        <v>4</v>
      </c>
      <c r="EQ289" s="268">
        <v>1</v>
      </c>
      <c r="ER289" s="268">
        <v>1</v>
      </c>
      <c r="ES289" s="268">
        <v>1</v>
      </c>
      <c r="ET289" s="809">
        <v>1</v>
      </c>
    </row>
    <row r="290" spans="1:150" ht="48.75" customHeight="1" x14ac:dyDescent="0.2">
      <c r="A290" s="756" t="s">
        <v>229</v>
      </c>
      <c r="B290" s="422" t="s">
        <v>230</v>
      </c>
      <c r="C290" s="423" t="s">
        <v>714</v>
      </c>
      <c r="D290" s="423"/>
      <c r="E290" s="7" t="s">
        <v>826</v>
      </c>
      <c r="F290" s="274" t="str">
        <f t="shared" si="202"/>
        <v>E4.P_D</v>
      </c>
      <c r="G290" s="446" t="s">
        <v>579</v>
      </c>
      <c r="H290" s="446" t="s">
        <v>769</v>
      </c>
      <c r="I290" s="436"/>
      <c r="J290" s="277" t="s">
        <v>185</v>
      </c>
      <c r="K290" s="278" t="str">
        <f t="shared" si="203"/>
        <v>E4.P_D.MR1</v>
      </c>
      <c r="L290" s="504" t="s">
        <v>745</v>
      </c>
      <c r="M290" s="505" t="s">
        <v>771</v>
      </c>
      <c r="N290" s="484">
        <v>1</v>
      </c>
      <c r="O290" s="484">
        <v>4</v>
      </c>
      <c r="P290" s="485" t="s">
        <v>252</v>
      </c>
      <c r="Q290" s="485" t="str">
        <f t="shared" si="204"/>
        <v>E4.P_D.MR1-MP05-1</v>
      </c>
      <c r="R290" s="520" t="s">
        <v>1731</v>
      </c>
      <c r="S290" s="683" t="s">
        <v>1732</v>
      </c>
      <c r="T290" s="658">
        <v>1</v>
      </c>
      <c r="U290" s="659">
        <v>4</v>
      </c>
      <c r="V290" s="658" t="s">
        <v>191</v>
      </c>
      <c r="W290" s="526">
        <v>1</v>
      </c>
      <c r="X290" s="663">
        <v>1</v>
      </c>
      <c r="Y290" s="526">
        <v>1</v>
      </c>
      <c r="Z290" s="527">
        <v>1</v>
      </c>
      <c r="AA290" s="660"/>
      <c r="AB290" s="661"/>
      <c r="AC290" s="661"/>
      <c r="AD290" s="661"/>
      <c r="AE290" s="661"/>
      <c r="AF290" s="661"/>
      <c r="AG290" s="661"/>
      <c r="AH290" s="661"/>
      <c r="AI290" s="661"/>
      <c r="AJ290" s="661"/>
      <c r="AK290" s="661"/>
      <c r="AL290" s="661"/>
      <c r="AM290" s="661"/>
      <c r="AN290" s="661"/>
      <c r="AO290" s="661"/>
      <c r="AP290" s="661"/>
      <c r="AQ290" s="661"/>
      <c r="AR290" s="661"/>
      <c r="AS290" s="661"/>
      <c r="AT290" s="661"/>
      <c r="AU290" s="661"/>
      <c r="AV290" s="661"/>
      <c r="AW290" s="661"/>
      <c r="AX290" s="661"/>
      <c r="AY290" s="661"/>
      <c r="AZ290" s="661"/>
      <c r="BA290" s="661"/>
      <c r="BB290" s="661"/>
      <c r="BC290" s="662"/>
      <c r="BD290" s="294" t="s">
        <v>1708</v>
      </c>
      <c r="BS290" s="89" t="s">
        <v>744</v>
      </c>
      <c r="BT290" s="89" t="s">
        <v>745</v>
      </c>
      <c r="BU290" s="90" t="s">
        <v>1730</v>
      </c>
      <c r="BV290" s="87" t="s">
        <v>1724</v>
      </c>
      <c r="DH290" s="2" t="s">
        <v>1733</v>
      </c>
      <c r="DI290" s="2" t="s">
        <v>710</v>
      </c>
      <c r="DJ290" s="2" t="s">
        <v>768</v>
      </c>
      <c r="DK290" s="2" t="s">
        <v>769</v>
      </c>
      <c r="DL290" s="2" t="s">
        <v>767</v>
      </c>
      <c r="DQ290" s="2" t="s">
        <v>1730</v>
      </c>
      <c r="DR290" s="2" t="s">
        <v>1724</v>
      </c>
      <c r="EL290" s="815" t="s">
        <v>1734</v>
      </c>
      <c r="EM290" s="806" t="s">
        <v>1731</v>
      </c>
      <c r="EN290" s="266" t="s">
        <v>1732</v>
      </c>
      <c r="EO290" s="378">
        <v>1</v>
      </c>
      <c r="EP290" s="378">
        <v>4</v>
      </c>
      <c r="EQ290" s="268">
        <v>1</v>
      </c>
      <c r="ER290" s="268">
        <v>1</v>
      </c>
      <c r="ES290" s="268">
        <v>1</v>
      </c>
      <c r="ET290" s="809">
        <v>1</v>
      </c>
    </row>
    <row r="291" spans="1:150" ht="47.25" customHeight="1" x14ac:dyDescent="0.2">
      <c r="A291" s="756" t="s">
        <v>229</v>
      </c>
      <c r="B291" s="422" t="s">
        <v>230</v>
      </c>
      <c r="C291" s="423" t="s">
        <v>714</v>
      </c>
      <c r="D291" s="423"/>
      <c r="E291" s="7" t="s">
        <v>826</v>
      </c>
      <c r="F291" s="274" t="str">
        <f t="shared" si="202"/>
        <v>E4.P_D</v>
      </c>
      <c r="G291" s="446" t="s">
        <v>579</v>
      </c>
      <c r="H291" s="446" t="s">
        <v>769</v>
      </c>
      <c r="I291" s="436"/>
      <c r="J291" s="277" t="s">
        <v>185</v>
      </c>
      <c r="K291" s="278" t="str">
        <f t="shared" si="203"/>
        <v>E4.P_D.MR1</v>
      </c>
      <c r="L291" s="504" t="s">
        <v>745</v>
      </c>
      <c r="M291" s="505" t="s">
        <v>771</v>
      </c>
      <c r="N291" s="484">
        <v>1</v>
      </c>
      <c r="O291" s="484">
        <v>4</v>
      </c>
      <c r="P291" s="485" t="s">
        <v>1559</v>
      </c>
      <c r="Q291" s="485" t="str">
        <f t="shared" si="204"/>
        <v>E4.P_D.MR1-MP05-2</v>
      </c>
      <c r="R291" s="520" t="s">
        <v>1731</v>
      </c>
      <c r="S291" s="683" t="s">
        <v>1735</v>
      </c>
      <c r="T291" s="658">
        <v>1</v>
      </c>
      <c r="U291" s="659">
        <v>4</v>
      </c>
      <c r="V291" s="658" t="s">
        <v>191</v>
      </c>
      <c r="W291" s="526">
        <v>1</v>
      </c>
      <c r="X291" s="663">
        <v>1</v>
      </c>
      <c r="Y291" s="526">
        <v>1</v>
      </c>
      <c r="Z291" s="527">
        <v>1</v>
      </c>
      <c r="AA291" s="660"/>
      <c r="AB291" s="661"/>
      <c r="AC291" s="661"/>
      <c r="AD291" s="661"/>
      <c r="AE291" s="661"/>
      <c r="AF291" s="661"/>
      <c r="AG291" s="661"/>
      <c r="AH291" s="661"/>
      <c r="AI291" s="661"/>
      <c r="AJ291" s="661"/>
      <c r="AK291" s="661"/>
      <c r="AL291" s="661"/>
      <c r="AM291" s="661"/>
      <c r="AN291" s="661"/>
      <c r="AO291" s="661"/>
      <c r="AP291" s="661"/>
      <c r="AQ291" s="661"/>
      <c r="AR291" s="661"/>
      <c r="AS291" s="661"/>
      <c r="AT291" s="661"/>
      <c r="AU291" s="661"/>
      <c r="AV291" s="661"/>
      <c r="AW291" s="661"/>
      <c r="AX291" s="661"/>
      <c r="AY291" s="661"/>
      <c r="AZ291" s="661"/>
      <c r="BA291" s="661"/>
      <c r="BB291" s="661"/>
      <c r="BC291" s="662"/>
      <c r="BD291" s="294" t="s">
        <v>1708</v>
      </c>
      <c r="BS291" s="89" t="s">
        <v>744</v>
      </c>
      <c r="BT291" s="89" t="s">
        <v>745</v>
      </c>
      <c r="BU291" s="90" t="s">
        <v>1734</v>
      </c>
      <c r="BV291" s="87" t="s">
        <v>1731</v>
      </c>
      <c r="DH291" s="2" t="s">
        <v>1736</v>
      </c>
      <c r="DI291" s="2" t="s">
        <v>710</v>
      </c>
      <c r="DJ291" s="2" t="s">
        <v>768</v>
      </c>
      <c r="DK291" s="2" t="s">
        <v>769</v>
      </c>
      <c r="DL291" s="2" t="s">
        <v>767</v>
      </c>
      <c r="DQ291" s="2" t="s">
        <v>1734</v>
      </c>
      <c r="DR291" s="2" t="s">
        <v>1731</v>
      </c>
      <c r="EL291" s="815" t="s">
        <v>1737</v>
      </c>
      <c r="EM291" s="806" t="s">
        <v>1731</v>
      </c>
      <c r="EN291" s="266" t="s">
        <v>1735</v>
      </c>
      <c r="EO291" s="378">
        <v>1</v>
      </c>
      <c r="EP291" s="378">
        <v>4</v>
      </c>
      <c r="EQ291" s="268">
        <v>1</v>
      </c>
      <c r="ER291" s="268">
        <v>1</v>
      </c>
      <c r="ES291" s="268">
        <v>1</v>
      </c>
      <c r="ET291" s="809">
        <v>1</v>
      </c>
    </row>
    <row r="292" spans="1:150" ht="50.25" customHeight="1" x14ac:dyDescent="0.2">
      <c r="A292" s="756" t="s">
        <v>229</v>
      </c>
      <c r="B292" s="422" t="s">
        <v>230</v>
      </c>
      <c r="C292" s="423" t="s">
        <v>714</v>
      </c>
      <c r="D292" s="423"/>
      <c r="E292" s="7" t="s">
        <v>826</v>
      </c>
      <c r="F292" s="274" t="str">
        <f t="shared" si="202"/>
        <v>E4.P_D</v>
      </c>
      <c r="G292" s="446" t="s">
        <v>579</v>
      </c>
      <c r="H292" s="446" t="s">
        <v>769</v>
      </c>
      <c r="I292" s="436"/>
      <c r="J292" s="277" t="s">
        <v>185</v>
      </c>
      <c r="K292" s="278" t="str">
        <f t="shared" si="203"/>
        <v>E4.P_D.MR1</v>
      </c>
      <c r="L292" s="504" t="s">
        <v>745</v>
      </c>
      <c r="M292" s="505" t="s">
        <v>771</v>
      </c>
      <c r="N292" s="484">
        <v>1</v>
      </c>
      <c r="O292" s="484">
        <v>4</v>
      </c>
      <c r="P292" s="485" t="s">
        <v>263</v>
      </c>
      <c r="Q292" s="485" t="str">
        <f t="shared" si="204"/>
        <v>E4.P_D.MR1-MP06-1</v>
      </c>
      <c r="R292" s="520" t="s">
        <v>1738</v>
      </c>
      <c r="S292" s="683" t="s">
        <v>1739</v>
      </c>
      <c r="T292" s="728">
        <v>0.5</v>
      </c>
      <c r="U292" s="659">
        <v>1</v>
      </c>
      <c r="V292" s="658" t="s">
        <v>191</v>
      </c>
      <c r="W292" s="537">
        <v>0.25</v>
      </c>
      <c r="X292" s="538">
        <v>0.25</v>
      </c>
      <c r="Y292" s="537">
        <v>0.25</v>
      </c>
      <c r="Z292" s="539">
        <v>0.25</v>
      </c>
      <c r="AA292" s="660"/>
      <c r="AB292" s="661"/>
      <c r="AC292" s="661"/>
      <c r="AD292" s="661"/>
      <c r="AE292" s="661"/>
      <c r="AF292" s="661"/>
      <c r="AG292" s="661"/>
      <c r="AH292" s="661"/>
      <c r="AI292" s="661"/>
      <c r="AJ292" s="661"/>
      <c r="AK292" s="661"/>
      <c r="AL292" s="661"/>
      <c r="AM292" s="661"/>
      <c r="AN292" s="661"/>
      <c r="AO292" s="661"/>
      <c r="AP292" s="661"/>
      <c r="AQ292" s="661"/>
      <c r="AR292" s="661"/>
      <c r="AS292" s="661"/>
      <c r="AT292" s="661"/>
      <c r="AU292" s="661"/>
      <c r="AV292" s="661"/>
      <c r="AW292" s="661"/>
      <c r="AX292" s="661"/>
      <c r="AY292" s="661"/>
      <c r="AZ292" s="661"/>
      <c r="BA292" s="661"/>
      <c r="BB292" s="661"/>
      <c r="BC292" s="662"/>
      <c r="BD292" s="294" t="s">
        <v>1708</v>
      </c>
      <c r="BS292" s="89" t="s">
        <v>744</v>
      </c>
      <c r="BT292" s="89" t="s">
        <v>745</v>
      </c>
      <c r="BU292" s="90" t="s">
        <v>1737</v>
      </c>
      <c r="BV292" s="87" t="s">
        <v>1731</v>
      </c>
      <c r="DH292" s="2" t="s">
        <v>1740</v>
      </c>
      <c r="DI292" s="2" t="s">
        <v>710</v>
      </c>
      <c r="DJ292" s="2" t="s">
        <v>768</v>
      </c>
      <c r="DK292" s="2" t="s">
        <v>769</v>
      </c>
      <c r="DL292" s="2" t="s">
        <v>767</v>
      </c>
      <c r="DQ292" s="2" t="s">
        <v>1737</v>
      </c>
      <c r="DR292" s="2" t="s">
        <v>1731</v>
      </c>
      <c r="EL292" s="815" t="s">
        <v>1741</v>
      </c>
      <c r="EM292" s="806" t="s">
        <v>1738</v>
      </c>
      <c r="EN292" s="266" t="s">
        <v>1739</v>
      </c>
      <c r="EO292" s="641">
        <v>0.5</v>
      </c>
      <c r="EP292" s="378">
        <v>1</v>
      </c>
      <c r="EQ292" s="322">
        <v>0.25</v>
      </c>
      <c r="ER292" s="322">
        <v>0.25</v>
      </c>
      <c r="ES292" s="322">
        <v>0.25</v>
      </c>
      <c r="ET292" s="808">
        <v>0.25</v>
      </c>
    </row>
    <row r="293" spans="1:150" ht="47.25" customHeight="1" x14ac:dyDescent="0.2">
      <c r="A293" s="756" t="s">
        <v>229</v>
      </c>
      <c r="B293" s="422" t="s">
        <v>230</v>
      </c>
      <c r="C293" s="423" t="s">
        <v>714</v>
      </c>
      <c r="D293" s="423"/>
      <c r="E293" s="7" t="s">
        <v>826</v>
      </c>
      <c r="F293" s="274" t="str">
        <f t="shared" si="202"/>
        <v>E4.P_D</v>
      </c>
      <c r="G293" s="446" t="s">
        <v>579</v>
      </c>
      <c r="H293" s="446" t="s">
        <v>769</v>
      </c>
      <c r="I293" s="436"/>
      <c r="J293" s="277" t="s">
        <v>185</v>
      </c>
      <c r="K293" s="278" t="str">
        <f t="shared" si="203"/>
        <v>E4.P_D.MR1</v>
      </c>
      <c r="L293" s="504" t="s">
        <v>745</v>
      </c>
      <c r="M293" s="505" t="s">
        <v>771</v>
      </c>
      <c r="N293" s="484">
        <v>1</v>
      </c>
      <c r="O293" s="484">
        <v>4</v>
      </c>
      <c r="P293" s="485" t="s">
        <v>1526</v>
      </c>
      <c r="Q293" s="485" t="str">
        <f t="shared" si="204"/>
        <v>E4.P_D.MR1-MP06-2</v>
      </c>
      <c r="R293" s="520" t="s">
        <v>1742</v>
      </c>
      <c r="S293" s="683" t="s">
        <v>1743</v>
      </c>
      <c r="T293" s="728">
        <v>0.5</v>
      </c>
      <c r="U293" s="659">
        <v>1</v>
      </c>
      <c r="V293" s="658" t="s">
        <v>191</v>
      </c>
      <c r="W293" s="537">
        <v>0.25</v>
      </c>
      <c r="X293" s="538">
        <v>0.25</v>
      </c>
      <c r="Y293" s="537">
        <v>0.25</v>
      </c>
      <c r="Z293" s="539">
        <v>0.25</v>
      </c>
      <c r="AA293" s="660"/>
      <c r="AB293" s="661"/>
      <c r="AC293" s="661"/>
      <c r="AD293" s="661"/>
      <c r="AE293" s="661"/>
      <c r="AF293" s="661"/>
      <c r="AG293" s="661"/>
      <c r="AH293" s="661"/>
      <c r="AI293" s="661"/>
      <c r="AJ293" s="661"/>
      <c r="AK293" s="661"/>
      <c r="AL293" s="661"/>
      <c r="AM293" s="661"/>
      <c r="AN293" s="661"/>
      <c r="AO293" s="661"/>
      <c r="AP293" s="661"/>
      <c r="AQ293" s="661"/>
      <c r="AR293" s="661"/>
      <c r="AS293" s="661"/>
      <c r="AT293" s="661"/>
      <c r="AU293" s="661"/>
      <c r="AV293" s="661"/>
      <c r="AW293" s="661"/>
      <c r="AX293" s="661"/>
      <c r="AY293" s="661"/>
      <c r="AZ293" s="661"/>
      <c r="BA293" s="661"/>
      <c r="BB293" s="661"/>
      <c r="BC293" s="662"/>
      <c r="BD293" s="294" t="s">
        <v>1708</v>
      </c>
      <c r="BS293" s="89" t="s">
        <v>744</v>
      </c>
      <c r="BT293" s="89" t="s">
        <v>745</v>
      </c>
      <c r="BU293" s="90" t="s">
        <v>1741</v>
      </c>
      <c r="BV293" s="87" t="s">
        <v>1738</v>
      </c>
      <c r="DH293" s="2" t="s">
        <v>1744</v>
      </c>
      <c r="DI293" s="2" t="s">
        <v>710</v>
      </c>
      <c r="DJ293" s="2" t="s">
        <v>768</v>
      </c>
      <c r="DK293" s="2" t="s">
        <v>769</v>
      </c>
      <c r="DL293" s="2" t="s">
        <v>767</v>
      </c>
      <c r="DQ293" s="2" t="s">
        <v>1741</v>
      </c>
      <c r="DR293" s="2" t="s">
        <v>1738</v>
      </c>
      <c r="EL293" s="815" t="s">
        <v>1745</v>
      </c>
      <c r="EM293" s="806" t="s">
        <v>1742</v>
      </c>
      <c r="EN293" s="266" t="s">
        <v>1743</v>
      </c>
      <c r="EO293" s="641">
        <v>0.5</v>
      </c>
      <c r="EP293" s="378">
        <v>1</v>
      </c>
      <c r="EQ293" s="322">
        <v>0.25</v>
      </c>
      <c r="ER293" s="322">
        <v>0.25</v>
      </c>
      <c r="ES293" s="322">
        <v>0.25</v>
      </c>
      <c r="ET293" s="808">
        <v>0.25</v>
      </c>
    </row>
    <row r="294" spans="1:150" ht="46.5" customHeight="1" thickBot="1" x14ac:dyDescent="0.25">
      <c r="A294" s="756" t="s">
        <v>229</v>
      </c>
      <c r="B294" s="422" t="s">
        <v>230</v>
      </c>
      <c r="C294" s="423" t="s">
        <v>714</v>
      </c>
      <c r="D294" s="423"/>
      <c r="E294" s="7" t="s">
        <v>826</v>
      </c>
      <c r="F294" s="274" t="str">
        <f t="shared" si="202"/>
        <v>E4.P_D</v>
      </c>
      <c r="G294" s="446" t="s">
        <v>579</v>
      </c>
      <c r="H294" s="446" t="s">
        <v>769</v>
      </c>
      <c r="I294" s="440"/>
      <c r="J294" s="333" t="s">
        <v>185</v>
      </c>
      <c r="K294" s="393" t="str">
        <f t="shared" si="203"/>
        <v>E4.P_D.MR1</v>
      </c>
      <c r="L294" s="540" t="s">
        <v>745</v>
      </c>
      <c r="M294" s="541" t="s">
        <v>771</v>
      </c>
      <c r="N294" s="490">
        <v>1</v>
      </c>
      <c r="O294" s="490">
        <v>4</v>
      </c>
      <c r="P294" s="775" t="s">
        <v>274</v>
      </c>
      <c r="Q294" s="775" t="str">
        <f t="shared" si="204"/>
        <v>E4.P_D.MR1-MP07-1</v>
      </c>
      <c r="R294" s="619" t="s">
        <v>1746</v>
      </c>
      <c r="S294" s="544" t="s">
        <v>1747</v>
      </c>
      <c r="T294" s="665">
        <v>0</v>
      </c>
      <c r="U294" s="666">
        <v>1</v>
      </c>
      <c r="V294" s="665" t="s">
        <v>191</v>
      </c>
      <c r="W294" s="547">
        <v>0</v>
      </c>
      <c r="X294" s="548">
        <v>1</v>
      </c>
      <c r="Y294" s="547">
        <v>0</v>
      </c>
      <c r="Z294" s="549">
        <v>0</v>
      </c>
      <c r="AA294" s="660"/>
      <c r="AB294" s="661"/>
      <c r="AC294" s="661"/>
      <c r="AD294" s="661"/>
      <c r="AE294" s="661"/>
      <c r="AF294" s="661"/>
      <c r="AG294" s="661"/>
      <c r="AH294" s="661"/>
      <c r="AI294" s="661"/>
      <c r="AJ294" s="661"/>
      <c r="AK294" s="661"/>
      <c r="AL294" s="661"/>
      <c r="AM294" s="661"/>
      <c r="AN294" s="661"/>
      <c r="AO294" s="661"/>
      <c r="AP294" s="661"/>
      <c r="AQ294" s="661"/>
      <c r="AR294" s="661"/>
      <c r="AS294" s="661"/>
      <c r="AT294" s="661"/>
      <c r="AU294" s="661"/>
      <c r="AV294" s="661"/>
      <c r="AW294" s="661"/>
      <c r="AX294" s="661"/>
      <c r="AY294" s="661"/>
      <c r="AZ294" s="661"/>
      <c r="BA294" s="661"/>
      <c r="BB294" s="661"/>
      <c r="BC294" s="662"/>
      <c r="BD294" s="294" t="s">
        <v>1708</v>
      </c>
      <c r="BS294" s="89" t="s">
        <v>744</v>
      </c>
      <c r="BT294" s="89" t="s">
        <v>745</v>
      </c>
      <c r="BU294" s="90" t="s">
        <v>1745</v>
      </c>
      <c r="BV294" s="87" t="s">
        <v>1742</v>
      </c>
      <c r="DH294" s="2" t="s">
        <v>1748</v>
      </c>
      <c r="DI294" s="2" t="s">
        <v>710</v>
      </c>
      <c r="DJ294" s="2" t="s">
        <v>768</v>
      </c>
      <c r="DK294" s="2" t="s">
        <v>769</v>
      </c>
      <c r="DL294" s="2" t="s">
        <v>767</v>
      </c>
      <c r="DQ294" s="2" t="s">
        <v>1745</v>
      </c>
      <c r="DR294" s="2" t="s">
        <v>1742</v>
      </c>
      <c r="EL294" s="815" t="s">
        <v>1749</v>
      </c>
      <c r="EM294" s="311" t="s">
        <v>1746</v>
      </c>
      <c r="EN294" s="267" t="s">
        <v>1747</v>
      </c>
      <c r="EO294" s="378">
        <v>0</v>
      </c>
      <c r="EP294" s="378">
        <v>1</v>
      </c>
      <c r="EQ294" s="268">
        <v>0</v>
      </c>
      <c r="ER294" s="268">
        <v>1</v>
      </c>
      <c r="ES294" s="268">
        <v>0</v>
      </c>
      <c r="ET294" s="809">
        <v>0</v>
      </c>
    </row>
    <row r="295" spans="1:150" ht="109.5" customHeight="1" x14ac:dyDescent="0.2">
      <c r="A295" s="756" t="s">
        <v>229</v>
      </c>
      <c r="B295" s="422" t="s">
        <v>230</v>
      </c>
      <c r="C295" s="423" t="s">
        <v>714</v>
      </c>
      <c r="D295" s="423"/>
      <c r="E295" s="7" t="s">
        <v>826</v>
      </c>
      <c r="F295" s="274" t="str">
        <f t="shared" si="202"/>
        <v>E4.P_D</v>
      </c>
      <c r="G295" s="446" t="s">
        <v>579</v>
      </c>
      <c r="H295" s="446" t="s">
        <v>769</v>
      </c>
      <c r="I295" s="397" t="s">
        <v>1750</v>
      </c>
      <c r="J295" s="428" t="s">
        <v>301</v>
      </c>
      <c r="K295" s="391" t="str">
        <f t="shared" si="203"/>
        <v>E4.P_D.MR2</v>
      </c>
      <c r="L295" s="353" t="s">
        <v>756</v>
      </c>
      <c r="M295" s="354" t="s">
        <v>779</v>
      </c>
      <c r="N295" s="472">
        <v>0</v>
      </c>
      <c r="O295" s="472">
        <v>1</v>
      </c>
      <c r="P295" s="474" t="s">
        <v>188</v>
      </c>
      <c r="Q295" s="474" t="str">
        <f t="shared" si="204"/>
        <v>E4.P_D.MR2-MP01-1</v>
      </c>
      <c r="R295" s="410" t="s">
        <v>1751</v>
      </c>
      <c r="S295" s="360" t="s">
        <v>779</v>
      </c>
      <c r="T295" s="361">
        <v>0</v>
      </c>
      <c r="U295" s="362">
        <v>1</v>
      </c>
      <c r="V295" s="361" t="s">
        <v>191</v>
      </c>
      <c r="W295" s="554">
        <v>0.25</v>
      </c>
      <c r="X295" s="555">
        <v>0.25</v>
      </c>
      <c r="Y295" s="554">
        <v>0.25</v>
      </c>
      <c r="Z295" s="556">
        <v>0.25</v>
      </c>
      <c r="AA295" s="291"/>
      <c r="AB295" s="292"/>
      <c r="AC295" s="292"/>
      <c r="AD295" s="292"/>
      <c r="AE295" s="292"/>
      <c r="AF295" s="292"/>
      <c r="AG295" s="292"/>
      <c r="AH295" s="292"/>
      <c r="AI295" s="292"/>
      <c r="AJ295" s="292"/>
      <c r="AK295" s="292"/>
      <c r="AL295" s="292"/>
      <c r="AM295" s="292"/>
      <c r="AN295" s="292"/>
      <c r="AO295" s="292"/>
      <c r="AP295" s="292"/>
      <c r="AQ295" s="292"/>
      <c r="AR295" s="292"/>
      <c r="AS295" s="292"/>
      <c r="AT295" s="292"/>
      <c r="AU295" s="292"/>
      <c r="AV295" s="292"/>
      <c r="AW295" s="292"/>
      <c r="AX295" s="292"/>
      <c r="AY295" s="292"/>
      <c r="AZ295" s="292"/>
      <c r="BA295" s="292"/>
      <c r="BB295" s="292"/>
      <c r="BC295" s="293"/>
      <c r="BD295" s="294" t="s">
        <v>1752</v>
      </c>
      <c r="BS295" s="89" t="s">
        <v>744</v>
      </c>
      <c r="BT295" s="89" t="s">
        <v>745</v>
      </c>
      <c r="BU295" s="90" t="s">
        <v>1749</v>
      </c>
      <c r="BV295" s="87" t="s">
        <v>1746</v>
      </c>
      <c r="DH295" s="2" t="s">
        <v>1753</v>
      </c>
      <c r="DI295" s="2" t="s">
        <v>710</v>
      </c>
      <c r="DJ295" s="2" t="s">
        <v>768</v>
      </c>
      <c r="DK295" s="2" t="s">
        <v>769</v>
      </c>
      <c r="DL295" s="2" t="s">
        <v>767</v>
      </c>
      <c r="DQ295" s="2" t="s">
        <v>1749</v>
      </c>
      <c r="DR295" s="2" t="s">
        <v>1746</v>
      </c>
      <c r="EL295" s="815" t="s">
        <v>1754</v>
      </c>
      <c r="EM295" s="311" t="s">
        <v>1751</v>
      </c>
      <c r="EN295" s="267" t="s">
        <v>779</v>
      </c>
      <c r="EO295" s="267">
        <v>0</v>
      </c>
      <c r="EP295" s="267">
        <v>1</v>
      </c>
      <c r="EQ295" s="322">
        <v>0.25</v>
      </c>
      <c r="ER295" s="322">
        <v>0.25</v>
      </c>
      <c r="ES295" s="322">
        <v>0.25</v>
      </c>
      <c r="ET295" s="808">
        <v>0.25</v>
      </c>
    </row>
    <row r="296" spans="1:150" ht="40.5" customHeight="1" thickBot="1" x14ac:dyDescent="0.25">
      <c r="A296" s="756" t="s">
        <v>229</v>
      </c>
      <c r="B296" s="422" t="s">
        <v>230</v>
      </c>
      <c r="C296" s="423" t="s">
        <v>714</v>
      </c>
      <c r="D296" s="423"/>
      <c r="E296" s="7" t="s">
        <v>826</v>
      </c>
      <c r="F296" s="274" t="str">
        <f t="shared" si="202"/>
        <v>E4.P_D</v>
      </c>
      <c r="G296" s="275" t="s">
        <v>579</v>
      </c>
      <c r="H296" s="275" t="s">
        <v>769</v>
      </c>
      <c r="I296" s="440"/>
      <c r="J296" s="333" t="s">
        <v>301</v>
      </c>
      <c r="K296" s="393" t="str">
        <f t="shared" si="203"/>
        <v>E4.P_D.MR2</v>
      </c>
      <c r="L296" s="418" t="s">
        <v>756</v>
      </c>
      <c r="M296" s="419" t="s">
        <v>779</v>
      </c>
      <c r="N296" s="490">
        <v>0</v>
      </c>
      <c r="O296" s="490">
        <v>1</v>
      </c>
      <c r="P296" s="491" t="s">
        <v>212</v>
      </c>
      <c r="Q296" s="491" t="str">
        <f t="shared" si="204"/>
        <v>E4.P_D.MR2-MP02-1</v>
      </c>
      <c r="R296" s="468" t="s">
        <v>1755</v>
      </c>
      <c r="S296" s="329" t="s">
        <v>1756</v>
      </c>
      <c r="T296" s="385">
        <v>0</v>
      </c>
      <c r="U296" s="386">
        <v>1</v>
      </c>
      <c r="V296" s="385" t="s">
        <v>191</v>
      </c>
      <c r="W296" s="387">
        <v>0.25</v>
      </c>
      <c r="X296" s="388">
        <v>0.25</v>
      </c>
      <c r="Y296" s="387">
        <v>0.25</v>
      </c>
      <c r="Z296" s="389">
        <v>0.25</v>
      </c>
      <c r="AA296" s="375"/>
      <c r="AB296" s="376"/>
      <c r="AC296" s="376"/>
      <c r="AD296" s="376"/>
      <c r="AE296" s="376"/>
      <c r="AF296" s="376"/>
      <c r="AG296" s="376"/>
      <c r="AH296" s="376"/>
      <c r="AI296" s="376"/>
      <c r="AJ296" s="376"/>
      <c r="AK296" s="376"/>
      <c r="AL296" s="376"/>
      <c r="AM296" s="376"/>
      <c r="AN296" s="376"/>
      <c r="AO296" s="376"/>
      <c r="AP296" s="376"/>
      <c r="AQ296" s="376"/>
      <c r="AR296" s="376"/>
      <c r="AS296" s="376"/>
      <c r="AT296" s="376"/>
      <c r="AU296" s="376"/>
      <c r="AV296" s="376"/>
      <c r="AW296" s="376"/>
      <c r="AX296" s="376"/>
      <c r="AY296" s="376"/>
      <c r="AZ296" s="376"/>
      <c r="BA296" s="376"/>
      <c r="BB296" s="376"/>
      <c r="BC296" s="377"/>
      <c r="BD296" s="294" t="s">
        <v>1752</v>
      </c>
      <c r="BS296" s="87" t="s">
        <v>755</v>
      </c>
      <c r="BT296" s="87" t="s">
        <v>756</v>
      </c>
      <c r="BU296" s="90" t="s">
        <v>1754</v>
      </c>
      <c r="BV296" s="87" t="s">
        <v>1751</v>
      </c>
      <c r="DH296" s="2" t="s">
        <v>1757</v>
      </c>
      <c r="DI296" s="2" t="s">
        <v>710</v>
      </c>
      <c r="DJ296" s="2" t="s">
        <v>768</v>
      </c>
      <c r="DK296" s="2" t="s">
        <v>769</v>
      </c>
      <c r="DL296" s="2" t="s">
        <v>777</v>
      </c>
      <c r="DQ296" s="2" t="s">
        <v>1754</v>
      </c>
      <c r="DR296" s="2" t="s">
        <v>1751</v>
      </c>
      <c r="EL296" s="815" t="s">
        <v>1758</v>
      </c>
      <c r="EM296" s="311" t="s">
        <v>1755</v>
      </c>
      <c r="EN296" s="267" t="s">
        <v>1756</v>
      </c>
      <c r="EO296" s="378">
        <v>0</v>
      </c>
      <c r="EP296" s="378">
        <v>1</v>
      </c>
      <c r="EQ296" s="322">
        <v>0.25</v>
      </c>
      <c r="ER296" s="322">
        <v>0.25</v>
      </c>
      <c r="ES296" s="322">
        <v>0.25</v>
      </c>
      <c r="ET296" s="808">
        <v>0.25</v>
      </c>
    </row>
    <row r="297" spans="1:150" ht="99" customHeight="1" x14ac:dyDescent="0.2">
      <c r="A297" s="756" t="s">
        <v>229</v>
      </c>
      <c r="B297" s="422" t="s">
        <v>230</v>
      </c>
      <c r="C297" s="423" t="s">
        <v>714</v>
      </c>
      <c r="D297" s="423"/>
      <c r="E297" s="7" t="s">
        <v>826</v>
      </c>
      <c r="F297" s="274" t="str">
        <f t="shared" si="202"/>
        <v>E4.P_D</v>
      </c>
      <c r="G297" s="275" t="s">
        <v>579</v>
      </c>
      <c r="H297" s="275" t="s">
        <v>769</v>
      </c>
      <c r="I297" s="397" t="s">
        <v>1759</v>
      </c>
      <c r="J297" s="428" t="s">
        <v>350</v>
      </c>
      <c r="K297" s="391" t="str">
        <f t="shared" si="203"/>
        <v>E4.P_D.MR3</v>
      </c>
      <c r="L297" s="353" t="s">
        <v>766</v>
      </c>
      <c r="M297" s="354" t="s">
        <v>785</v>
      </c>
      <c r="N297" s="355">
        <v>1</v>
      </c>
      <c r="O297" s="240">
        <v>1</v>
      </c>
      <c r="P297" s="572" t="s">
        <v>188</v>
      </c>
      <c r="Q297" s="774" t="str">
        <f t="shared" si="204"/>
        <v>E4.P_D.MR3-MP01-1</v>
      </c>
      <c r="R297" s="410" t="s">
        <v>1760</v>
      </c>
      <c r="S297" s="360" t="s">
        <v>1761</v>
      </c>
      <c r="T297" s="361">
        <v>1</v>
      </c>
      <c r="U297" s="362">
        <v>1</v>
      </c>
      <c r="V297" s="361" t="s">
        <v>228</v>
      </c>
      <c r="W297" s="554">
        <v>0.25</v>
      </c>
      <c r="X297" s="555">
        <v>0.25</v>
      </c>
      <c r="Y297" s="554">
        <v>0.25</v>
      </c>
      <c r="Z297" s="556">
        <v>0.25</v>
      </c>
      <c r="AA297" s="291"/>
      <c r="AB297" s="292"/>
      <c r="AC297" s="292"/>
      <c r="AD297" s="292"/>
      <c r="AE297" s="292"/>
      <c r="AF297" s="292"/>
      <c r="AG297" s="292"/>
      <c r="AH297" s="292"/>
      <c r="AI297" s="292"/>
      <c r="AJ297" s="292"/>
      <c r="AK297" s="292"/>
      <c r="AL297" s="292"/>
      <c r="AM297" s="292"/>
      <c r="AN297" s="292"/>
      <c r="AO297" s="292"/>
      <c r="AP297" s="292"/>
      <c r="AQ297" s="292"/>
      <c r="AR297" s="292"/>
      <c r="AS297" s="292"/>
      <c r="AT297" s="292"/>
      <c r="AU297" s="292"/>
      <c r="AV297" s="292"/>
      <c r="AW297" s="292"/>
      <c r="AX297" s="292"/>
      <c r="AY297" s="292"/>
      <c r="AZ297" s="292"/>
      <c r="BA297" s="292"/>
      <c r="BB297" s="292"/>
      <c r="BC297" s="293"/>
      <c r="BD297" s="294" t="s">
        <v>1309</v>
      </c>
      <c r="BS297" s="89" t="s">
        <v>755</v>
      </c>
      <c r="BT297" s="89" t="s">
        <v>756</v>
      </c>
      <c r="BU297" s="90" t="s">
        <v>1758</v>
      </c>
      <c r="BV297" s="87" t="s">
        <v>1755</v>
      </c>
      <c r="DH297" s="2" t="s">
        <v>1762</v>
      </c>
      <c r="DI297" s="2" t="s">
        <v>710</v>
      </c>
      <c r="DJ297" s="2" t="s">
        <v>768</v>
      </c>
      <c r="DK297" s="2" t="s">
        <v>769</v>
      </c>
      <c r="DL297" s="2" t="s">
        <v>777</v>
      </c>
      <c r="DQ297" s="2" t="s">
        <v>1758</v>
      </c>
      <c r="DR297" s="2" t="s">
        <v>1755</v>
      </c>
      <c r="EL297" s="811" t="s">
        <v>1763</v>
      </c>
      <c r="EM297" s="311" t="s">
        <v>1760</v>
      </c>
      <c r="EN297" s="267" t="s">
        <v>1761</v>
      </c>
      <c r="EO297" s="267">
        <v>1</v>
      </c>
      <c r="EP297" s="267">
        <v>1</v>
      </c>
      <c r="EQ297" s="322">
        <v>1</v>
      </c>
      <c r="ER297" s="322">
        <v>1</v>
      </c>
      <c r="ES297" s="322">
        <v>1</v>
      </c>
      <c r="ET297" s="808">
        <v>1</v>
      </c>
    </row>
    <row r="298" spans="1:150" ht="60.75" customHeight="1" thickBot="1" x14ac:dyDescent="0.25">
      <c r="A298" s="756" t="s">
        <v>229</v>
      </c>
      <c r="B298" s="422" t="s">
        <v>230</v>
      </c>
      <c r="C298" s="423" t="s">
        <v>714</v>
      </c>
      <c r="D298" s="423"/>
      <c r="E298" s="7" t="s">
        <v>826</v>
      </c>
      <c r="F298" s="274" t="str">
        <f t="shared" si="202"/>
        <v>E4.P_D</v>
      </c>
      <c r="G298" s="416" t="s">
        <v>579</v>
      </c>
      <c r="H298" s="416" t="s">
        <v>769</v>
      </c>
      <c r="I298" s="440"/>
      <c r="J298" s="333" t="s">
        <v>350</v>
      </c>
      <c r="K298" s="393" t="str">
        <f t="shared" si="203"/>
        <v>E4.P_D.MR3</v>
      </c>
      <c r="L298" s="418" t="s">
        <v>766</v>
      </c>
      <c r="M298" s="419" t="s">
        <v>785</v>
      </c>
      <c r="N298" s="367">
        <v>1</v>
      </c>
      <c r="O298" s="281">
        <v>1</v>
      </c>
      <c r="P298" s="558" t="s">
        <v>212</v>
      </c>
      <c r="Q298" s="394" t="str">
        <f t="shared" si="204"/>
        <v>E4.P_D.MR3-MP02-1</v>
      </c>
      <c r="R298" s="468" t="s">
        <v>1764</v>
      </c>
      <c r="S298" s="329" t="s">
        <v>1765</v>
      </c>
      <c r="T298" s="343">
        <v>198</v>
      </c>
      <c r="U298" s="344">
        <v>230</v>
      </c>
      <c r="V298" s="343" t="s">
        <v>191</v>
      </c>
      <c r="W298" s="345">
        <v>50</v>
      </c>
      <c r="X298" s="346">
        <v>60</v>
      </c>
      <c r="Y298" s="345">
        <v>60</v>
      </c>
      <c r="Z298" s="347">
        <v>60</v>
      </c>
      <c r="AA298" s="291"/>
      <c r="AB298" s="292"/>
      <c r="AC298" s="292"/>
      <c r="AD298" s="292"/>
      <c r="AE298" s="292"/>
      <c r="AF298" s="292"/>
      <c r="AG298" s="292"/>
      <c r="AH298" s="292"/>
      <c r="AI298" s="292"/>
      <c r="AJ298" s="292"/>
      <c r="AK298" s="292"/>
      <c r="AL298" s="292"/>
      <c r="AM298" s="292"/>
      <c r="AN298" s="292"/>
      <c r="AO298" s="292"/>
      <c r="AP298" s="292"/>
      <c r="AQ298" s="292"/>
      <c r="AR298" s="292"/>
      <c r="AS298" s="292"/>
      <c r="AT298" s="292"/>
      <c r="AU298" s="292"/>
      <c r="AV298" s="292"/>
      <c r="AW298" s="292"/>
      <c r="AX298" s="292"/>
      <c r="AY298" s="292"/>
      <c r="AZ298" s="292"/>
      <c r="BA298" s="292"/>
      <c r="BB298" s="292"/>
      <c r="BC298" s="293"/>
      <c r="BD298" s="294" t="s">
        <v>1309</v>
      </c>
      <c r="BS298" s="87" t="s">
        <v>765</v>
      </c>
      <c r="BT298" s="87" t="s">
        <v>766</v>
      </c>
      <c r="BU298" s="90" t="s">
        <v>1763</v>
      </c>
      <c r="BV298" s="87" t="s">
        <v>1760</v>
      </c>
      <c r="DH298" s="2" t="s">
        <v>1766</v>
      </c>
      <c r="DI298" s="2" t="s">
        <v>710</v>
      </c>
      <c r="DJ298" s="2" t="s">
        <v>768</v>
      </c>
      <c r="DK298" s="2" t="s">
        <v>769</v>
      </c>
      <c r="DL298" s="2" t="s">
        <v>783</v>
      </c>
      <c r="DQ298" s="2" t="s">
        <v>1763</v>
      </c>
      <c r="DR298" s="2" t="s">
        <v>1760</v>
      </c>
      <c r="EL298" s="811" t="s">
        <v>1767</v>
      </c>
      <c r="EM298" s="311" t="s">
        <v>1764</v>
      </c>
      <c r="EN298" s="267" t="s">
        <v>1765</v>
      </c>
      <c r="EO298" s="267">
        <v>198</v>
      </c>
      <c r="EP298" s="267">
        <v>230</v>
      </c>
      <c r="EQ298" s="268">
        <v>50</v>
      </c>
      <c r="ER298" s="268">
        <v>60</v>
      </c>
      <c r="ES298" s="268">
        <v>60</v>
      </c>
      <c r="ET298" s="809">
        <v>60</v>
      </c>
    </row>
    <row r="299" spans="1:150" ht="106.5" customHeight="1" x14ac:dyDescent="0.2">
      <c r="A299" s="756" t="s">
        <v>229</v>
      </c>
      <c r="B299" s="422" t="s">
        <v>230</v>
      </c>
      <c r="C299" s="423" t="s">
        <v>714</v>
      </c>
      <c r="D299" s="424" t="s">
        <v>596</v>
      </c>
      <c r="E299" s="3" t="s">
        <v>880</v>
      </c>
      <c r="F299" s="425" t="str">
        <f t="shared" si="202"/>
        <v>E4.P_E</v>
      </c>
      <c r="G299" s="426" t="s">
        <v>1768</v>
      </c>
      <c r="H299" s="470" t="s">
        <v>791</v>
      </c>
      <c r="I299" s="397" t="s">
        <v>1769</v>
      </c>
      <c r="J299" s="428" t="s">
        <v>185</v>
      </c>
      <c r="K299" s="391" t="str">
        <f t="shared" si="203"/>
        <v>E4.P_E.MR1</v>
      </c>
      <c r="L299" s="353" t="s">
        <v>776</v>
      </c>
      <c r="M299" s="354" t="s">
        <v>793</v>
      </c>
      <c r="N299" s="472">
        <v>85957</v>
      </c>
      <c r="O299" s="472">
        <v>97991</v>
      </c>
      <c r="P299" s="633" t="s">
        <v>188</v>
      </c>
      <c r="Q299" s="474" t="str">
        <f t="shared" si="204"/>
        <v>E4.P_E.MR1-MP01-1</v>
      </c>
      <c r="R299" s="410" t="s">
        <v>1770</v>
      </c>
      <c r="S299" s="360" t="s">
        <v>1771</v>
      </c>
      <c r="T299" s="361">
        <v>1</v>
      </c>
      <c r="U299" s="608">
        <v>1</v>
      </c>
      <c r="V299" s="607" t="s">
        <v>228</v>
      </c>
      <c r="W299" s="477">
        <v>1</v>
      </c>
      <c r="X299" s="478">
        <v>0</v>
      </c>
      <c r="Y299" s="477">
        <v>0</v>
      </c>
      <c r="Z299" s="479">
        <v>0</v>
      </c>
      <c r="AA299" s="291"/>
      <c r="AB299" s="292"/>
      <c r="AC299" s="292"/>
      <c r="AD299" s="292"/>
      <c r="AE299" s="292"/>
      <c r="AF299" s="292"/>
      <c r="AG299" s="292"/>
      <c r="AH299" s="292"/>
      <c r="AI299" s="292"/>
      <c r="AJ299" s="292"/>
      <c r="AK299" s="292"/>
      <c r="AL299" s="292"/>
      <c r="AM299" s="292"/>
      <c r="AN299" s="292"/>
      <c r="AO299" s="292"/>
      <c r="AP299" s="292"/>
      <c r="AQ299" s="292"/>
      <c r="AR299" s="292"/>
      <c r="AS299" s="292"/>
      <c r="AT299" s="292"/>
      <c r="AU299" s="292"/>
      <c r="AV299" s="292"/>
      <c r="AW299" s="292"/>
      <c r="AX299" s="292"/>
      <c r="AY299" s="292"/>
      <c r="AZ299" s="292"/>
      <c r="BA299" s="292"/>
      <c r="BB299" s="292"/>
      <c r="BC299" s="293"/>
      <c r="BD299" s="294" t="s">
        <v>1772</v>
      </c>
      <c r="BS299" s="89" t="s">
        <v>765</v>
      </c>
      <c r="BT299" s="89" t="s">
        <v>766</v>
      </c>
      <c r="BU299" s="90" t="s">
        <v>1767</v>
      </c>
      <c r="BV299" s="87" t="s">
        <v>1764</v>
      </c>
      <c r="DH299" s="2" t="s">
        <v>1773</v>
      </c>
      <c r="DI299" s="2" t="s">
        <v>710</v>
      </c>
      <c r="DJ299" s="2" t="s">
        <v>768</v>
      </c>
      <c r="DK299" s="2" t="s">
        <v>769</v>
      </c>
      <c r="DL299" s="2" t="s">
        <v>783</v>
      </c>
      <c r="DQ299" s="2" t="s">
        <v>1767</v>
      </c>
      <c r="DR299" s="2" t="s">
        <v>1764</v>
      </c>
      <c r="EL299" s="815" t="s">
        <v>1774</v>
      </c>
      <c r="EM299" s="311" t="s">
        <v>1770</v>
      </c>
      <c r="EN299" s="267" t="s">
        <v>1771</v>
      </c>
      <c r="EO299" s="267">
        <v>1</v>
      </c>
      <c r="EP299" s="267">
        <v>1</v>
      </c>
      <c r="EQ299" s="268">
        <v>1</v>
      </c>
      <c r="ER299" s="268">
        <v>0</v>
      </c>
      <c r="ES299" s="268">
        <v>0</v>
      </c>
      <c r="ET299" s="809">
        <v>0</v>
      </c>
    </row>
    <row r="300" spans="1:150" ht="41.25" customHeight="1" x14ac:dyDescent="0.2">
      <c r="A300" s="756" t="s">
        <v>229</v>
      </c>
      <c r="B300" s="422" t="s">
        <v>230</v>
      </c>
      <c r="C300" s="423" t="s">
        <v>714</v>
      </c>
      <c r="D300" s="423"/>
      <c r="E300" s="7" t="s">
        <v>880</v>
      </c>
      <c r="F300" s="274" t="str">
        <f t="shared" si="202"/>
        <v>E4.P_E</v>
      </c>
      <c r="G300" s="446" t="s">
        <v>591</v>
      </c>
      <c r="H300" s="446" t="s">
        <v>791</v>
      </c>
      <c r="I300" s="276"/>
      <c r="J300" s="277" t="s">
        <v>185</v>
      </c>
      <c r="K300" s="278" t="str">
        <f t="shared" si="203"/>
        <v>E4.P_E.MR1</v>
      </c>
      <c r="L300" s="402" t="s">
        <v>776</v>
      </c>
      <c r="M300" s="403" t="s">
        <v>793</v>
      </c>
      <c r="N300" s="484">
        <v>85957</v>
      </c>
      <c r="O300" s="484">
        <v>97991</v>
      </c>
      <c r="P300" s="473" t="s">
        <v>212</v>
      </c>
      <c r="Q300" s="485" t="str">
        <f t="shared" si="204"/>
        <v>E4.P_E.MR1-MP02-1</v>
      </c>
      <c r="R300" s="414" t="s">
        <v>1775</v>
      </c>
      <c r="S300" s="307" t="s">
        <v>1776</v>
      </c>
      <c r="T300" s="286">
        <v>0</v>
      </c>
      <c r="U300" s="287">
        <v>1</v>
      </c>
      <c r="V300" s="286" t="s">
        <v>191</v>
      </c>
      <c r="W300" s="314">
        <v>0.25</v>
      </c>
      <c r="X300" s="315">
        <v>0.25</v>
      </c>
      <c r="Y300" s="314">
        <v>0.25</v>
      </c>
      <c r="Z300" s="316">
        <v>0.25</v>
      </c>
      <c r="AA300" s="291"/>
      <c r="AB300" s="292"/>
      <c r="AC300" s="292"/>
      <c r="AD300" s="292"/>
      <c r="AE300" s="292"/>
      <c r="AF300" s="292"/>
      <c r="AG300" s="292"/>
      <c r="AH300" s="292"/>
      <c r="AI300" s="292"/>
      <c r="AJ300" s="292"/>
      <c r="AK300" s="292"/>
      <c r="AL300" s="292"/>
      <c r="AM300" s="292"/>
      <c r="AN300" s="292"/>
      <c r="AO300" s="292"/>
      <c r="AP300" s="292"/>
      <c r="AQ300" s="292"/>
      <c r="AR300" s="292"/>
      <c r="AS300" s="292"/>
      <c r="AT300" s="292"/>
      <c r="AU300" s="292"/>
      <c r="AV300" s="292"/>
      <c r="AW300" s="292"/>
      <c r="AX300" s="292"/>
      <c r="AY300" s="292"/>
      <c r="AZ300" s="292"/>
      <c r="BA300" s="292"/>
      <c r="BB300" s="292"/>
      <c r="BC300" s="293"/>
      <c r="BD300" s="294" t="s">
        <v>1772</v>
      </c>
      <c r="BS300" s="87" t="s">
        <v>775</v>
      </c>
      <c r="BT300" s="87" t="s">
        <v>776</v>
      </c>
      <c r="BU300" s="90" t="s">
        <v>1774</v>
      </c>
      <c r="BV300" s="87" t="s">
        <v>1770</v>
      </c>
      <c r="DH300" s="2" t="s">
        <v>1777</v>
      </c>
      <c r="DI300" s="2" t="s">
        <v>710</v>
      </c>
      <c r="DJ300" s="2" t="s">
        <v>790</v>
      </c>
      <c r="DK300" s="2" t="s">
        <v>791</v>
      </c>
      <c r="DL300" s="2" t="s">
        <v>789</v>
      </c>
      <c r="DQ300" s="2" t="s">
        <v>1774</v>
      </c>
      <c r="DR300" s="2" t="s">
        <v>1770</v>
      </c>
      <c r="EL300" s="815" t="s">
        <v>1778</v>
      </c>
      <c r="EM300" s="311" t="s">
        <v>1775</v>
      </c>
      <c r="EN300" s="267" t="s">
        <v>1776</v>
      </c>
      <c r="EO300" s="267">
        <v>0</v>
      </c>
      <c r="EP300" s="267">
        <v>1</v>
      </c>
      <c r="EQ300" s="322">
        <v>0.25</v>
      </c>
      <c r="ER300" s="322">
        <v>0.25</v>
      </c>
      <c r="ES300" s="322">
        <v>0.25</v>
      </c>
      <c r="ET300" s="808">
        <v>0.25</v>
      </c>
    </row>
    <row r="301" spans="1:150" ht="53.25" customHeight="1" x14ac:dyDescent="0.2">
      <c r="A301" s="756" t="s">
        <v>229</v>
      </c>
      <c r="B301" s="422" t="s">
        <v>230</v>
      </c>
      <c r="C301" s="423" t="s">
        <v>714</v>
      </c>
      <c r="D301" s="423"/>
      <c r="E301" s="7" t="s">
        <v>880</v>
      </c>
      <c r="F301" s="274" t="str">
        <f t="shared" si="202"/>
        <v>E4.P_E</v>
      </c>
      <c r="G301" s="446" t="s">
        <v>591</v>
      </c>
      <c r="H301" s="446" t="s">
        <v>791</v>
      </c>
      <c r="I301" s="276"/>
      <c r="J301" s="277" t="s">
        <v>185</v>
      </c>
      <c r="K301" s="278" t="str">
        <f t="shared" si="203"/>
        <v>E4.P_E.MR1</v>
      </c>
      <c r="L301" s="402" t="s">
        <v>776</v>
      </c>
      <c r="M301" s="403" t="s">
        <v>793</v>
      </c>
      <c r="N301" s="484">
        <v>85957</v>
      </c>
      <c r="O301" s="484">
        <v>97991</v>
      </c>
      <c r="P301" s="473" t="s">
        <v>225</v>
      </c>
      <c r="Q301" s="485" t="str">
        <f t="shared" si="204"/>
        <v>E4.P_E.MR1-MP03-1</v>
      </c>
      <c r="R301" s="414" t="s">
        <v>1779</v>
      </c>
      <c r="S301" s="307" t="s">
        <v>1780</v>
      </c>
      <c r="T301" s="286">
        <v>3500</v>
      </c>
      <c r="U301" s="287">
        <v>1500</v>
      </c>
      <c r="V301" s="286" t="s">
        <v>991</v>
      </c>
      <c r="W301" s="288">
        <v>9900</v>
      </c>
      <c r="X301" s="289">
        <v>8500</v>
      </c>
      <c r="Y301" s="288">
        <v>7500</v>
      </c>
      <c r="Z301" s="290">
        <v>5000</v>
      </c>
      <c r="AA301" s="291"/>
      <c r="AB301" s="292"/>
      <c r="AC301" s="292"/>
      <c r="AD301" s="292"/>
      <c r="AE301" s="292"/>
      <c r="AF301" s="292"/>
      <c r="AG301" s="292"/>
      <c r="AH301" s="292"/>
      <c r="AI301" s="292"/>
      <c r="AJ301" s="292"/>
      <c r="AK301" s="292"/>
      <c r="AL301" s="292"/>
      <c r="AM301" s="292"/>
      <c r="AN301" s="292"/>
      <c r="AO301" s="292"/>
      <c r="AP301" s="292"/>
      <c r="AQ301" s="292"/>
      <c r="AR301" s="292"/>
      <c r="AS301" s="292"/>
      <c r="AT301" s="292"/>
      <c r="AU301" s="292"/>
      <c r="AV301" s="292"/>
      <c r="AW301" s="292"/>
      <c r="AX301" s="292"/>
      <c r="AY301" s="292"/>
      <c r="AZ301" s="292"/>
      <c r="BA301" s="292"/>
      <c r="BB301" s="292"/>
      <c r="BC301" s="293"/>
      <c r="BD301" s="294" t="s">
        <v>1772</v>
      </c>
      <c r="BS301" s="89" t="s">
        <v>775</v>
      </c>
      <c r="BT301" s="89" t="s">
        <v>776</v>
      </c>
      <c r="BU301" s="90" t="s">
        <v>1778</v>
      </c>
      <c r="BV301" s="87" t="s">
        <v>1775</v>
      </c>
      <c r="DH301" s="2" t="s">
        <v>1781</v>
      </c>
      <c r="DI301" s="2" t="s">
        <v>710</v>
      </c>
      <c r="DJ301" s="2" t="s">
        <v>790</v>
      </c>
      <c r="DK301" s="2" t="s">
        <v>791</v>
      </c>
      <c r="DL301" s="2" t="s">
        <v>789</v>
      </c>
      <c r="DQ301" s="2" t="s">
        <v>1778</v>
      </c>
      <c r="DR301" s="2" t="s">
        <v>1775</v>
      </c>
      <c r="EL301" s="815" t="s">
        <v>1782</v>
      </c>
      <c r="EM301" s="311" t="s">
        <v>1779</v>
      </c>
      <c r="EN301" s="267" t="s">
        <v>1780</v>
      </c>
      <c r="EO301" s="267">
        <v>3500</v>
      </c>
      <c r="EP301" s="267">
        <v>1500</v>
      </c>
      <c r="EQ301" s="268">
        <v>3000</v>
      </c>
      <c r="ER301" s="268">
        <v>2500</v>
      </c>
      <c r="ES301" s="268">
        <v>2000</v>
      </c>
      <c r="ET301" s="809">
        <v>1500</v>
      </c>
    </row>
    <row r="302" spans="1:150" ht="54" customHeight="1" x14ac:dyDescent="0.2">
      <c r="A302" s="756" t="s">
        <v>229</v>
      </c>
      <c r="B302" s="422" t="s">
        <v>230</v>
      </c>
      <c r="C302" s="423" t="s">
        <v>714</v>
      </c>
      <c r="D302" s="423"/>
      <c r="E302" s="7" t="s">
        <v>880</v>
      </c>
      <c r="F302" s="274" t="str">
        <f t="shared" si="202"/>
        <v>E4.P_E</v>
      </c>
      <c r="G302" s="446" t="s">
        <v>591</v>
      </c>
      <c r="H302" s="446" t="s">
        <v>791</v>
      </c>
      <c r="I302" s="276"/>
      <c r="J302" s="277" t="s">
        <v>185</v>
      </c>
      <c r="K302" s="278" t="str">
        <f t="shared" si="203"/>
        <v>E4.P_E.MR1</v>
      </c>
      <c r="L302" s="402" t="s">
        <v>776</v>
      </c>
      <c r="M302" s="403" t="s">
        <v>793</v>
      </c>
      <c r="N302" s="484">
        <v>85957</v>
      </c>
      <c r="O302" s="484">
        <v>97991</v>
      </c>
      <c r="P302" s="473" t="s">
        <v>240</v>
      </c>
      <c r="Q302" s="485" t="str">
        <f t="shared" si="204"/>
        <v>E4.P_E.MR1-MP04-1</v>
      </c>
      <c r="R302" s="414" t="s">
        <v>1783</v>
      </c>
      <c r="S302" s="307" t="s">
        <v>1784</v>
      </c>
      <c r="T302" s="286">
        <v>1</v>
      </c>
      <c r="U302" s="287">
        <v>1</v>
      </c>
      <c r="V302" s="286" t="s">
        <v>228</v>
      </c>
      <c r="W302" s="314">
        <v>0.25</v>
      </c>
      <c r="X302" s="315">
        <v>0.25</v>
      </c>
      <c r="Y302" s="314">
        <v>0.25</v>
      </c>
      <c r="Z302" s="316">
        <v>0.25</v>
      </c>
      <c r="AA302" s="291"/>
      <c r="AB302" s="292"/>
      <c r="AC302" s="292"/>
      <c r="AD302" s="292"/>
      <c r="AE302" s="292"/>
      <c r="AF302" s="292"/>
      <c r="AG302" s="292"/>
      <c r="AH302" s="292"/>
      <c r="AI302" s="292"/>
      <c r="AJ302" s="292"/>
      <c r="AK302" s="292"/>
      <c r="AL302" s="292"/>
      <c r="AM302" s="292"/>
      <c r="AN302" s="292"/>
      <c r="AO302" s="292"/>
      <c r="AP302" s="292"/>
      <c r="AQ302" s="292"/>
      <c r="AR302" s="292"/>
      <c r="AS302" s="292"/>
      <c r="AT302" s="292"/>
      <c r="AU302" s="292"/>
      <c r="AV302" s="292"/>
      <c r="AW302" s="292"/>
      <c r="AX302" s="292"/>
      <c r="AY302" s="292"/>
      <c r="AZ302" s="292"/>
      <c r="BA302" s="292"/>
      <c r="BB302" s="292"/>
      <c r="BC302" s="293"/>
      <c r="BD302" s="294" t="s">
        <v>1772</v>
      </c>
      <c r="BS302" s="89" t="s">
        <v>775</v>
      </c>
      <c r="BT302" s="89" t="s">
        <v>776</v>
      </c>
      <c r="BU302" s="90" t="s">
        <v>1782</v>
      </c>
      <c r="BV302" s="87" t="s">
        <v>1779</v>
      </c>
      <c r="DH302" s="2" t="s">
        <v>1785</v>
      </c>
      <c r="DI302" s="2" t="s">
        <v>710</v>
      </c>
      <c r="DJ302" s="2" t="s">
        <v>790</v>
      </c>
      <c r="DK302" s="2" t="s">
        <v>791</v>
      </c>
      <c r="DL302" s="2" t="s">
        <v>789</v>
      </c>
      <c r="DQ302" s="2" t="s">
        <v>1782</v>
      </c>
      <c r="DR302" s="2" t="s">
        <v>1779</v>
      </c>
      <c r="EL302" s="815" t="s">
        <v>1786</v>
      </c>
      <c r="EM302" s="311" t="s">
        <v>1783</v>
      </c>
      <c r="EN302" s="267" t="s">
        <v>1784</v>
      </c>
      <c r="EO302" s="267">
        <v>1</v>
      </c>
      <c r="EP302" s="267">
        <v>1</v>
      </c>
      <c r="EQ302" s="322">
        <v>0.25</v>
      </c>
      <c r="ER302" s="322">
        <v>0.25</v>
      </c>
      <c r="ES302" s="322">
        <v>0.25</v>
      </c>
      <c r="ET302" s="808">
        <v>0.25</v>
      </c>
    </row>
    <row r="303" spans="1:150" ht="37.5" customHeight="1" x14ac:dyDescent="0.2">
      <c r="A303" s="756" t="s">
        <v>229</v>
      </c>
      <c r="B303" s="422" t="s">
        <v>230</v>
      </c>
      <c r="C303" s="423" t="s">
        <v>714</v>
      </c>
      <c r="D303" s="423"/>
      <c r="E303" s="7" t="s">
        <v>880</v>
      </c>
      <c r="F303" s="274" t="str">
        <f t="shared" si="202"/>
        <v>E4.P_E</v>
      </c>
      <c r="G303" s="446" t="s">
        <v>591</v>
      </c>
      <c r="H303" s="446" t="s">
        <v>791</v>
      </c>
      <c r="I303" s="276"/>
      <c r="J303" s="277" t="s">
        <v>185</v>
      </c>
      <c r="K303" s="278" t="str">
        <f t="shared" si="203"/>
        <v>E4.P_E.MR1</v>
      </c>
      <c r="L303" s="402" t="s">
        <v>776</v>
      </c>
      <c r="M303" s="403" t="s">
        <v>793</v>
      </c>
      <c r="N303" s="484">
        <v>85957</v>
      </c>
      <c r="O303" s="484">
        <v>97991</v>
      </c>
      <c r="P303" s="473" t="s">
        <v>252</v>
      </c>
      <c r="Q303" s="485" t="str">
        <f t="shared" si="204"/>
        <v>E4.P_E.MR1-MP05-1</v>
      </c>
      <c r="R303" s="414" t="s">
        <v>1787</v>
      </c>
      <c r="S303" s="307" t="s">
        <v>1788</v>
      </c>
      <c r="T303" s="286">
        <v>0</v>
      </c>
      <c r="U303" s="287">
        <v>1</v>
      </c>
      <c r="V303" s="286" t="s">
        <v>191</v>
      </c>
      <c r="W303" s="314">
        <v>0.25</v>
      </c>
      <c r="X303" s="315">
        <v>0.25</v>
      </c>
      <c r="Y303" s="314">
        <v>0.25</v>
      </c>
      <c r="Z303" s="316">
        <v>0.25</v>
      </c>
      <c r="AA303" s="291"/>
      <c r="AB303" s="292"/>
      <c r="AC303" s="292"/>
      <c r="AD303" s="292"/>
      <c r="AE303" s="292"/>
      <c r="AF303" s="292"/>
      <c r="AG303" s="292"/>
      <c r="AH303" s="292"/>
      <c r="AI303" s="292"/>
      <c r="AJ303" s="292"/>
      <c r="AK303" s="292"/>
      <c r="AL303" s="292"/>
      <c r="AM303" s="292"/>
      <c r="AN303" s="292"/>
      <c r="AO303" s="292"/>
      <c r="AP303" s="292"/>
      <c r="AQ303" s="292"/>
      <c r="AR303" s="292"/>
      <c r="AS303" s="292"/>
      <c r="AT303" s="292"/>
      <c r="AU303" s="292"/>
      <c r="AV303" s="292"/>
      <c r="AW303" s="292"/>
      <c r="AX303" s="292"/>
      <c r="AY303" s="292"/>
      <c r="AZ303" s="292"/>
      <c r="BA303" s="292"/>
      <c r="BB303" s="292"/>
      <c r="BC303" s="293"/>
      <c r="BD303" s="294" t="s">
        <v>1772</v>
      </c>
      <c r="BS303" s="89" t="s">
        <v>775</v>
      </c>
      <c r="BT303" s="89" t="s">
        <v>776</v>
      </c>
      <c r="BU303" s="90" t="s">
        <v>1786</v>
      </c>
      <c r="BV303" s="87" t="s">
        <v>1783</v>
      </c>
      <c r="DH303" s="2" t="s">
        <v>1789</v>
      </c>
      <c r="DI303" s="2" t="s">
        <v>710</v>
      </c>
      <c r="DJ303" s="2" t="s">
        <v>790</v>
      </c>
      <c r="DK303" s="2" t="s">
        <v>791</v>
      </c>
      <c r="DL303" s="2" t="s">
        <v>789</v>
      </c>
      <c r="DQ303" s="2" t="s">
        <v>1786</v>
      </c>
      <c r="DR303" s="2" t="s">
        <v>1783</v>
      </c>
      <c r="EL303" s="815" t="s">
        <v>1790</v>
      </c>
      <c r="EM303" s="311" t="s">
        <v>1787</v>
      </c>
      <c r="EN303" s="267" t="s">
        <v>1788</v>
      </c>
      <c r="EO303" s="267">
        <v>0</v>
      </c>
      <c r="EP303" s="267">
        <v>1</v>
      </c>
      <c r="EQ303" s="322">
        <v>0.25</v>
      </c>
      <c r="ER303" s="322">
        <v>0.25</v>
      </c>
      <c r="ES303" s="322">
        <v>0.25</v>
      </c>
      <c r="ET303" s="808">
        <v>0.25</v>
      </c>
    </row>
    <row r="304" spans="1:150" ht="44.25" customHeight="1" thickBot="1" x14ac:dyDescent="0.25">
      <c r="A304" s="776" t="s">
        <v>229</v>
      </c>
      <c r="B304" s="589" t="s">
        <v>230</v>
      </c>
      <c r="C304" s="590" t="s">
        <v>714</v>
      </c>
      <c r="D304" s="590"/>
      <c r="E304" s="20" t="s">
        <v>880</v>
      </c>
      <c r="F304" s="591" t="str">
        <f t="shared" si="202"/>
        <v>E4.P_E</v>
      </c>
      <c r="G304" s="557" t="s">
        <v>591</v>
      </c>
      <c r="H304" s="557" t="s">
        <v>791</v>
      </c>
      <c r="I304" s="488"/>
      <c r="J304" s="333" t="s">
        <v>185</v>
      </c>
      <c r="K304" s="393" t="str">
        <f t="shared" si="203"/>
        <v>E4.P_E.MR1</v>
      </c>
      <c r="L304" s="418" t="s">
        <v>776</v>
      </c>
      <c r="M304" s="419" t="s">
        <v>793</v>
      </c>
      <c r="N304" s="490">
        <v>85957</v>
      </c>
      <c r="O304" s="490">
        <v>97991</v>
      </c>
      <c r="P304" s="642" t="s">
        <v>263</v>
      </c>
      <c r="Q304" s="491" t="str">
        <f t="shared" si="204"/>
        <v>E4.P_E.MR1-MP06-1</v>
      </c>
      <c r="R304" s="421" t="s">
        <v>1791</v>
      </c>
      <c r="S304" s="342" t="s">
        <v>1792</v>
      </c>
      <c r="T304" s="385">
        <v>2</v>
      </c>
      <c r="U304" s="386">
        <v>3</v>
      </c>
      <c r="V304" s="385" t="s">
        <v>191</v>
      </c>
      <c r="W304" s="387">
        <v>0.75</v>
      </c>
      <c r="X304" s="388">
        <v>0.75</v>
      </c>
      <c r="Y304" s="387">
        <v>0.75</v>
      </c>
      <c r="Z304" s="389">
        <v>0.75</v>
      </c>
      <c r="AA304" s="629"/>
      <c r="AB304" s="630"/>
      <c r="AC304" s="630"/>
      <c r="AD304" s="630"/>
      <c r="AE304" s="630"/>
      <c r="AF304" s="630"/>
      <c r="AG304" s="630"/>
      <c r="AH304" s="630"/>
      <c r="AI304" s="630"/>
      <c r="AJ304" s="630"/>
      <c r="AK304" s="630"/>
      <c r="AL304" s="630"/>
      <c r="AM304" s="630"/>
      <c r="AN304" s="630"/>
      <c r="AO304" s="630"/>
      <c r="AP304" s="630"/>
      <c r="AQ304" s="630"/>
      <c r="AR304" s="630"/>
      <c r="AS304" s="630"/>
      <c r="AT304" s="630"/>
      <c r="AU304" s="630"/>
      <c r="AV304" s="630"/>
      <c r="AW304" s="630"/>
      <c r="AX304" s="630"/>
      <c r="AY304" s="630"/>
      <c r="AZ304" s="630"/>
      <c r="BA304" s="630"/>
      <c r="BB304" s="630"/>
      <c r="BC304" s="631"/>
      <c r="BD304" s="777" t="s">
        <v>1772</v>
      </c>
      <c r="BS304" s="89" t="s">
        <v>775</v>
      </c>
      <c r="BT304" s="89" t="s">
        <v>776</v>
      </c>
      <c r="BU304" s="90" t="s">
        <v>1790</v>
      </c>
      <c r="BV304" s="87" t="s">
        <v>1787</v>
      </c>
      <c r="DH304" s="2" t="s">
        <v>1793</v>
      </c>
      <c r="DI304" s="2" t="s">
        <v>710</v>
      </c>
      <c r="DJ304" s="2" t="s">
        <v>790</v>
      </c>
      <c r="DK304" s="2" t="s">
        <v>791</v>
      </c>
      <c r="DL304" s="2" t="s">
        <v>789</v>
      </c>
      <c r="DQ304" s="2" t="s">
        <v>1790</v>
      </c>
      <c r="DR304" s="2" t="s">
        <v>1787</v>
      </c>
      <c r="EL304" s="820" t="s">
        <v>1794</v>
      </c>
      <c r="EM304" s="821" t="s">
        <v>1791</v>
      </c>
      <c r="EN304" s="822" t="s">
        <v>1792</v>
      </c>
      <c r="EO304" s="823">
        <v>2</v>
      </c>
      <c r="EP304" s="823">
        <v>3</v>
      </c>
      <c r="EQ304" s="824">
        <v>0.75</v>
      </c>
      <c r="ER304" s="824">
        <v>0.75</v>
      </c>
      <c r="ES304" s="824">
        <v>0.75</v>
      </c>
      <c r="ET304" s="825">
        <v>0.75</v>
      </c>
    </row>
    <row r="305" spans="71:122" ht="150" x14ac:dyDescent="0.2">
      <c r="BS305" s="89" t="s">
        <v>775</v>
      </c>
      <c r="BT305" s="89" t="s">
        <v>776</v>
      </c>
      <c r="BU305" s="90" t="s">
        <v>1794</v>
      </c>
      <c r="BV305" s="87" t="s">
        <v>1791</v>
      </c>
      <c r="DH305" s="2" t="s">
        <v>1795</v>
      </c>
      <c r="DI305" s="2" t="s">
        <v>710</v>
      </c>
      <c r="DJ305" s="2" t="s">
        <v>790</v>
      </c>
      <c r="DK305" s="2" t="s">
        <v>791</v>
      </c>
      <c r="DL305" s="2" t="s">
        <v>789</v>
      </c>
      <c r="DQ305" s="2" t="s">
        <v>1794</v>
      </c>
      <c r="DR305" s="2" t="s">
        <v>1791</v>
      </c>
    </row>
  </sheetData>
  <sheetProtection algorithmName="SHA-512" hashValue="kQh6ZD0uJSbag2uKssWOqqq9n9w6FN+Jz9gHZv112h5XWqu1QGl+Y8ggP8LAYFqz8BUmkiV6TN+wtSaZ1AFYtQ==" saltValue="ectsMMnbe1ZIddlUre+uB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8" sqref="C8"/>
    </sheetView>
  </sheetViews>
  <sheetFormatPr baseColWidth="10" defaultColWidth="11.42578125" defaultRowHeight="15" x14ac:dyDescent="0.25"/>
  <cols>
    <col min="1" max="1" width="34" style="204" bestFit="1" customWidth="1"/>
    <col min="2" max="2" width="26.140625" style="204" customWidth="1"/>
    <col min="3" max="3" width="33.28515625" style="204" customWidth="1"/>
    <col min="4" max="4" width="11.42578125" style="204"/>
    <col min="5" max="5" width="53.42578125" style="204" hidden="1" customWidth="1"/>
    <col min="6" max="256" width="11.42578125" style="204"/>
    <col min="257" max="257" width="34" style="204" bestFit="1" customWidth="1"/>
    <col min="258" max="258" width="26.140625" style="204" customWidth="1"/>
    <col min="259" max="259" width="33.28515625" style="204" customWidth="1"/>
    <col min="260" max="260" width="11.42578125" style="204"/>
    <col min="261" max="261" width="53.42578125" style="204" customWidth="1"/>
    <col min="262" max="512" width="11.42578125" style="204"/>
    <col min="513" max="513" width="34" style="204" bestFit="1" customWidth="1"/>
    <col min="514" max="514" width="26.140625" style="204" customWidth="1"/>
    <col min="515" max="515" width="33.28515625" style="204" customWidth="1"/>
    <col min="516" max="516" width="11.42578125" style="204"/>
    <col min="517" max="517" width="53.42578125" style="204" customWidth="1"/>
    <col min="518" max="768" width="11.42578125" style="204"/>
    <col min="769" max="769" width="34" style="204" bestFit="1" customWidth="1"/>
    <col min="770" max="770" width="26.140625" style="204" customWidth="1"/>
    <col min="771" max="771" width="33.28515625" style="204" customWidth="1"/>
    <col min="772" max="772" width="11.42578125" style="204"/>
    <col min="773" max="773" width="53.42578125" style="204" customWidth="1"/>
    <col min="774" max="1024" width="11.42578125" style="204"/>
    <col min="1025" max="1025" width="34" style="204" bestFit="1" customWidth="1"/>
    <col min="1026" max="1026" width="26.140625" style="204" customWidth="1"/>
    <col min="1027" max="1027" width="33.28515625" style="204" customWidth="1"/>
    <col min="1028" max="1028" width="11.42578125" style="204"/>
    <col min="1029" max="1029" width="53.42578125" style="204" customWidth="1"/>
    <col min="1030" max="1280" width="11.42578125" style="204"/>
    <col min="1281" max="1281" width="34" style="204" bestFit="1" customWidth="1"/>
    <col min="1282" max="1282" width="26.140625" style="204" customWidth="1"/>
    <col min="1283" max="1283" width="33.28515625" style="204" customWidth="1"/>
    <col min="1284" max="1284" width="11.42578125" style="204"/>
    <col min="1285" max="1285" width="53.42578125" style="204" customWidth="1"/>
    <col min="1286" max="1536" width="11.42578125" style="204"/>
    <col min="1537" max="1537" width="34" style="204" bestFit="1" customWidth="1"/>
    <col min="1538" max="1538" width="26.140625" style="204" customWidth="1"/>
    <col min="1539" max="1539" width="33.28515625" style="204" customWidth="1"/>
    <col min="1540" max="1540" width="11.42578125" style="204"/>
    <col min="1541" max="1541" width="53.42578125" style="204" customWidth="1"/>
    <col min="1542" max="1792" width="11.42578125" style="204"/>
    <col min="1793" max="1793" width="34" style="204" bestFit="1" customWidth="1"/>
    <col min="1794" max="1794" width="26.140625" style="204" customWidth="1"/>
    <col min="1795" max="1795" width="33.28515625" style="204" customWidth="1"/>
    <col min="1796" max="1796" width="11.42578125" style="204"/>
    <col min="1797" max="1797" width="53.42578125" style="204" customWidth="1"/>
    <col min="1798" max="2048" width="11.42578125" style="204"/>
    <col min="2049" max="2049" width="34" style="204" bestFit="1" customWidth="1"/>
    <col min="2050" max="2050" width="26.140625" style="204" customWidth="1"/>
    <col min="2051" max="2051" width="33.28515625" style="204" customWidth="1"/>
    <col min="2052" max="2052" width="11.42578125" style="204"/>
    <col min="2053" max="2053" width="53.42578125" style="204" customWidth="1"/>
    <col min="2054" max="2304" width="11.42578125" style="204"/>
    <col min="2305" max="2305" width="34" style="204" bestFit="1" customWidth="1"/>
    <col min="2306" max="2306" width="26.140625" style="204" customWidth="1"/>
    <col min="2307" max="2307" width="33.28515625" style="204" customWidth="1"/>
    <col min="2308" max="2308" width="11.42578125" style="204"/>
    <col min="2309" max="2309" width="53.42578125" style="204" customWidth="1"/>
    <col min="2310" max="2560" width="11.42578125" style="204"/>
    <col min="2561" max="2561" width="34" style="204" bestFit="1" customWidth="1"/>
    <col min="2562" max="2562" width="26.140625" style="204" customWidth="1"/>
    <col min="2563" max="2563" width="33.28515625" style="204" customWidth="1"/>
    <col min="2564" max="2564" width="11.42578125" style="204"/>
    <col min="2565" max="2565" width="53.42578125" style="204" customWidth="1"/>
    <col min="2566" max="2816" width="11.42578125" style="204"/>
    <col min="2817" max="2817" width="34" style="204" bestFit="1" customWidth="1"/>
    <col min="2818" max="2818" width="26.140625" style="204" customWidth="1"/>
    <col min="2819" max="2819" width="33.28515625" style="204" customWidth="1"/>
    <col min="2820" max="2820" width="11.42578125" style="204"/>
    <col min="2821" max="2821" width="53.42578125" style="204" customWidth="1"/>
    <col min="2822" max="3072" width="11.42578125" style="204"/>
    <col min="3073" max="3073" width="34" style="204" bestFit="1" customWidth="1"/>
    <col min="3074" max="3074" width="26.140625" style="204" customWidth="1"/>
    <col min="3075" max="3075" width="33.28515625" style="204" customWidth="1"/>
    <col min="3076" max="3076" width="11.42578125" style="204"/>
    <col min="3077" max="3077" width="53.42578125" style="204" customWidth="1"/>
    <col min="3078" max="3328" width="11.42578125" style="204"/>
    <col min="3329" max="3329" width="34" style="204" bestFit="1" customWidth="1"/>
    <col min="3330" max="3330" width="26.140625" style="204" customWidth="1"/>
    <col min="3331" max="3331" width="33.28515625" style="204" customWidth="1"/>
    <col min="3332" max="3332" width="11.42578125" style="204"/>
    <col min="3333" max="3333" width="53.42578125" style="204" customWidth="1"/>
    <col min="3334" max="3584" width="11.42578125" style="204"/>
    <col min="3585" max="3585" width="34" style="204" bestFit="1" customWidth="1"/>
    <col min="3586" max="3586" width="26.140625" style="204" customWidth="1"/>
    <col min="3587" max="3587" width="33.28515625" style="204" customWidth="1"/>
    <col min="3588" max="3588" width="11.42578125" style="204"/>
    <col min="3589" max="3589" width="53.42578125" style="204" customWidth="1"/>
    <col min="3590" max="3840" width="11.42578125" style="204"/>
    <col min="3841" max="3841" width="34" style="204" bestFit="1" customWidth="1"/>
    <col min="3842" max="3842" width="26.140625" style="204" customWidth="1"/>
    <col min="3843" max="3843" width="33.28515625" style="204" customWidth="1"/>
    <col min="3844" max="3844" width="11.42578125" style="204"/>
    <col min="3845" max="3845" width="53.42578125" style="204" customWidth="1"/>
    <col min="3846" max="4096" width="11.42578125" style="204"/>
    <col min="4097" max="4097" width="34" style="204" bestFit="1" customWidth="1"/>
    <col min="4098" max="4098" width="26.140625" style="204" customWidth="1"/>
    <col min="4099" max="4099" width="33.28515625" style="204" customWidth="1"/>
    <col min="4100" max="4100" width="11.42578125" style="204"/>
    <col min="4101" max="4101" width="53.42578125" style="204" customWidth="1"/>
    <col min="4102" max="4352" width="11.42578125" style="204"/>
    <col min="4353" max="4353" width="34" style="204" bestFit="1" customWidth="1"/>
    <col min="4354" max="4354" width="26.140625" style="204" customWidth="1"/>
    <col min="4355" max="4355" width="33.28515625" style="204" customWidth="1"/>
    <col min="4356" max="4356" width="11.42578125" style="204"/>
    <col min="4357" max="4357" width="53.42578125" style="204" customWidth="1"/>
    <col min="4358" max="4608" width="11.42578125" style="204"/>
    <col min="4609" max="4609" width="34" style="204" bestFit="1" customWidth="1"/>
    <col min="4610" max="4610" width="26.140625" style="204" customWidth="1"/>
    <col min="4611" max="4611" width="33.28515625" style="204" customWidth="1"/>
    <col min="4612" max="4612" width="11.42578125" style="204"/>
    <col min="4613" max="4613" width="53.42578125" style="204" customWidth="1"/>
    <col min="4614" max="4864" width="11.42578125" style="204"/>
    <col min="4865" max="4865" width="34" style="204" bestFit="1" customWidth="1"/>
    <col min="4866" max="4866" width="26.140625" style="204" customWidth="1"/>
    <col min="4867" max="4867" width="33.28515625" style="204" customWidth="1"/>
    <col min="4868" max="4868" width="11.42578125" style="204"/>
    <col min="4869" max="4869" width="53.42578125" style="204" customWidth="1"/>
    <col min="4870" max="5120" width="11.42578125" style="204"/>
    <col min="5121" max="5121" width="34" style="204" bestFit="1" customWidth="1"/>
    <col min="5122" max="5122" width="26.140625" style="204" customWidth="1"/>
    <col min="5123" max="5123" width="33.28515625" style="204" customWidth="1"/>
    <col min="5124" max="5124" width="11.42578125" style="204"/>
    <col min="5125" max="5125" width="53.42578125" style="204" customWidth="1"/>
    <col min="5126" max="5376" width="11.42578125" style="204"/>
    <col min="5377" max="5377" width="34" style="204" bestFit="1" customWidth="1"/>
    <col min="5378" max="5378" width="26.140625" style="204" customWidth="1"/>
    <col min="5379" max="5379" width="33.28515625" style="204" customWidth="1"/>
    <col min="5380" max="5380" width="11.42578125" style="204"/>
    <col min="5381" max="5381" width="53.42578125" style="204" customWidth="1"/>
    <col min="5382" max="5632" width="11.42578125" style="204"/>
    <col min="5633" max="5633" width="34" style="204" bestFit="1" customWidth="1"/>
    <col min="5634" max="5634" width="26.140625" style="204" customWidth="1"/>
    <col min="5635" max="5635" width="33.28515625" style="204" customWidth="1"/>
    <col min="5636" max="5636" width="11.42578125" style="204"/>
    <col min="5637" max="5637" width="53.42578125" style="204" customWidth="1"/>
    <col min="5638" max="5888" width="11.42578125" style="204"/>
    <col min="5889" max="5889" width="34" style="204" bestFit="1" customWidth="1"/>
    <col min="5890" max="5890" width="26.140625" style="204" customWidth="1"/>
    <col min="5891" max="5891" width="33.28515625" style="204" customWidth="1"/>
    <col min="5892" max="5892" width="11.42578125" style="204"/>
    <col min="5893" max="5893" width="53.42578125" style="204" customWidth="1"/>
    <col min="5894" max="6144" width="11.42578125" style="204"/>
    <col min="6145" max="6145" width="34" style="204" bestFit="1" customWidth="1"/>
    <col min="6146" max="6146" width="26.140625" style="204" customWidth="1"/>
    <col min="6147" max="6147" width="33.28515625" style="204" customWidth="1"/>
    <col min="6148" max="6148" width="11.42578125" style="204"/>
    <col min="6149" max="6149" width="53.42578125" style="204" customWidth="1"/>
    <col min="6150" max="6400" width="11.42578125" style="204"/>
    <col min="6401" max="6401" width="34" style="204" bestFit="1" customWidth="1"/>
    <col min="6402" max="6402" width="26.140625" style="204" customWidth="1"/>
    <col min="6403" max="6403" width="33.28515625" style="204" customWidth="1"/>
    <col min="6404" max="6404" width="11.42578125" style="204"/>
    <col min="6405" max="6405" width="53.42578125" style="204" customWidth="1"/>
    <col min="6406" max="6656" width="11.42578125" style="204"/>
    <col min="6657" max="6657" width="34" style="204" bestFit="1" customWidth="1"/>
    <col min="6658" max="6658" width="26.140625" style="204" customWidth="1"/>
    <col min="6659" max="6659" width="33.28515625" style="204" customWidth="1"/>
    <col min="6660" max="6660" width="11.42578125" style="204"/>
    <col min="6661" max="6661" width="53.42578125" style="204" customWidth="1"/>
    <col min="6662" max="6912" width="11.42578125" style="204"/>
    <col min="6913" max="6913" width="34" style="204" bestFit="1" customWidth="1"/>
    <col min="6914" max="6914" width="26.140625" style="204" customWidth="1"/>
    <col min="6915" max="6915" width="33.28515625" style="204" customWidth="1"/>
    <col min="6916" max="6916" width="11.42578125" style="204"/>
    <col min="6917" max="6917" width="53.42578125" style="204" customWidth="1"/>
    <col min="6918" max="7168" width="11.42578125" style="204"/>
    <col min="7169" max="7169" width="34" style="204" bestFit="1" customWidth="1"/>
    <col min="7170" max="7170" width="26.140625" style="204" customWidth="1"/>
    <col min="7171" max="7171" width="33.28515625" style="204" customWidth="1"/>
    <col min="7172" max="7172" width="11.42578125" style="204"/>
    <col min="7173" max="7173" width="53.42578125" style="204" customWidth="1"/>
    <col min="7174" max="7424" width="11.42578125" style="204"/>
    <col min="7425" max="7425" width="34" style="204" bestFit="1" customWidth="1"/>
    <col min="7426" max="7426" width="26.140625" style="204" customWidth="1"/>
    <col min="7427" max="7427" width="33.28515625" style="204" customWidth="1"/>
    <col min="7428" max="7428" width="11.42578125" style="204"/>
    <col min="7429" max="7429" width="53.42578125" style="204" customWidth="1"/>
    <col min="7430" max="7680" width="11.42578125" style="204"/>
    <col min="7681" max="7681" width="34" style="204" bestFit="1" customWidth="1"/>
    <col min="7682" max="7682" width="26.140625" style="204" customWidth="1"/>
    <col min="7683" max="7683" width="33.28515625" style="204" customWidth="1"/>
    <col min="7684" max="7684" width="11.42578125" style="204"/>
    <col min="7685" max="7685" width="53.42578125" style="204" customWidth="1"/>
    <col min="7686" max="7936" width="11.42578125" style="204"/>
    <col min="7937" max="7937" width="34" style="204" bestFit="1" customWidth="1"/>
    <col min="7938" max="7938" width="26.140625" style="204" customWidth="1"/>
    <col min="7939" max="7939" width="33.28515625" style="204" customWidth="1"/>
    <col min="7940" max="7940" width="11.42578125" style="204"/>
    <col min="7941" max="7941" width="53.42578125" style="204" customWidth="1"/>
    <col min="7942" max="8192" width="11.42578125" style="204"/>
    <col min="8193" max="8193" width="34" style="204" bestFit="1" customWidth="1"/>
    <col min="8194" max="8194" width="26.140625" style="204" customWidth="1"/>
    <col min="8195" max="8195" width="33.28515625" style="204" customWidth="1"/>
    <col min="8196" max="8196" width="11.42578125" style="204"/>
    <col min="8197" max="8197" width="53.42578125" style="204" customWidth="1"/>
    <col min="8198" max="8448" width="11.42578125" style="204"/>
    <col min="8449" max="8449" width="34" style="204" bestFit="1" customWidth="1"/>
    <col min="8450" max="8450" width="26.140625" style="204" customWidth="1"/>
    <col min="8451" max="8451" width="33.28515625" style="204" customWidth="1"/>
    <col min="8452" max="8452" width="11.42578125" style="204"/>
    <col min="8453" max="8453" width="53.42578125" style="204" customWidth="1"/>
    <col min="8454" max="8704" width="11.42578125" style="204"/>
    <col min="8705" max="8705" width="34" style="204" bestFit="1" customWidth="1"/>
    <col min="8706" max="8706" width="26.140625" style="204" customWidth="1"/>
    <col min="8707" max="8707" width="33.28515625" style="204" customWidth="1"/>
    <col min="8708" max="8708" width="11.42578125" style="204"/>
    <col min="8709" max="8709" width="53.42578125" style="204" customWidth="1"/>
    <col min="8710" max="8960" width="11.42578125" style="204"/>
    <col min="8961" max="8961" width="34" style="204" bestFit="1" customWidth="1"/>
    <col min="8962" max="8962" width="26.140625" style="204" customWidth="1"/>
    <col min="8963" max="8963" width="33.28515625" style="204" customWidth="1"/>
    <col min="8964" max="8964" width="11.42578125" style="204"/>
    <col min="8965" max="8965" width="53.42578125" style="204" customWidth="1"/>
    <col min="8966" max="9216" width="11.42578125" style="204"/>
    <col min="9217" max="9217" width="34" style="204" bestFit="1" customWidth="1"/>
    <col min="9218" max="9218" width="26.140625" style="204" customWidth="1"/>
    <col min="9219" max="9219" width="33.28515625" style="204" customWidth="1"/>
    <col min="9220" max="9220" width="11.42578125" style="204"/>
    <col min="9221" max="9221" width="53.42578125" style="204" customWidth="1"/>
    <col min="9222" max="9472" width="11.42578125" style="204"/>
    <col min="9473" max="9473" width="34" style="204" bestFit="1" customWidth="1"/>
    <col min="9474" max="9474" width="26.140625" style="204" customWidth="1"/>
    <col min="9475" max="9475" width="33.28515625" style="204" customWidth="1"/>
    <col min="9476" max="9476" width="11.42578125" style="204"/>
    <col min="9477" max="9477" width="53.42578125" style="204" customWidth="1"/>
    <col min="9478" max="9728" width="11.42578125" style="204"/>
    <col min="9729" max="9729" width="34" style="204" bestFit="1" customWidth="1"/>
    <col min="9730" max="9730" width="26.140625" style="204" customWidth="1"/>
    <col min="9731" max="9731" width="33.28515625" style="204" customWidth="1"/>
    <col min="9732" max="9732" width="11.42578125" style="204"/>
    <col min="9733" max="9733" width="53.42578125" style="204" customWidth="1"/>
    <col min="9734" max="9984" width="11.42578125" style="204"/>
    <col min="9985" max="9985" width="34" style="204" bestFit="1" customWidth="1"/>
    <col min="9986" max="9986" width="26.140625" style="204" customWidth="1"/>
    <col min="9987" max="9987" width="33.28515625" style="204" customWidth="1"/>
    <col min="9988" max="9988" width="11.42578125" style="204"/>
    <col min="9989" max="9989" width="53.42578125" style="204" customWidth="1"/>
    <col min="9990" max="10240" width="11.42578125" style="204"/>
    <col min="10241" max="10241" width="34" style="204" bestFit="1" customWidth="1"/>
    <col min="10242" max="10242" width="26.140625" style="204" customWidth="1"/>
    <col min="10243" max="10243" width="33.28515625" style="204" customWidth="1"/>
    <col min="10244" max="10244" width="11.42578125" style="204"/>
    <col min="10245" max="10245" width="53.42578125" style="204" customWidth="1"/>
    <col min="10246" max="10496" width="11.42578125" style="204"/>
    <col min="10497" max="10497" width="34" style="204" bestFit="1" customWidth="1"/>
    <col min="10498" max="10498" width="26.140625" style="204" customWidth="1"/>
    <col min="10499" max="10499" width="33.28515625" style="204" customWidth="1"/>
    <col min="10500" max="10500" width="11.42578125" style="204"/>
    <col min="10501" max="10501" width="53.42578125" style="204" customWidth="1"/>
    <col min="10502" max="10752" width="11.42578125" style="204"/>
    <col min="10753" max="10753" width="34" style="204" bestFit="1" customWidth="1"/>
    <col min="10754" max="10754" width="26.140625" style="204" customWidth="1"/>
    <col min="10755" max="10755" width="33.28515625" style="204" customWidth="1"/>
    <col min="10756" max="10756" width="11.42578125" style="204"/>
    <col min="10757" max="10757" width="53.42578125" style="204" customWidth="1"/>
    <col min="10758" max="11008" width="11.42578125" style="204"/>
    <col min="11009" max="11009" width="34" style="204" bestFit="1" customWidth="1"/>
    <col min="11010" max="11010" width="26.140625" style="204" customWidth="1"/>
    <col min="11011" max="11011" width="33.28515625" style="204" customWidth="1"/>
    <col min="11012" max="11012" width="11.42578125" style="204"/>
    <col min="11013" max="11013" width="53.42578125" style="204" customWidth="1"/>
    <col min="11014" max="11264" width="11.42578125" style="204"/>
    <col min="11265" max="11265" width="34" style="204" bestFit="1" customWidth="1"/>
    <col min="11266" max="11266" width="26.140625" style="204" customWidth="1"/>
    <col min="11267" max="11267" width="33.28515625" style="204" customWidth="1"/>
    <col min="11268" max="11268" width="11.42578125" style="204"/>
    <col min="11269" max="11269" width="53.42578125" style="204" customWidth="1"/>
    <col min="11270" max="11520" width="11.42578125" style="204"/>
    <col min="11521" max="11521" width="34" style="204" bestFit="1" customWidth="1"/>
    <col min="11522" max="11522" width="26.140625" style="204" customWidth="1"/>
    <col min="11523" max="11523" width="33.28515625" style="204" customWidth="1"/>
    <col min="11524" max="11524" width="11.42578125" style="204"/>
    <col min="11525" max="11525" width="53.42578125" style="204" customWidth="1"/>
    <col min="11526" max="11776" width="11.42578125" style="204"/>
    <col min="11777" max="11777" width="34" style="204" bestFit="1" customWidth="1"/>
    <col min="11778" max="11778" width="26.140625" style="204" customWidth="1"/>
    <col min="11779" max="11779" width="33.28515625" style="204" customWidth="1"/>
    <col min="11780" max="11780" width="11.42578125" style="204"/>
    <col min="11781" max="11781" width="53.42578125" style="204" customWidth="1"/>
    <col min="11782" max="12032" width="11.42578125" style="204"/>
    <col min="12033" max="12033" width="34" style="204" bestFit="1" customWidth="1"/>
    <col min="12034" max="12034" width="26.140625" style="204" customWidth="1"/>
    <col min="12035" max="12035" width="33.28515625" style="204" customWidth="1"/>
    <col min="12036" max="12036" width="11.42578125" style="204"/>
    <col min="12037" max="12037" width="53.42578125" style="204" customWidth="1"/>
    <col min="12038" max="12288" width="11.42578125" style="204"/>
    <col min="12289" max="12289" width="34" style="204" bestFit="1" customWidth="1"/>
    <col min="12290" max="12290" width="26.140625" style="204" customWidth="1"/>
    <col min="12291" max="12291" width="33.28515625" style="204" customWidth="1"/>
    <col min="12292" max="12292" width="11.42578125" style="204"/>
    <col min="12293" max="12293" width="53.42578125" style="204" customWidth="1"/>
    <col min="12294" max="12544" width="11.42578125" style="204"/>
    <col min="12545" max="12545" width="34" style="204" bestFit="1" customWidth="1"/>
    <col min="12546" max="12546" width="26.140625" style="204" customWidth="1"/>
    <col min="12547" max="12547" width="33.28515625" style="204" customWidth="1"/>
    <col min="12548" max="12548" width="11.42578125" style="204"/>
    <col min="12549" max="12549" width="53.42578125" style="204" customWidth="1"/>
    <col min="12550" max="12800" width="11.42578125" style="204"/>
    <col min="12801" max="12801" width="34" style="204" bestFit="1" customWidth="1"/>
    <col min="12802" max="12802" width="26.140625" style="204" customWidth="1"/>
    <col min="12803" max="12803" width="33.28515625" style="204" customWidth="1"/>
    <col min="12804" max="12804" width="11.42578125" style="204"/>
    <col min="12805" max="12805" width="53.42578125" style="204" customWidth="1"/>
    <col min="12806" max="13056" width="11.42578125" style="204"/>
    <col min="13057" max="13057" width="34" style="204" bestFit="1" customWidth="1"/>
    <col min="13058" max="13058" width="26.140625" style="204" customWidth="1"/>
    <col min="13059" max="13059" width="33.28515625" style="204" customWidth="1"/>
    <col min="13060" max="13060" width="11.42578125" style="204"/>
    <col min="13061" max="13061" width="53.42578125" style="204" customWidth="1"/>
    <col min="13062" max="13312" width="11.42578125" style="204"/>
    <col min="13313" max="13313" width="34" style="204" bestFit="1" customWidth="1"/>
    <col min="13314" max="13314" width="26.140625" style="204" customWidth="1"/>
    <col min="13315" max="13315" width="33.28515625" style="204" customWidth="1"/>
    <col min="13316" max="13316" width="11.42578125" style="204"/>
    <col min="13317" max="13317" width="53.42578125" style="204" customWidth="1"/>
    <col min="13318" max="13568" width="11.42578125" style="204"/>
    <col min="13569" max="13569" width="34" style="204" bestFit="1" customWidth="1"/>
    <col min="13570" max="13570" width="26.140625" style="204" customWidth="1"/>
    <col min="13571" max="13571" width="33.28515625" style="204" customWidth="1"/>
    <col min="13572" max="13572" width="11.42578125" style="204"/>
    <col min="13573" max="13573" width="53.42578125" style="204" customWidth="1"/>
    <col min="13574" max="13824" width="11.42578125" style="204"/>
    <col min="13825" max="13825" width="34" style="204" bestFit="1" customWidth="1"/>
    <col min="13826" max="13826" width="26.140625" style="204" customWidth="1"/>
    <col min="13827" max="13827" width="33.28515625" style="204" customWidth="1"/>
    <col min="13828" max="13828" width="11.42578125" style="204"/>
    <col min="13829" max="13829" width="53.42578125" style="204" customWidth="1"/>
    <col min="13830" max="14080" width="11.42578125" style="204"/>
    <col min="14081" max="14081" width="34" style="204" bestFit="1" customWidth="1"/>
    <col min="14082" max="14082" width="26.140625" style="204" customWidth="1"/>
    <col min="14083" max="14083" width="33.28515625" style="204" customWidth="1"/>
    <col min="14084" max="14084" width="11.42578125" style="204"/>
    <col min="14085" max="14085" width="53.42578125" style="204" customWidth="1"/>
    <col min="14086" max="14336" width="11.42578125" style="204"/>
    <col min="14337" max="14337" width="34" style="204" bestFit="1" customWidth="1"/>
    <col min="14338" max="14338" width="26.140625" style="204" customWidth="1"/>
    <col min="14339" max="14339" width="33.28515625" style="204" customWidth="1"/>
    <col min="14340" max="14340" width="11.42578125" style="204"/>
    <col min="14341" max="14341" width="53.42578125" style="204" customWidth="1"/>
    <col min="14342" max="14592" width="11.42578125" style="204"/>
    <col min="14593" max="14593" width="34" style="204" bestFit="1" customWidth="1"/>
    <col min="14594" max="14594" width="26.140625" style="204" customWidth="1"/>
    <col min="14595" max="14595" width="33.28515625" style="204" customWidth="1"/>
    <col min="14596" max="14596" width="11.42578125" style="204"/>
    <col min="14597" max="14597" width="53.42578125" style="204" customWidth="1"/>
    <col min="14598" max="14848" width="11.42578125" style="204"/>
    <col min="14849" max="14849" width="34" style="204" bestFit="1" customWidth="1"/>
    <col min="14850" max="14850" width="26.140625" style="204" customWidth="1"/>
    <col min="14851" max="14851" width="33.28515625" style="204" customWidth="1"/>
    <col min="14852" max="14852" width="11.42578125" style="204"/>
    <col min="14853" max="14853" width="53.42578125" style="204" customWidth="1"/>
    <col min="14854" max="15104" width="11.42578125" style="204"/>
    <col min="15105" max="15105" width="34" style="204" bestFit="1" customWidth="1"/>
    <col min="15106" max="15106" width="26.140625" style="204" customWidth="1"/>
    <col min="15107" max="15107" width="33.28515625" style="204" customWidth="1"/>
    <col min="15108" max="15108" width="11.42578125" style="204"/>
    <col min="15109" max="15109" width="53.42578125" style="204" customWidth="1"/>
    <col min="15110" max="15360" width="11.42578125" style="204"/>
    <col min="15361" max="15361" width="34" style="204" bestFit="1" customWidth="1"/>
    <col min="15362" max="15362" width="26.140625" style="204" customWidth="1"/>
    <col min="15363" max="15363" width="33.28515625" style="204" customWidth="1"/>
    <col min="15364" max="15364" width="11.42578125" style="204"/>
    <col min="15365" max="15365" width="53.42578125" style="204" customWidth="1"/>
    <col min="15366" max="15616" width="11.42578125" style="204"/>
    <col min="15617" max="15617" width="34" style="204" bestFit="1" customWidth="1"/>
    <col min="15618" max="15618" width="26.140625" style="204" customWidth="1"/>
    <col min="15619" max="15619" width="33.28515625" style="204" customWidth="1"/>
    <col min="15620" max="15620" width="11.42578125" style="204"/>
    <col min="15621" max="15621" width="53.42578125" style="204" customWidth="1"/>
    <col min="15622" max="15872" width="11.42578125" style="204"/>
    <col min="15873" max="15873" width="34" style="204" bestFit="1" customWidth="1"/>
    <col min="15874" max="15874" width="26.140625" style="204" customWidth="1"/>
    <col min="15875" max="15875" width="33.28515625" style="204" customWidth="1"/>
    <col min="15876" max="15876" width="11.42578125" style="204"/>
    <col min="15877" max="15877" width="53.42578125" style="204" customWidth="1"/>
    <col min="15878" max="16128" width="11.42578125" style="204"/>
    <col min="16129" max="16129" width="34" style="204" bestFit="1" customWidth="1"/>
    <col min="16130" max="16130" width="26.140625" style="204" customWidth="1"/>
    <col min="16131" max="16131" width="33.28515625" style="204" customWidth="1"/>
    <col min="16132" max="16132" width="11.42578125" style="204"/>
    <col min="16133" max="16133" width="53.42578125" style="204" customWidth="1"/>
    <col min="16134" max="16384" width="11.42578125" style="204"/>
  </cols>
  <sheetData>
    <row r="1" spans="1:5" ht="32.25" thickTop="1" x14ac:dyDescent="0.25">
      <c r="A1" s="57" t="s">
        <v>1796</v>
      </c>
      <c r="B1" s="58" t="s">
        <v>1797</v>
      </c>
      <c r="C1" s="59" t="s">
        <v>1798</v>
      </c>
    </row>
    <row r="2" spans="1:5" ht="15.75" x14ac:dyDescent="0.25">
      <c r="A2" s="787" t="s">
        <v>195</v>
      </c>
      <c r="B2" s="788" t="s">
        <v>195</v>
      </c>
      <c r="C2" s="789" t="s">
        <v>195</v>
      </c>
      <c r="E2" s="204" t="str">
        <f>+C2</f>
        <v>0-0</v>
      </c>
    </row>
    <row r="3" spans="1:5" ht="30" x14ac:dyDescent="0.25">
      <c r="A3" s="838" t="s">
        <v>1799</v>
      </c>
      <c r="B3" s="839" t="s">
        <v>1800</v>
      </c>
      <c r="C3" s="840" t="s">
        <v>1801</v>
      </c>
      <c r="E3" s="204" t="str">
        <f>+CONCATENATE(C3," - ",B3)</f>
        <v>WALFRANDO ADOLFO FORERO BEJARANO - ALCALDE MUNICPAL</v>
      </c>
    </row>
    <row r="4" spans="1:5" ht="30" x14ac:dyDescent="0.25">
      <c r="A4" s="838" t="s">
        <v>1802</v>
      </c>
      <c r="B4" s="839" t="s">
        <v>1803</v>
      </c>
      <c r="C4" s="840" t="s">
        <v>1804</v>
      </c>
      <c r="E4" s="204" t="str">
        <f t="shared" ref="E4:E44" si="0">+CONCATENATE(C4," - ",B4)</f>
        <v>MARLA PATRICIA BARBOSA PALLARES - JEFE OFICINA JURÍDICA Y DE CONTRATACIÓN</v>
      </c>
    </row>
    <row r="5" spans="1:5" ht="30" x14ac:dyDescent="0.25">
      <c r="A5" s="838" t="s">
        <v>1805</v>
      </c>
      <c r="B5" s="839" t="s">
        <v>1806</v>
      </c>
      <c r="C5" s="840" t="s">
        <v>1807</v>
      </c>
      <c r="E5" s="204" t="str">
        <f t="shared" si="0"/>
        <v>LILIANA FERNANDA LÓPEZ RIVEROS - JEFE DE CONTROL INTERNO</v>
      </c>
    </row>
    <row r="6" spans="1:5" ht="30" x14ac:dyDescent="0.25">
      <c r="A6" s="838" t="s">
        <v>1808</v>
      </c>
      <c r="B6" s="839" t="s">
        <v>1809</v>
      </c>
      <c r="C6" s="840" t="s">
        <v>1810</v>
      </c>
      <c r="E6" s="204" t="str">
        <f t="shared" si="0"/>
        <v>LUIS ARMANDO SUÁREZ MORENO - SECRETARIO DE GOBIERNO</v>
      </c>
    </row>
    <row r="7" spans="1:5" ht="42.75" x14ac:dyDescent="0.25">
      <c r="A7" s="838" t="s">
        <v>1811</v>
      </c>
      <c r="B7" s="839" t="s">
        <v>1812</v>
      </c>
      <c r="C7" s="840" t="s">
        <v>1813</v>
      </c>
      <c r="E7" s="204" t="str">
        <f t="shared" si="0"/>
        <v>MARTHA LUCÍA FARIAS VILLARRAGA - SECRETARIA DE DESARROLLO ADMINISTRATIVO</v>
      </c>
    </row>
    <row r="8" spans="1:5" ht="42.75" x14ac:dyDescent="0.25">
      <c r="A8" s="838" t="s">
        <v>1814</v>
      </c>
      <c r="B8" s="839" t="s">
        <v>1815</v>
      </c>
      <c r="C8" s="840" t="s">
        <v>1981</v>
      </c>
      <c r="E8" s="204" t="str">
        <f t="shared" si="0"/>
        <v>CAROLINA SANCHEZ MORA - SECRETARIA DESARROLLO ECONÓMICO</v>
      </c>
    </row>
    <row r="9" spans="1:5" ht="42.75" x14ac:dyDescent="0.25">
      <c r="A9" s="838" t="s">
        <v>1816</v>
      </c>
      <c r="B9" s="839" t="s">
        <v>1817</v>
      </c>
      <c r="C9" s="840" t="s">
        <v>1818</v>
      </c>
      <c r="E9" s="204" t="str">
        <f t="shared" si="0"/>
        <v>LINETH MAGALY VÁSQUEZ ROCHA - SECRETARIA DE DESARROLLO E INTEGRACIÓN SOCIAL</v>
      </c>
    </row>
    <row r="10" spans="1:5" ht="30" x14ac:dyDescent="0.25">
      <c r="A10" s="838" t="s">
        <v>1819</v>
      </c>
      <c r="B10" s="839" t="s">
        <v>1820</v>
      </c>
      <c r="C10" s="840" t="s">
        <v>1821</v>
      </c>
      <c r="E10" s="204" t="str">
        <f t="shared" si="0"/>
        <v>CARLOS JULIÁN NAVAS MARTÍNEZ - SECRETARIO DEL AMBIENTE</v>
      </c>
    </row>
    <row r="11" spans="1:5" ht="30" x14ac:dyDescent="0.25">
      <c r="A11" s="838" t="s">
        <v>1822</v>
      </c>
      <c r="B11" s="839" t="s">
        <v>1823</v>
      </c>
      <c r="C11" s="840" t="s">
        <v>1824</v>
      </c>
      <c r="E11" s="204" t="str">
        <f t="shared" si="0"/>
        <v>CÉSAR ORLANDO CHAPETÓN MARTÍNEZ  - SECRETARIO DE PLANEACIÓN</v>
      </c>
    </row>
    <row r="12" spans="1:5" x14ac:dyDescent="0.25">
      <c r="A12" s="838" t="s">
        <v>1825</v>
      </c>
      <c r="B12" s="839" t="s">
        <v>1826</v>
      </c>
      <c r="C12" s="840" t="s">
        <v>1827</v>
      </c>
      <c r="E12" s="204" t="str">
        <f t="shared" si="0"/>
        <v>WILMAN CONTRERAS MATEUS - SECRETARIO DE SALUD</v>
      </c>
    </row>
    <row r="13" spans="1:5" ht="30" x14ac:dyDescent="0.25">
      <c r="A13" s="841" t="s">
        <v>1828</v>
      </c>
      <c r="B13" s="839" t="s">
        <v>1829</v>
      </c>
      <c r="C13" s="840" t="s">
        <v>1830</v>
      </c>
      <c r="E13" s="204" t="str">
        <f t="shared" si="0"/>
        <v>SANDRA PATRICIA GARAVITO MORENO - SECRETARIA DE EDUCACIÓN</v>
      </c>
    </row>
    <row r="14" spans="1:5" ht="30" x14ac:dyDescent="0.25">
      <c r="A14" s="838" t="s">
        <v>1831</v>
      </c>
      <c r="B14" s="839" t="s">
        <v>1832</v>
      </c>
      <c r="C14" s="840" t="s">
        <v>1833</v>
      </c>
      <c r="E14" s="204" t="str">
        <f t="shared" si="0"/>
        <v>RAFAEL ANTONIO RIVERA GÓMEZ - SECRETARIO DE INFRAESTRUCTURA</v>
      </c>
    </row>
    <row r="15" spans="1:5" ht="30" x14ac:dyDescent="0.25">
      <c r="A15" s="838" t="s">
        <v>1834</v>
      </c>
      <c r="B15" s="839" t="s">
        <v>1835</v>
      </c>
      <c r="C15" s="840" t="s">
        <v>1836</v>
      </c>
      <c r="E15" s="204" t="str">
        <f t="shared" si="0"/>
        <v>MIGUEL ALEJANDRO RICO SUAREZ - SECRETARIO DE HACIENDA</v>
      </c>
    </row>
    <row r="16" spans="1:5" ht="42.75" x14ac:dyDescent="0.25">
      <c r="A16" s="838" t="s">
        <v>1837</v>
      </c>
      <c r="B16" s="839" t="s">
        <v>1838</v>
      </c>
      <c r="C16" s="840" t="s">
        <v>1839</v>
      </c>
      <c r="E16" s="204" t="str">
        <f t="shared" si="0"/>
        <v>JOHNNY FERNEY PÉREZ QUINCHE - SECRETARIO DE CULTURA Y PATRIMONIO</v>
      </c>
    </row>
    <row r="17" spans="1:5" ht="30" x14ac:dyDescent="0.25">
      <c r="A17" s="838" t="s">
        <v>1840</v>
      </c>
      <c r="B17" s="839" t="s">
        <v>1841</v>
      </c>
      <c r="C17" s="840" t="s">
        <v>1842</v>
      </c>
      <c r="E17" s="204" t="str">
        <f t="shared" si="0"/>
        <v>ANGELA PATRICIA NAVARRO LÓPEZ - JEFE DE COMUNICACIONES</v>
      </c>
    </row>
    <row r="18" spans="1:5" ht="57" x14ac:dyDescent="0.25">
      <c r="A18" s="838" t="s">
        <v>1843</v>
      </c>
      <c r="B18" s="839" t="s">
        <v>1844</v>
      </c>
      <c r="C18" s="840" t="s">
        <v>1845</v>
      </c>
      <c r="E18" s="204" t="str">
        <f t="shared" si="0"/>
        <v>HENRY HERNAN PRIETO VALBUENA - DIRECTOR EJECUTIVO INSTITUTO DE RECREACIÓN Y DEPORTE</v>
      </c>
    </row>
    <row r="19" spans="1:5" ht="30" x14ac:dyDescent="0.25">
      <c r="A19" s="838" t="s">
        <v>1846</v>
      </c>
      <c r="B19" s="839" t="s">
        <v>1847</v>
      </c>
      <c r="C19" s="840" t="s">
        <v>1848</v>
      </c>
      <c r="E19" s="204" t="str">
        <f t="shared" si="0"/>
        <v xml:space="preserve">FRANCISCO ALIRIO RODRÍGUEZ SANTOS - GERENTE EMPRESA DE SERVICIOS PÚBLICOS </v>
      </c>
    </row>
    <row r="20" spans="1:5" ht="15.75" x14ac:dyDescent="0.25">
      <c r="A20" s="842"/>
      <c r="B20" s="843"/>
      <c r="C20" s="844"/>
      <c r="E20" s="204" t="str">
        <f t="shared" si="0"/>
        <v xml:space="preserve"> - </v>
      </c>
    </row>
    <row r="21" spans="1:5" ht="15.75" x14ac:dyDescent="0.25">
      <c r="A21" s="842"/>
      <c r="B21" s="843"/>
      <c r="C21" s="844"/>
      <c r="E21" s="204" t="str">
        <f t="shared" si="0"/>
        <v xml:space="preserve"> - </v>
      </c>
    </row>
    <row r="22" spans="1:5" ht="15.75" x14ac:dyDescent="0.25">
      <c r="A22" s="842"/>
      <c r="B22" s="843"/>
      <c r="C22" s="844"/>
      <c r="E22" s="204" t="str">
        <f t="shared" si="0"/>
        <v xml:space="preserve"> - </v>
      </c>
    </row>
    <row r="23" spans="1:5" ht="15.75" x14ac:dyDescent="0.25">
      <c r="A23" s="842"/>
      <c r="B23" s="843"/>
      <c r="C23" s="844"/>
      <c r="E23" s="204" t="str">
        <f t="shared" si="0"/>
        <v xml:space="preserve"> - </v>
      </c>
    </row>
    <row r="24" spans="1:5" ht="15.75" x14ac:dyDescent="0.25">
      <c r="A24" s="842"/>
      <c r="B24" s="843"/>
      <c r="C24" s="844"/>
      <c r="E24" s="204" t="str">
        <f t="shared" si="0"/>
        <v xml:space="preserve"> - </v>
      </c>
    </row>
    <row r="25" spans="1:5" ht="15.75" x14ac:dyDescent="0.25">
      <c r="A25" s="842"/>
      <c r="B25" s="843"/>
      <c r="C25" s="844"/>
      <c r="E25" s="204" t="str">
        <f t="shared" si="0"/>
        <v xml:space="preserve"> - </v>
      </c>
    </row>
    <row r="26" spans="1:5" ht="15.75" x14ac:dyDescent="0.25">
      <c r="A26" s="842"/>
      <c r="B26" s="843"/>
      <c r="C26" s="844"/>
      <c r="E26" s="204" t="str">
        <f t="shared" si="0"/>
        <v xml:space="preserve"> - </v>
      </c>
    </row>
    <row r="27" spans="1:5" ht="15.75" x14ac:dyDescent="0.25">
      <c r="A27" s="842"/>
      <c r="B27" s="843"/>
      <c r="C27" s="844"/>
      <c r="E27" s="204" t="str">
        <f t="shared" si="0"/>
        <v xml:space="preserve"> - </v>
      </c>
    </row>
    <row r="28" spans="1:5" ht="15.75" x14ac:dyDescent="0.25">
      <c r="A28" s="842"/>
      <c r="B28" s="843"/>
      <c r="C28" s="844"/>
      <c r="E28" s="204" t="str">
        <f t="shared" si="0"/>
        <v xml:space="preserve"> - </v>
      </c>
    </row>
    <row r="29" spans="1:5" ht="15.75" x14ac:dyDescent="0.25">
      <c r="A29" s="842"/>
      <c r="B29" s="843"/>
      <c r="C29" s="844"/>
      <c r="E29" s="204" t="str">
        <f t="shared" si="0"/>
        <v xml:space="preserve"> - </v>
      </c>
    </row>
    <row r="30" spans="1:5" x14ac:dyDescent="0.25">
      <c r="A30" s="845"/>
      <c r="B30" s="846"/>
      <c r="C30" s="847"/>
      <c r="E30" s="204" t="str">
        <f t="shared" si="0"/>
        <v xml:space="preserve"> - </v>
      </c>
    </row>
    <row r="31" spans="1:5" x14ac:dyDescent="0.25">
      <c r="A31" s="845"/>
      <c r="B31" s="846"/>
      <c r="C31" s="847"/>
      <c r="E31" s="204" t="str">
        <f t="shared" si="0"/>
        <v xml:space="preserve"> - </v>
      </c>
    </row>
    <row r="32" spans="1:5" x14ac:dyDescent="0.25">
      <c r="A32" s="845"/>
      <c r="B32" s="846"/>
      <c r="C32" s="847"/>
      <c r="E32" s="204" t="str">
        <f t="shared" si="0"/>
        <v xml:space="preserve"> - </v>
      </c>
    </row>
    <row r="33" spans="1:5" x14ac:dyDescent="0.25">
      <c r="A33" s="845"/>
      <c r="B33" s="846"/>
      <c r="C33" s="847"/>
      <c r="E33" s="204" t="str">
        <f t="shared" si="0"/>
        <v xml:space="preserve"> - </v>
      </c>
    </row>
    <row r="34" spans="1:5" x14ac:dyDescent="0.25">
      <c r="A34" s="845"/>
      <c r="B34" s="846"/>
      <c r="C34" s="847"/>
      <c r="E34" s="204" t="str">
        <f t="shared" si="0"/>
        <v xml:space="preserve"> - </v>
      </c>
    </row>
    <row r="35" spans="1:5" x14ac:dyDescent="0.25">
      <c r="A35" s="845"/>
      <c r="B35" s="846"/>
      <c r="C35" s="847"/>
      <c r="E35" s="204" t="str">
        <f t="shared" si="0"/>
        <v xml:space="preserve"> - </v>
      </c>
    </row>
    <row r="36" spans="1:5" x14ac:dyDescent="0.25">
      <c r="A36" s="845"/>
      <c r="B36" s="846"/>
      <c r="C36" s="847"/>
      <c r="E36" s="204" t="str">
        <f t="shared" si="0"/>
        <v xml:space="preserve"> - </v>
      </c>
    </row>
    <row r="37" spans="1:5" x14ac:dyDescent="0.25">
      <c r="A37" s="845"/>
      <c r="B37" s="846"/>
      <c r="C37" s="847"/>
      <c r="E37" s="204" t="str">
        <f t="shared" si="0"/>
        <v xml:space="preserve"> - </v>
      </c>
    </row>
    <row r="38" spans="1:5" x14ac:dyDescent="0.25">
      <c r="A38" s="845"/>
      <c r="B38" s="846"/>
      <c r="C38" s="847"/>
      <c r="E38" s="204" t="str">
        <f t="shared" si="0"/>
        <v xml:space="preserve"> - </v>
      </c>
    </row>
    <row r="39" spans="1:5" x14ac:dyDescent="0.25">
      <c r="A39" s="845"/>
      <c r="B39" s="846"/>
      <c r="C39" s="847"/>
      <c r="E39" s="204" t="str">
        <f t="shared" si="0"/>
        <v xml:space="preserve"> - </v>
      </c>
    </row>
    <row r="40" spans="1:5" x14ac:dyDescent="0.25">
      <c r="A40" s="845"/>
      <c r="B40" s="846"/>
      <c r="C40" s="847"/>
      <c r="E40" s="204" t="str">
        <f t="shared" si="0"/>
        <v xml:space="preserve"> - </v>
      </c>
    </row>
    <row r="41" spans="1:5" x14ac:dyDescent="0.25">
      <c r="A41" s="845"/>
      <c r="B41" s="846"/>
      <c r="C41" s="847"/>
      <c r="E41" s="204" t="str">
        <f t="shared" si="0"/>
        <v xml:space="preserve"> - </v>
      </c>
    </row>
    <row r="42" spans="1:5" x14ac:dyDescent="0.25">
      <c r="A42" s="845"/>
      <c r="B42" s="846"/>
      <c r="C42" s="847"/>
      <c r="E42" s="204" t="str">
        <f t="shared" si="0"/>
        <v xml:space="preserve"> - </v>
      </c>
    </row>
    <row r="43" spans="1:5" x14ac:dyDescent="0.25">
      <c r="A43" s="845"/>
      <c r="B43" s="846"/>
      <c r="C43" s="847"/>
      <c r="E43" s="204" t="str">
        <f t="shared" si="0"/>
        <v xml:space="preserve"> - </v>
      </c>
    </row>
    <row r="44" spans="1:5" ht="15.75" thickBot="1" x14ac:dyDescent="0.3">
      <c r="A44" s="848"/>
      <c r="B44" s="849"/>
      <c r="C44" s="850"/>
      <c r="E44" s="204"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04" hidden="1" customWidth="1"/>
    <col min="2" max="3" width="24.5703125" style="204" customWidth="1"/>
    <col min="4" max="4" width="44.85546875" style="204" customWidth="1"/>
    <col min="5" max="257" width="24.5703125" style="204"/>
    <col min="258" max="259" width="24.5703125" style="204" customWidth="1"/>
    <col min="260" max="260" width="44.85546875" style="204" customWidth="1"/>
    <col min="261" max="513" width="24.5703125" style="204"/>
    <col min="514" max="515" width="24.5703125" style="204" customWidth="1"/>
    <col min="516" max="516" width="44.85546875" style="204" customWidth="1"/>
    <col min="517" max="769" width="24.5703125" style="204"/>
    <col min="770" max="771" width="24.5703125" style="204" customWidth="1"/>
    <col min="772" max="772" width="44.85546875" style="204" customWidth="1"/>
    <col min="773" max="1025" width="24.5703125" style="204"/>
    <col min="1026" max="1027" width="24.5703125" style="204" customWidth="1"/>
    <col min="1028" max="1028" width="44.85546875" style="204" customWidth="1"/>
    <col min="1029" max="1281" width="24.5703125" style="204"/>
    <col min="1282" max="1283" width="24.5703125" style="204" customWidth="1"/>
    <col min="1284" max="1284" width="44.85546875" style="204" customWidth="1"/>
    <col min="1285" max="1537" width="24.5703125" style="204"/>
    <col min="1538" max="1539" width="24.5703125" style="204" customWidth="1"/>
    <col min="1540" max="1540" width="44.85546875" style="204" customWidth="1"/>
    <col min="1541" max="1793" width="24.5703125" style="204"/>
    <col min="1794" max="1795" width="24.5703125" style="204" customWidth="1"/>
    <col min="1796" max="1796" width="44.85546875" style="204" customWidth="1"/>
    <col min="1797" max="2049" width="24.5703125" style="204"/>
    <col min="2050" max="2051" width="24.5703125" style="204" customWidth="1"/>
    <col min="2052" max="2052" width="44.85546875" style="204" customWidth="1"/>
    <col min="2053" max="2305" width="24.5703125" style="204"/>
    <col min="2306" max="2307" width="24.5703125" style="204" customWidth="1"/>
    <col min="2308" max="2308" width="44.85546875" style="204" customWidth="1"/>
    <col min="2309" max="2561" width="24.5703125" style="204"/>
    <col min="2562" max="2563" width="24.5703125" style="204" customWidth="1"/>
    <col min="2564" max="2564" width="44.85546875" style="204" customWidth="1"/>
    <col min="2565" max="2817" width="24.5703125" style="204"/>
    <col min="2818" max="2819" width="24.5703125" style="204" customWidth="1"/>
    <col min="2820" max="2820" width="44.85546875" style="204" customWidth="1"/>
    <col min="2821" max="3073" width="24.5703125" style="204"/>
    <col min="3074" max="3075" width="24.5703125" style="204" customWidth="1"/>
    <col min="3076" max="3076" width="44.85546875" style="204" customWidth="1"/>
    <col min="3077" max="3329" width="24.5703125" style="204"/>
    <col min="3330" max="3331" width="24.5703125" style="204" customWidth="1"/>
    <col min="3332" max="3332" width="44.85546875" style="204" customWidth="1"/>
    <col min="3333" max="3585" width="24.5703125" style="204"/>
    <col min="3586" max="3587" width="24.5703125" style="204" customWidth="1"/>
    <col min="3588" max="3588" width="44.85546875" style="204" customWidth="1"/>
    <col min="3589" max="3841" width="24.5703125" style="204"/>
    <col min="3842" max="3843" width="24.5703125" style="204" customWidth="1"/>
    <col min="3844" max="3844" width="44.85546875" style="204" customWidth="1"/>
    <col min="3845" max="4097" width="24.5703125" style="204"/>
    <col min="4098" max="4099" width="24.5703125" style="204" customWidth="1"/>
    <col min="4100" max="4100" width="44.85546875" style="204" customWidth="1"/>
    <col min="4101" max="4353" width="24.5703125" style="204"/>
    <col min="4354" max="4355" width="24.5703125" style="204" customWidth="1"/>
    <col min="4356" max="4356" width="44.85546875" style="204" customWidth="1"/>
    <col min="4357" max="4609" width="24.5703125" style="204"/>
    <col min="4610" max="4611" width="24.5703125" style="204" customWidth="1"/>
    <col min="4612" max="4612" width="44.85546875" style="204" customWidth="1"/>
    <col min="4613" max="4865" width="24.5703125" style="204"/>
    <col min="4866" max="4867" width="24.5703125" style="204" customWidth="1"/>
    <col min="4868" max="4868" width="44.85546875" style="204" customWidth="1"/>
    <col min="4869" max="5121" width="24.5703125" style="204"/>
    <col min="5122" max="5123" width="24.5703125" style="204" customWidth="1"/>
    <col min="5124" max="5124" width="44.85546875" style="204" customWidth="1"/>
    <col min="5125" max="5377" width="24.5703125" style="204"/>
    <col min="5378" max="5379" width="24.5703125" style="204" customWidth="1"/>
    <col min="5380" max="5380" width="44.85546875" style="204" customWidth="1"/>
    <col min="5381" max="5633" width="24.5703125" style="204"/>
    <col min="5634" max="5635" width="24.5703125" style="204" customWidth="1"/>
    <col min="5636" max="5636" width="44.85546875" style="204" customWidth="1"/>
    <col min="5637" max="5889" width="24.5703125" style="204"/>
    <col min="5890" max="5891" width="24.5703125" style="204" customWidth="1"/>
    <col min="5892" max="5892" width="44.85546875" style="204" customWidth="1"/>
    <col min="5893" max="6145" width="24.5703125" style="204"/>
    <col min="6146" max="6147" width="24.5703125" style="204" customWidth="1"/>
    <col min="6148" max="6148" width="44.85546875" style="204" customWidth="1"/>
    <col min="6149" max="6401" width="24.5703125" style="204"/>
    <col min="6402" max="6403" width="24.5703125" style="204" customWidth="1"/>
    <col min="6404" max="6404" width="44.85546875" style="204" customWidth="1"/>
    <col min="6405" max="6657" width="24.5703125" style="204"/>
    <col min="6658" max="6659" width="24.5703125" style="204" customWidth="1"/>
    <col min="6660" max="6660" width="44.85546875" style="204" customWidth="1"/>
    <col min="6661" max="6913" width="24.5703125" style="204"/>
    <col min="6914" max="6915" width="24.5703125" style="204" customWidth="1"/>
    <col min="6916" max="6916" width="44.85546875" style="204" customWidth="1"/>
    <col min="6917" max="7169" width="24.5703125" style="204"/>
    <col min="7170" max="7171" width="24.5703125" style="204" customWidth="1"/>
    <col min="7172" max="7172" width="44.85546875" style="204" customWidth="1"/>
    <col min="7173" max="7425" width="24.5703125" style="204"/>
    <col min="7426" max="7427" width="24.5703125" style="204" customWidth="1"/>
    <col min="7428" max="7428" width="44.85546875" style="204" customWidth="1"/>
    <col min="7429" max="7681" width="24.5703125" style="204"/>
    <col min="7682" max="7683" width="24.5703125" style="204" customWidth="1"/>
    <col min="7684" max="7684" width="44.85546875" style="204" customWidth="1"/>
    <col min="7685" max="7937" width="24.5703125" style="204"/>
    <col min="7938" max="7939" width="24.5703125" style="204" customWidth="1"/>
    <col min="7940" max="7940" width="44.85546875" style="204" customWidth="1"/>
    <col min="7941" max="8193" width="24.5703125" style="204"/>
    <col min="8194" max="8195" width="24.5703125" style="204" customWidth="1"/>
    <col min="8196" max="8196" width="44.85546875" style="204" customWidth="1"/>
    <col min="8197" max="8449" width="24.5703125" style="204"/>
    <col min="8450" max="8451" width="24.5703125" style="204" customWidth="1"/>
    <col min="8452" max="8452" width="44.85546875" style="204" customWidth="1"/>
    <col min="8453" max="8705" width="24.5703125" style="204"/>
    <col min="8706" max="8707" width="24.5703125" style="204" customWidth="1"/>
    <col min="8708" max="8708" width="44.85546875" style="204" customWidth="1"/>
    <col min="8709" max="8961" width="24.5703125" style="204"/>
    <col min="8962" max="8963" width="24.5703125" style="204" customWidth="1"/>
    <col min="8964" max="8964" width="44.85546875" style="204" customWidth="1"/>
    <col min="8965" max="9217" width="24.5703125" style="204"/>
    <col min="9218" max="9219" width="24.5703125" style="204" customWidth="1"/>
    <col min="9220" max="9220" width="44.85546875" style="204" customWidth="1"/>
    <col min="9221" max="9473" width="24.5703125" style="204"/>
    <col min="9474" max="9475" width="24.5703125" style="204" customWidth="1"/>
    <col min="9476" max="9476" width="44.85546875" style="204" customWidth="1"/>
    <col min="9477" max="9729" width="24.5703125" style="204"/>
    <col min="9730" max="9731" width="24.5703125" style="204" customWidth="1"/>
    <col min="9732" max="9732" width="44.85546875" style="204" customWidth="1"/>
    <col min="9733" max="9985" width="24.5703125" style="204"/>
    <col min="9986" max="9987" width="24.5703125" style="204" customWidth="1"/>
    <col min="9988" max="9988" width="44.85546875" style="204" customWidth="1"/>
    <col min="9989" max="10241" width="24.5703125" style="204"/>
    <col min="10242" max="10243" width="24.5703125" style="204" customWidth="1"/>
    <col min="10244" max="10244" width="44.85546875" style="204" customWidth="1"/>
    <col min="10245" max="10497" width="24.5703125" style="204"/>
    <col min="10498" max="10499" width="24.5703125" style="204" customWidth="1"/>
    <col min="10500" max="10500" width="44.85546875" style="204" customWidth="1"/>
    <col min="10501" max="10753" width="24.5703125" style="204"/>
    <col min="10754" max="10755" width="24.5703125" style="204" customWidth="1"/>
    <col min="10756" max="10756" width="44.85546875" style="204" customWidth="1"/>
    <col min="10757" max="11009" width="24.5703125" style="204"/>
    <col min="11010" max="11011" width="24.5703125" style="204" customWidth="1"/>
    <col min="11012" max="11012" width="44.85546875" style="204" customWidth="1"/>
    <col min="11013" max="11265" width="24.5703125" style="204"/>
    <col min="11266" max="11267" width="24.5703125" style="204" customWidth="1"/>
    <col min="11268" max="11268" width="44.85546875" style="204" customWidth="1"/>
    <col min="11269" max="11521" width="24.5703125" style="204"/>
    <col min="11522" max="11523" width="24.5703125" style="204" customWidth="1"/>
    <col min="11524" max="11524" width="44.85546875" style="204" customWidth="1"/>
    <col min="11525" max="11777" width="24.5703125" style="204"/>
    <col min="11778" max="11779" width="24.5703125" style="204" customWidth="1"/>
    <col min="11780" max="11780" width="44.85546875" style="204" customWidth="1"/>
    <col min="11781" max="12033" width="24.5703125" style="204"/>
    <col min="12034" max="12035" width="24.5703125" style="204" customWidth="1"/>
    <col min="12036" max="12036" width="44.85546875" style="204" customWidth="1"/>
    <col min="12037" max="12289" width="24.5703125" style="204"/>
    <col min="12290" max="12291" width="24.5703125" style="204" customWidth="1"/>
    <col min="12292" max="12292" width="44.85546875" style="204" customWidth="1"/>
    <col min="12293" max="12545" width="24.5703125" style="204"/>
    <col min="12546" max="12547" width="24.5703125" style="204" customWidth="1"/>
    <col min="12548" max="12548" width="44.85546875" style="204" customWidth="1"/>
    <col min="12549" max="12801" width="24.5703125" style="204"/>
    <col min="12802" max="12803" width="24.5703125" style="204" customWidth="1"/>
    <col min="12804" max="12804" width="44.85546875" style="204" customWidth="1"/>
    <col min="12805" max="13057" width="24.5703125" style="204"/>
    <col min="13058" max="13059" width="24.5703125" style="204" customWidth="1"/>
    <col min="13060" max="13060" width="44.85546875" style="204" customWidth="1"/>
    <col min="13061" max="13313" width="24.5703125" style="204"/>
    <col min="13314" max="13315" width="24.5703125" style="204" customWidth="1"/>
    <col min="13316" max="13316" width="44.85546875" style="204" customWidth="1"/>
    <col min="13317" max="13569" width="24.5703125" style="204"/>
    <col min="13570" max="13571" width="24.5703125" style="204" customWidth="1"/>
    <col min="13572" max="13572" width="44.85546875" style="204" customWidth="1"/>
    <col min="13573" max="13825" width="24.5703125" style="204"/>
    <col min="13826" max="13827" width="24.5703125" style="204" customWidth="1"/>
    <col min="13828" max="13828" width="44.85546875" style="204" customWidth="1"/>
    <col min="13829" max="14081" width="24.5703125" style="204"/>
    <col min="14082" max="14083" width="24.5703125" style="204" customWidth="1"/>
    <col min="14084" max="14084" width="44.85546875" style="204" customWidth="1"/>
    <col min="14085" max="14337" width="24.5703125" style="204"/>
    <col min="14338" max="14339" width="24.5703125" style="204" customWidth="1"/>
    <col min="14340" max="14340" width="44.85546875" style="204" customWidth="1"/>
    <col min="14341" max="14593" width="24.5703125" style="204"/>
    <col min="14594" max="14595" width="24.5703125" style="204" customWidth="1"/>
    <col min="14596" max="14596" width="44.85546875" style="204" customWidth="1"/>
    <col min="14597" max="14849" width="24.5703125" style="204"/>
    <col min="14850" max="14851" width="24.5703125" style="204" customWidth="1"/>
    <col min="14852" max="14852" width="44.85546875" style="204" customWidth="1"/>
    <col min="14853" max="15105" width="24.5703125" style="204"/>
    <col min="15106" max="15107" width="24.5703125" style="204" customWidth="1"/>
    <col min="15108" max="15108" width="44.85546875" style="204" customWidth="1"/>
    <col min="15109" max="15361" width="24.5703125" style="204"/>
    <col min="15362" max="15363" width="24.5703125" style="204" customWidth="1"/>
    <col min="15364" max="15364" width="44.85546875" style="204" customWidth="1"/>
    <col min="15365" max="15617" width="24.5703125" style="204"/>
    <col min="15618" max="15619" width="24.5703125" style="204" customWidth="1"/>
    <col min="15620" max="15620" width="44.85546875" style="204" customWidth="1"/>
    <col min="15621" max="15873" width="24.5703125" style="204"/>
    <col min="15874" max="15875" width="24.5703125" style="204" customWidth="1"/>
    <col min="15876" max="15876" width="44.85546875" style="204" customWidth="1"/>
    <col min="15877" max="16129" width="24.5703125" style="204"/>
    <col min="16130" max="16131" width="24.5703125" style="204" customWidth="1"/>
    <col min="16132" max="16132" width="44.85546875" style="204" customWidth="1"/>
    <col min="16133" max="16384" width="24.5703125" style="204"/>
  </cols>
  <sheetData>
    <row r="1" spans="1:4" ht="32.25" thickTop="1" x14ac:dyDescent="0.25">
      <c r="B1" s="60" t="s">
        <v>1849</v>
      </c>
      <c r="C1" s="61" t="s">
        <v>1850</v>
      </c>
      <c r="D1" s="62" t="s">
        <v>1851</v>
      </c>
    </row>
    <row r="2" spans="1:4" ht="15.75" x14ac:dyDescent="0.25">
      <c r="A2" s="63" t="s">
        <v>195</v>
      </c>
      <c r="B2" s="63" t="s">
        <v>195</v>
      </c>
      <c r="C2" s="64" t="s">
        <v>195</v>
      </c>
      <c r="D2" s="65" t="s">
        <v>195</v>
      </c>
    </row>
    <row r="3" spans="1:4" ht="94.5" x14ac:dyDescent="0.25">
      <c r="A3" s="204" t="str">
        <f>+LEFT(B3,10)</f>
        <v>E2.P_E.MR1</v>
      </c>
      <c r="B3" s="98" t="s">
        <v>489</v>
      </c>
      <c r="C3" s="99" t="s">
        <v>1852</v>
      </c>
      <c r="D3" s="100" t="s">
        <v>1853</v>
      </c>
    </row>
    <row r="4" spans="1:4" ht="126" x14ac:dyDescent="0.25">
      <c r="A4" s="204" t="str">
        <f t="shared" ref="A4:A67" si="0">+LEFT(B4,10)</f>
        <v>E2.P_B.MR1</v>
      </c>
      <c r="B4" s="98" t="s">
        <v>451</v>
      </c>
      <c r="C4" s="99" t="s">
        <v>1854</v>
      </c>
      <c r="D4" s="100" t="s">
        <v>1855</v>
      </c>
    </row>
    <row r="5" spans="1:4" ht="63" x14ac:dyDescent="0.25">
      <c r="A5" s="204" t="str">
        <f t="shared" si="0"/>
        <v>E4.P_D.MR2</v>
      </c>
      <c r="B5" s="98" t="s">
        <v>777</v>
      </c>
      <c r="C5" s="99" t="s">
        <v>1856</v>
      </c>
      <c r="D5" s="100" t="s">
        <v>1857</v>
      </c>
    </row>
    <row r="6" spans="1:4" ht="126" x14ac:dyDescent="0.25">
      <c r="A6" s="204" t="str">
        <f t="shared" si="0"/>
        <v>E4.P_D.MR1</v>
      </c>
      <c r="B6" s="98" t="s">
        <v>767</v>
      </c>
      <c r="C6" s="99" t="s">
        <v>1858</v>
      </c>
      <c r="D6" s="100" t="s">
        <v>1859</v>
      </c>
    </row>
    <row r="7" spans="1:4" ht="126" x14ac:dyDescent="0.25">
      <c r="A7" s="204" t="str">
        <f t="shared" si="0"/>
        <v>E1.P_A.MR5</v>
      </c>
      <c r="B7" s="98" t="s">
        <v>270</v>
      </c>
      <c r="C7" s="99" t="s">
        <v>1860</v>
      </c>
      <c r="D7" s="100" t="s">
        <v>1861</v>
      </c>
    </row>
    <row r="8" spans="1:4" ht="78.75" x14ac:dyDescent="0.25">
      <c r="A8" s="204" t="str">
        <f t="shared" si="0"/>
        <v>E3.P_G.MR1</v>
      </c>
      <c r="B8" s="98" t="s">
        <v>624</v>
      </c>
      <c r="C8" s="99" t="s">
        <v>1862</v>
      </c>
      <c r="D8" s="100" t="s">
        <v>1863</v>
      </c>
    </row>
    <row r="9" spans="1:4" ht="61.5" customHeight="1" x14ac:dyDescent="0.25">
      <c r="A9" s="204" t="str">
        <f t="shared" si="0"/>
        <v>E3.P_H.MR1</v>
      </c>
      <c r="B9" s="98" t="s">
        <v>633</v>
      </c>
      <c r="C9" s="99" t="s">
        <v>1864</v>
      </c>
      <c r="D9" s="100" t="s">
        <v>1865</v>
      </c>
    </row>
    <row r="10" spans="1:4" ht="78.75" x14ac:dyDescent="0.25">
      <c r="A10" s="204" t="str">
        <f t="shared" si="0"/>
        <v>E3.P_I.MR1</v>
      </c>
      <c r="B10" s="98" t="s">
        <v>642</v>
      </c>
      <c r="C10" s="99" t="s">
        <v>1866</v>
      </c>
      <c r="D10" s="100" t="s">
        <v>1867</v>
      </c>
    </row>
    <row r="11" spans="1:4" ht="94.5" x14ac:dyDescent="0.25">
      <c r="A11" s="204" t="str">
        <f t="shared" si="0"/>
        <v>E3.P_J.MR1</v>
      </c>
      <c r="B11" s="98" t="s">
        <v>651</v>
      </c>
      <c r="C11" s="99" t="s">
        <v>1868</v>
      </c>
      <c r="D11" s="100" t="s">
        <v>1869</v>
      </c>
    </row>
    <row r="12" spans="1:4" ht="90.75" customHeight="1" x14ac:dyDescent="0.25">
      <c r="A12" s="204" t="str">
        <f t="shared" si="0"/>
        <v>E3.P_K.MR1</v>
      </c>
      <c r="B12" s="98" t="s">
        <v>660</v>
      </c>
      <c r="C12" s="99" t="s">
        <v>1870</v>
      </c>
      <c r="D12" s="100" t="s">
        <v>1871</v>
      </c>
    </row>
    <row r="13" spans="1:4" ht="94.5" x14ac:dyDescent="0.25">
      <c r="A13" s="204" t="str">
        <f t="shared" si="0"/>
        <v>E2.P_C.MR1</v>
      </c>
      <c r="B13" s="98" t="s">
        <v>463</v>
      </c>
      <c r="C13" s="99" t="s">
        <v>1872</v>
      </c>
      <c r="D13" s="100" t="s">
        <v>1873</v>
      </c>
    </row>
    <row r="14" spans="1:4" ht="78.75" x14ac:dyDescent="0.25">
      <c r="A14" s="204" t="str">
        <f t="shared" si="0"/>
        <v>E3.P_F.MR1</v>
      </c>
      <c r="B14" s="98" t="s">
        <v>614</v>
      </c>
      <c r="C14" s="99" t="s">
        <v>1874</v>
      </c>
      <c r="D14" s="100" t="s">
        <v>1875</v>
      </c>
    </row>
    <row r="15" spans="1:4" ht="78" customHeight="1" x14ac:dyDescent="0.25">
      <c r="A15" s="204" t="str">
        <f t="shared" si="0"/>
        <v>E2.P_D.MR1</v>
      </c>
      <c r="B15" s="98" t="s">
        <v>477</v>
      </c>
      <c r="C15" s="99" t="s">
        <v>1876</v>
      </c>
      <c r="D15" s="100" t="s">
        <v>1877</v>
      </c>
    </row>
    <row r="16" spans="1:4" ht="67.5" customHeight="1" x14ac:dyDescent="0.25">
      <c r="A16" s="204" t="str">
        <f t="shared" si="0"/>
        <v>E1.P_E.MR1</v>
      </c>
      <c r="B16" s="98" t="s">
        <v>343</v>
      </c>
      <c r="C16" s="99" t="s">
        <v>1878</v>
      </c>
      <c r="D16" s="100" t="s">
        <v>1879</v>
      </c>
    </row>
    <row r="17" spans="1:4" ht="110.25" x14ac:dyDescent="0.25">
      <c r="A17" s="204" t="str">
        <f t="shared" si="0"/>
        <v>E1.P_H.MR1</v>
      </c>
      <c r="B17" s="98" t="s">
        <v>400</v>
      </c>
      <c r="C17" s="99" t="s">
        <v>1880</v>
      </c>
      <c r="D17" s="100" t="s">
        <v>1881</v>
      </c>
    </row>
    <row r="18" spans="1:4" ht="78" customHeight="1" x14ac:dyDescent="0.25">
      <c r="A18" s="204" t="str">
        <f t="shared" si="0"/>
        <v>E1.P_C.MR1</v>
      </c>
      <c r="B18" s="98" t="s">
        <v>318</v>
      </c>
      <c r="C18" s="99" t="s">
        <v>1882</v>
      </c>
      <c r="D18" s="100" t="s">
        <v>1883</v>
      </c>
    </row>
    <row r="19" spans="1:4" ht="141.75" x14ac:dyDescent="0.25">
      <c r="A19" s="204" t="str">
        <f t="shared" si="0"/>
        <v>E1.P_D.MR1</v>
      </c>
      <c r="B19" s="98" t="s">
        <v>331</v>
      </c>
      <c r="C19" s="99" t="s">
        <v>1884</v>
      </c>
      <c r="D19" s="100" t="s">
        <v>1885</v>
      </c>
    </row>
    <row r="20" spans="1:4" ht="63" x14ac:dyDescent="0.25">
      <c r="A20" s="204" t="str">
        <f t="shared" si="0"/>
        <v>E1.P_A.MR4</v>
      </c>
      <c r="B20" s="98" t="s">
        <v>259</v>
      </c>
      <c r="C20" s="99" t="s">
        <v>1886</v>
      </c>
      <c r="D20" s="100" t="s">
        <v>1887</v>
      </c>
    </row>
    <row r="21" spans="1:4" ht="47.25" x14ac:dyDescent="0.25">
      <c r="A21" s="204" t="str">
        <f t="shared" si="0"/>
        <v>E4.P_A.MR1</v>
      </c>
      <c r="B21" s="98" t="s">
        <v>709</v>
      </c>
      <c r="C21" s="99" t="s">
        <v>1888</v>
      </c>
      <c r="D21" s="100" t="s">
        <v>1889</v>
      </c>
    </row>
    <row r="22" spans="1:4" ht="47.25" x14ac:dyDescent="0.25">
      <c r="A22" s="204" t="str">
        <f t="shared" si="0"/>
        <v>E4.P_A.MR2</v>
      </c>
      <c r="B22" s="98" t="s">
        <v>722</v>
      </c>
      <c r="C22" s="99" t="s">
        <v>1890</v>
      </c>
      <c r="D22" s="100" t="s">
        <v>1891</v>
      </c>
    </row>
    <row r="23" spans="1:4" ht="96" customHeight="1" x14ac:dyDescent="0.25">
      <c r="A23" s="204" t="str">
        <f t="shared" si="0"/>
        <v>E1.P_F.MR1</v>
      </c>
      <c r="B23" s="98" t="s">
        <v>357</v>
      </c>
      <c r="C23" s="99" t="s">
        <v>1892</v>
      </c>
      <c r="D23" s="100" t="s">
        <v>1893</v>
      </c>
    </row>
    <row r="24" spans="1:4" ht="63.75" customHeight="1" x14ac:dyDescent="0.25">
      <c r="A24" s="204" t="str">
        <f t="shared" si="0"/>
        <v>E4.P_A.MR3</v>
      </c>
      <c r="B24" s="98" t="s">
        <v>730</v>
      </c>
      <c r="C24" s="99" t="s">
        <v>1894</v>
      </c>
      <c r="D24" s="100" t="s">
        <v>1895</v>
      </c>
    </row>
    <row r="25" spans="1:4" ht="66" customHeight="1" x14ac:dyDescent="0.25">
      <c r="A25" s="204" t="str">
        <f t="shared" si="0"/>
        <v>E1.P_F.MR2</v>
      </c>
      <c r="B25" s="98" t="s">
        <v>370</v>
      </c>
      <c r="C25" s="99" t="s">
        <v>1896</v>
      </c>
      <c r="D25" s="100" t="s">
        <v>1897</v>
      </c>
    </row>
    <row r="26" spans="1:4" ht="110.25" x14ac:dyDescent="0.25">
      <c r="A26" s="204" t="str">
        <f t="shared" si="0"/>
        <v>E4.P_A.MR4</v>
      </c>
      <c r="B26" s="98" t="s">
        <v>738</v>
      </c>
      <c r="C26" s="99" t="s">
        <v>1898</v>
      </c>
      <c r="D26" s="100" t="s">
        <v>1899</v>
      </c>
    </row>
    <row r="27" spans="1:4" ht="63" x14ac:dyDescent="0.25">
      <c r="A27" s="204" t="str">
        <f t="shared" si="0"/>
        <v>E1.P_A.MR2</v>
      </c>
      <c r="B27" s="98" t="s">
        <v>235</v>
      </c>
      <c r="C27" s="99" t="s">
        <v>1900</v>
      </c>
      <c r="D27" s="100" t="s">
        <v>1901</v>
      </c>
    </row>
    <row r="28" spans="1:4" ht="64.5" customHeight="1" x14ac:dyDescent="0.25">
      <c r="A28" s="204" t="str">
        <f t="shared" si="0"/>
        <v>E1.P_J.MR1</v>
      </c>
      <c r="B28" s="98" t="s">
        <v>425</v>
      </c>
      <c r="C28" s="99" t="s">
        <v>1902</v>
      </c>
      <c r="D28" s="100" t="s">
        <v>1903</v>
      </c>
    </row>
    <row r="29" spans="1:4" ht="78.75" customHeight="1" x14ac:dyDescent="0.25">
      <c r="A29" s="204" t="str">
        <f t="shared" si="0"/>
        <v>E3.P_B.MR1</v>
      </c>
      <c r="B29" s="98" t="s">
        <v>543</v>
      </c>
      <c r="C29" s="99" t="s">
        <v>1904</v>
      </c>
      <c r="D29" s="100" t="s">
        <v>1905</v>
      </c>
    </row>
    <row r="30" spans="1:4" ht="108.75" customHeight="1" x14ac:dyDescent="0.25">
      <c r="A30" s="204" t="str">
        <f t="shared" si="0"/>
        <v>E4.P_C.MR1</v>
      </c>
      <c r="B30" s="98" t="s">
        <v>757</v>
      </c>
      <c r="C30" s="99" t="s">
        <v>1906</v>
      </c>
      <c r="D30" s="100" t="s">
        <v>1907</v>
      </c>
    </row>
    <row r="31" spans="1:4" ht="65.25" customHeight="1" x14ac:dyDescent="0.25">
      <c r="A31" s="204" t="str">
        <f t="shared" si="0"/>
        <v>E2.P_A.MR1</v>
      </c>
      <c r="B31" s="98" t="s">
        <v>436</v>
      </c>
      <c r="C31" s="99" t="s">
        <v>1908</v>
      </c>
      <c r="D31" s="100" t="s">
        <v>1909</v>
      </c>
    </row>
    <row r="32" spans="1:4" ht="93" customHeight="1" x14ac:dyDescent="0.25">
      <c r="A32" s="204" t="str">
        <f t="shared" si="0"/>
        <v>E1.P_G.MR1</v>
      </c>
      <c r="B32" s="98" t="s">
        <v>379</v>
      </c>
      <c r="C32" s="99" t="s">
        <v>1910</v>
      </c>
      <c r="D32" s="100" t="s">
        <v>1911</v>
      </c>
    </row>
    <row r="33" spans="1:4" ht="81" customHeight="1" x14ac:dyDescent="0.25">
      <c r="A33" s="204" t="str">
        <f t="shared" si="0"/>
        <v>E1.P_G.MR2</v>
      </c>
      <c r="B33" s="98" t="s">
        <v>391</v>
      </c>
      <c r="C33" s="99" t="s">
        <v>1912</v>
      </c>
      <c r="D33" s="100" t="s">
        <v>1913</v>
      </c>
    </row>
    <row r="34" spans="1:4" ht="63" customHeight="1" x14ac:dyDescent="0.25">
      <c r="A34" s="204" t="str">
        <f t="shared" si="0"/>
        <v>E3.P_L.MR2</v>
      </c>
      <c r="B34" s="98" t="s">
        <v>680</v>
      </c>
      <c r="C34" s="99" t="s">
        <v>1914</v>
      </c>
      <c r="D34" s="100" t="s">
        <v>1915</v>
      </c>
    </row>
    <row r="35" spans="1:4" ht="78" customHeight="1" x14ac:dyDescent="0.25">
      <c r="A35" s="204" t="str">
        <f t="shared" si="0"/>
        <v>E3.P_L.MR3</v>
      </c>
      <c r="B35" s="98" t="s">
        <v>689</v>
      </c>
      <c r="C35" s="99" t="s">
        <v>1916</v>
      </c>
      <c r="D35" s="100" t="s">
        <v>1917</v>
      </c>
    </row>
    <row r="36" spans="1:4" ht="63.75" customHeight="1" x14ac:dyDescent="0.25">
      <c r="A36" s="204" t="str">
        <f t="shared" si="0"/>
        <v>E2.P_F.MR1</v>
      </c>
      <c r="B36" s="98" t="s">
        <v>502</v>
      </c>
      <c r="C36" s="99" t="s">
        <v>1918</v>
      </c>
      <c r="D36" s="100" t="s">
        <v>1919</v>
      </c>
    </row>
    <row r="37" spans="1:4" ht="110.25" x14ac:dyDescent="0.25">
      <c r="A37" s="204" t="str">
        <f t="shared" si="0"/>
        <v>E3.P_A.MR1</v>
      </c>
      <c r="B37" s="98" t="s">
        <v>527</v>
      </c>
      <c r="C37" s="99" t="s">
        <v>1920</v>
      </c>
      <c r="D37" s="100" t="s">
        <v>1921</v>
      </c>
    </row>
    <row r="38" spans="1:4" ht="94.5" x14ac:dyDescent="0.25">
      <c r="A38" s="204" t="str">
        <f t="shared" si="0"/>
        <v>E2.P_F.MR2</v>
      </c>
      <c r="B38" s="98" t="s">
        <v>514</v>
      </c>
      <c r="C38" s="99" t="s">
        <v>1922</v>
      </c>
      <c r="D38" s="100" t="s">
        <v>1923</v>
      </c>
    </row>
    <row r="39" spans="1:4" ht="78.75" x14ac:dyDescent="0.25">
      <c r="A39" s="204" t="str">
        <f t="shared" si="0"/>
        <v>E1.P_B.MR1</v>
      </c>
      <c r="B39" s="98" t="s">
        <v>281</v>
      </c>
      <c r="C39" s="99" t="s">
        <v>1924</v>
      </c>
      <c r="D39" s="100" t="s">
        <v>1925</v>
      </c>
    </row>
    <row r="40" spans="1:4" ht="157.5" x14ac:dyDescent="0.25">
      <c r="A40" s="204" t="str">
        <f t="shared" si="0"/>
        <v>E3.P_E.MR1</v>
      </c>
      <c r="B40" s="98" t="s">
        <v>602</v>
      </c>
      <c r="C40" s="99" t="s">
        <v>1926</v>
      </c>
      <c r="D40" s="100" t="s">
        <v>1927</v>
      </c>
    </row>
    <row r="41" spans="1:4" ht="110.25" x14ac:dyDescent="0.25">
      <c r="A41" s="204" t="str">
        <f t="shared" si="0"/>
        <v>E1.P_B.MR2</v>
      </c>
      <c r="B41" s="98" t="s">
        <v>296</v>
      </c>
      <c r="C41" s="99" t="s">
        <v>1928</v>
      </c>
      <c r="D41" s="100" t="s">
        <v>1929</v>
      </c>
    </row>
    <row r="42" spans="1:4" ht="157.5" x14ac:dyDescent="0.25">
      <c r="A42" s="204" t="str">
        <f t="shared" si="0"/>
        <v>E1.P_B.MR3</v>
      </c>
      <c r="B42" s="98" t="s">
        <v>308</v>
      </c>
      <c r="C42" s="99" t="s">
        <v>1930</v>
      </c>
      <c r="D42" s="100" t="s">
        <v>1931</v>
      </c>
    </row>
    <row r="43" spans="1:4" ht="78.75" x14ac:dyDescent="0.25">
      <c r="A43" s="204" t="str">
        <f t="shared" si="0"/>
        <v>E3.P_C.MR1</v>
      </c>
      <c r="B43" s="98" t="s">
        <v>558</v>
      </c>
      <c r="C43" s="99" t="s">
        <v>1932</v>
      </c>
      <c r="D43" s="100" t="s">
        <v>1933</v>
      </c>
    </row>
    <row r="44" spans="1:4" ht="51" customHeight="1" x14ac:dyDescent="0.25">
      <c r="A44" s="204" t="str">
        <f t="shared" si="0"/>
        <v>E1.P_A.MR3</v>
      </c>
      <c r="B44" s="98" t="s">
        <v>247</v>
      </c>
      <c r="C44" s="99" t="s">
        <v>1934</v>
      </c>
      <c r="D44" s="100" t="s">
        <v>1935</v>
      </c>
    </row>
    <row r="45" spans="1:4" ht="78.75" x14ac:dyDescent="0.25">
      <c r="A45" s="204" t="str">
        <f t="shared" si="0"/>
        <v>E3.P_L.MR1</v>
      </c>
      <c r="B45" s="98" t="s">
        <v>669</v>
      </c>
      <c r="C45" s="99" t="s">
        <v>1936</v>
      </c>
      <c r="D45" s="100" t="s">
        <v>1937</v>
      </c>
    </row>
    <row r="46" spans="1:4" ht="93.75" customHeight="1" x14ac:dyDescent="0.25">
      <c r="A46" s="204" t="str">
        <f t="shared" si="0"/>
        <v>E1.P_I.MR1</v>
      </c>
      <c r="B46" s="98" t="s">
        <v>413</v>
      </c>
      <c r="C46" s="99" t="s">
        <v>1938</v>
      </c>
      <c r="D46" s="100" t="s">
        <v>1939</v>
      </c>
    </row>
    <row r="47" spans="1:4" ht="110.25" customHeight="1" x14ac:dyDescent="0.25">
      <c r="A47" s="204" t="str">
        <f t="shared" si="0"/>
        <v>E1.P_A.MR1</v>
      </c>
      <c r="B47" s="98" t="s">
        <v>207</v>
      </c>
      <c r="C47" s="99" t="s">
        <v>1940</v>
      </c>
      <c r="D47" s="100" t="s">
        <v>1941</v>
      </c>
    </row>
    <row r="48" spans="1:4" ht="94.5" x14ac:dyDescent="0.25">
      <c r="A48" s="204" t="str">
        <f t="shared" si="0"/>
        <v>E3.P_L.MR4</v>
      </c>
      <c r="B48" s="98" t="s">
        <v>698</v>
      </c>
      <c r="C48" s="99" t="s">
        <v>1942</v>
      </c>
      <c r="D48" s="100" t="s">
        <v>1943</v>
      </c>
    </row>
    <row r="49" spans="1:4" ht="189" x14ac:dyDescent="0.25">
      <c r="A49" s="204" t="str">
        <f t="shared" si="0"/>
        <v>E3.P_C.MR2</v>
      </c>
      <c r="B49" s="98" t="s">
        <v>571</v>
      </c>
      <c r="C49" s="99" t="s">
        <v>1944</v>
      </c>
      <c r="D49" s="100" t="s">
        <v>1945</v>
      </c>
    </row>
    <row r="50" spans="1:4" ht="78.75" x14ac:dyDescent="0.25">
      <c r="A50" s="204" t="str">
        <f t="shared" si="0"/>
        <v>E4.P_E.MR1</v>
      </c>
      <c r="B50" s="98" t="s">
        <v>789</v>
      </c>
      <c r="C50" s="99" t="s">
        <v>1946</v>
      </c>
      <c r="D50" s="100" t="s">
        <v>1947</v>
      </c>
    </row>
    <row r="51" spans="1:4" ht="157.5" x14ac:dyDescent="0.25">
      <c r="A51" s="204" t="str">
        <f t="shared" si="0"/>
        <v>E1.P_A.MR1</v>
      </c>
      <c r="B51" s="98" t="s">
        <v>221</v>
      </c>
      <c r="C51" s="99" t="s">
        <v>1948</v>
      </c>
      <c r="D51" s="100" t="s">
        <v>1949</v>
      </c>
    </row>
    <row r="52" spans="1:4" ht="63" x14ac:dyDescent="0.25">
      <c r="A52" s="204" t="str">
        <f t="shared" si="0"/>
        <v>E4.P_D.MR3</v>
      </c>
      <c r="B52" s="98" t="s">
        <v>783</v>
      </c>
      <c r="C52" s="99" t="s">
        <v>1950</v>
      </c>
      <c r="D52" s="100" t="s">
        <v>1951</v>
      </c>
    </row>
    <row r="53" spans="1:4" ht="126" x14ac:dyDescent="0.25">
      <c r="A53" s="204" t="str">
        <f t="shared" si="0"/>
        <v>E3.P_D.MR1</v>
      </c>
      <c r="B53" s="98" t="s">
        <v>582</v>
      </c>
      <c r="C53" s="99" t="s">
        <v>1952</v>
      </c>
      <c r="D53" s="100" t="s">
        <v>1953</v>
      </c>
    </row>
    <row r="54" spans="1:4" ht="126" x14ac:dyDescent="0.25">
      <c r="A54" s="204" t="str">
        <f t="shared" si="0"/>
        <v>E3.P_D.MR2</v>
      </c>
      <c r="B54" s="98" t="s">
        <v>594</v>
      </c>
      <c r="C54" s="99" t="s">
        <v>1954</v>
      </c>
      <c r="D54" s="100" t="s">
        <v>1953</v>
      </c>
    </row>
    <row r="55" spans="1:4" ht="157.5" x14ac:dyDescent="0.25">
      <c r="A55" s="204" t="str">
        <f t="shared" si="0"/>
        <v>E4.P_B.MR1</v>
      </c>
      <c r="B55" s="98" t="s">
        <v>746</v>
      </c>
      <c r="C55" s="99" t="s">
        <v>1955</v>
      </c>
      <c r="D55" s="100" t="s">
        <v>1956</v>
      </c>
    </row>
    <row r="56" spans="1:4" ht="15.75" x14ac:dyDescent="0.25">
      <c r="A56" s="204" t="str">
        <f t="shared" si="0"/>
        <v/>
      </c>
      <c r="B56" s="98"/>
      <c r="C56" s="99"/>
      <c r="D56" s="100"/>
    </row>
    <row r="57" spans="1:4" ht="15.75" x14ac:dyDescent="0.25">
      <c r="A57" s="204" t="str">
        <f t="shared" si="0"/>
        <v/>
      </c>
      <c r="B57" s="98"/>
      <c r="C57" s="99"/>
      <c r="D57" s="100"/>
    </row>
    <row r="58" spans="1:4" ht="15.75" x14ac:dyDescent="0.25">
      <c r="A58" s="204" t="str">
        <f t="shared" si="0"/>
        <v/>
      </c>
      <c r="B58" s="98"/>
      <c r="C58" s="99"/>
      <c r="D58" s="100"/>
    </row>
    <row r="59" spans="1:4" ht="15.75" x14ac:dyDescent="0.25">
      <c r="A59" s="204" t="str">
        <f t="shared" si="0"/>
        <v/>
      </c>
      <c r="B59" s="98"/>
      <c r="C59" s="99"/>
      <c r="D59" s="100"/>
    </row>
    <row r="60" spans="1:4" ht="15.75" x14ac:dyDescent="0.25">
      <c r="A60" s="204" t="str">
        <f t="shared" si="0"/>
        <v/>
      </c>
      <c r="B60" s="98"/>
      <c r="C60" s="99"/>
      <c r="D60" s="100"/>
    </row>
    <row r="61" spans="1:4" ht="15.75" x14ac:dyDescent="0.25">
      <c r="A61" s="204" t="str">
        <f t="shared" si="0"/>
        <v/>
      </c>
      <c r="B61" s="98"/>
      <c r="C61" s="99"/>
      <c r="D61" s="100"/>
    </row>
    <row r="62" spans="1:4" ht="15.75" x14ac:dyDescent="0.25">
      <c r="A62" s="204" t="str">
        <f t="shared" si="0"/>
        <v/>
      </c>
      <c r="B62" s="98"/>
      <c r="C62" s="99"/>
      <c r="D62" s="100"/>
    </row>
    <row r="63" spans="1:4" ht="15.75" x14ac:dyDescent="0.25">
      <c r="A63" s="204" t="str">
        <f t="shared" si="0"/>
        <v/>
      </c>
      <c r="B63" s="98"/>
      <c r="C63" s="99"/>
      <c r="D63" s="100"/>
    </row>
    <row r="64" spans="1:4" ht="15.75" x14ac:dyDescent="0.25">
      <c r="A64" s="204" t="str">
        <f t="shared" si="0"/>
        <v/>
      </c>
      <c r="B64" s="98"/>
      <c r="C64" s="99"/>
      <c r="D64" s="100"/>
    </row>
    <row r="65" spans="1:4" ht="15.75" x14ac:dyDescent="0.25">
      <c r="A65" s="204" t="str">
        <f t="shared" si="0"/>
        <v/>
      </c>
      <c r="B65" s="98"/>
      <c r="C65" s="99"/>
      <c r="D65" s="100"/>
    </row>
    <row r="66" spans="1:4" ht="15.75" x14ac:dyDescent="0.25">
      <c r="A66" s="204" t="str">
        <f t="shared" si="0"/>
        <v/>
      </c>
      <c r="B66" s="98"/>
      <c r="C66" s="99"/>
      <c r="D66" s="100"/>
    </row>
    <row r="67" spans="1:4" ht="15.75" x14ac:dyDescent="0.25">
      <c r="A67" s="204" t="str">
        <f t="shared" si="0"/>
        <v/>
      </c>
      <c r="B67" s="98"/>
      <c r="C67" s="99"/>
      <c r="D67" s="100"/>
    </row>
    <row r="68" spans="1:4" ht="15.75" x14ac:dyDescent="0.25">
      <c r="A68" s="204" t="str">
        <f t="shared" ref="A68:A82" si="1">+LEFT(B68,10)</f>
        <v/>
      </c>
      <c r="B68" s="98"/>
      <c r="C68" s="99"/>
      <c r="D68" s="100"/>
    </row>
    <row r="69" spans="1:4" ht="15.75" x14ac:dyDescent="0.25">
      <c r="A69" s="204" t="str">
        <f t="shared" si="1"/>
        <v/>
      </c>
      <c r="B69" s="98"/>
      <c r="C69" s="99"/>
      <c r="D69" s="100"/>
    </row>
    <row r="70" spans="1:4" ht="15.75" x14ac:dyDescent="0.25">
      <c r="A70" s="204" t="str">
        <f t="shared" si="1"/>
        <v/>
      </c>
      <c r="B70" s="98"/>
      <c r="C70" s="99"/>
      <c r="D70" s="100"/>
    </row>
    <row r="71" spans="1:4" ht="15.75" x14ac:dyDescent="0.25">
      <c r="A71" s="204" t="str">
        <f t="shared" si="1"/>
        <v/>
      </c>
      <c r="B71" s="98"/>
      <c r="C71" s="99"/>
      <c r="D71" s="100"/>
    </row>
    <row r="72" spans="1:4" ht="15.75" x14ac:dyDescent="0.25">
      <c r="A72" s="204" t="str">
        <f t="shared" si="1"/>
        <v/>
      </c>
      <c r="B72" s="98"/>
      <c r="C72" s="99"/>
      <c r="D72" s="100"/>
    </row>
    <row r="73" spans="1:4" ht="15.75" x14ac:dyDescent="0.25">
      <c r="A73" s="204" t="str">
        <f t="shared" si="1"/>
        <v/>
      </c>
      <c r="B73" s="98"/>
      <c r="C73" s="99"/>
      <c r="D73" s="100"/>
    </row>
    <row r="74" spans="1:4" ht="15.75" x14ac:dyDescent="0.25">
      <c r="A74" s="204" t="str">
        <f t="shared" si="1"/>
        <v/>
      </c>
      <c r="B74" s="98"/>
      <c r="C74" s="99"/>
      <c r="D74" s="100"/>
    </row>
    <row r="75" spans="1:4" ht="15.75" x14ac:dyDescent="0.25">
      <c r="A75" s="204" t="str">
        <f t="shared" si="1"/>
        <v/>
      </c>
      <c r="B75" s="98"/>
      <c r="C75" s="99"/>
      <c r="D75" s="100"/>
    </row>
    <row r="76" spans="1:4" ht="15.75" x14ac:dyDescent="0.25">
      <c r="A76" s="204" t="str">
        <f t="shared" si="1"/>
        <v/>
      </c>
      <c r="B76" s="98"/>
      <c r="C76" s="99"/>
      <c r="D76" s="100"/>
    </row>
    <row r="77" spans="1:4" ht="15.75" x14ac:dyDescent="0.25">
      <c r="A77" s="204" t="str">
        <f t="shared" si="1"/>
        <v/>
      </c>
      <c r="B77" s="98"/>
      <c r="C77" s="99"/>
      <c r="D77" s="100"/>
    </row>
    <row r="78" spans="1:4" ht="15.75" x14ac:dyDescent="0.25">
      <c r="A78" s="204" t="str">
        <f t="shared" si="1"/>
        <v/>
      </c>
      <c r="B78" s="98"/>
      <c r="C78" s="99"/>
      <c r="D78" s="100"/>
    </row>
    <row r="79" spans="1:4" ht="15.75" x14ac:dyDescent="0.25">
      <c r="A79" s="204" t="str">
        <f t="shared" si="1"/>
        <v/>
      </c>
      <c r="B79" s="98"/>
      <c r="C79" s="99"/>
      <c r="D79" s="100"/>
    </row>
    <row r="80" spans="1:4" ht="15.75" x14ac:dyDescent="0.25">
      <c r="A80" s="204" t="str">
        <f t="shared" si="1"/>
        <v/>
      </c>
      <c r="B80" s="98"/>
      <c r="C80" s="99"/>
      <c r="D80" s="100"/>
    </row>
    <row r="81" spans="1:4" ht="15.75" x14ac:dyDescent="0.25">
      <c r="A81" s="204" t="str">
        <f t="shared" si="1"/>
        <v/>
      </c>
      <c r="B81" s="98"/>
      <c r="C81" s="99"/>
      <c r="D81" s="100"/>
    </row>
    <row r="82" spans="1:4" ht="15.75" x14ac:dyDescent="0.25">
      <c r="A82" s="204" t="str">
        <f t="shared" si="1"/>
        <v/>
      </c>
      <c r="B82" s="98"/>
      <c r="C82" s="99"/>
      <c r="D82" s="100"/>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ColWidth="11.42578125"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70" t="s">
        <v>1957</v>
      </c>
      <c r="B1" s="1070"/>
      <c r="C1" s="1070"/>
      <c r="D1" s="1070"/>
      <c r="E1" s="1070"/>
      <c r="F1" s="1070"/>
      <c r="G1" s="1070"/>
      <c r="H1" s="1070"/>
      <c r="I1" s="1070"/>
      <c r="J1" s="1070"/>
      <c r="K1" s="1070"/>
      <c r="L1" s="1070"/>
      <c r="M1" s="1070"/>
      <c r="N1" s="1070"/>
      <c r="O1" s="1070"/>
      <c r="P1" s="1070"/>
    </row>
    <row r="2" spans="1:18" s="67" customFormat="1" ht="48" customHeight="1" x14ac:dyDescent="0.2">
      <c r="A2" s="66" t="s">
        <v>1958</v>
      </c>
      <c r="B2" s="1071" t="s">
        <v>1959</v>
      </c>
      <c r="C2" s="1072"/>
      <c r="D2" s="1072"/>
      <c r="E2" s="1072"/>
      <c r="F2" s="1072"/>
      <c r="G2" s="1072"/>
      <c r="H2" s="1073"/>
      <c r="I2" s="1071" t="s">
        <v>1960</v>
      </c>
      <c r="J2" s="1072"/>
      <c r="K2" s="1073"/>
      <c r="L2" s="1074" t="s">
        <v>1961</v>
      </c>
      <c r="M2" s="1074"/>
      <c r="N2" s="1074"/>
      <c r="O2" s="1074"/>
      <c r="P2" s="1075"/>
    </row>
    <row r="3" spans="1:18" ht="51" x14ac:dyDescent="0.2">
      <c r="A3" s="68" t="s">
        <v>1962</v>
      </c>
      <c r="B3" s="69" t="s">
        <v>1963</v>
      </c>
      <c r="C3" s="70" t="s">
        <v>1964</v>
      </c>
      <c r="D3" s="70" t="s">
        <v>1965</v>
      </c>
      <c r="E3" s="70" t="s">
        <v>1966</v>
      </c>
      <c r="F3" s="70" t="s">
        <v>1967</v>
      </c>
      <c r="G3" s="70" t="s">
        <v>1968</v>
      </c>
      <c r="H3" s="1076" t="s">
        <v>44</v>
      </c>
      <c r="I3" s="69" t="s">
        <v>1969</v>
      </c>
      <c r="J3" s="70" t="s">
        <v>1970</v>
      </c>
      <c r="K3" s="1076" t="s">
        <v>1971</v>
      </c>
      <c r="L3" s="69" t="s">
        <v>1972</v>
      </c>
      <c r="M3" s="70" t="s">
        <v>1973</v>
      </c>
      <c r="N3" s="70" t="s">
        <v>1974</v>
      </c>
      <c r="O3" s="70" t="s">
        <v>1975</v>
      </c>
      <c r="P3" s="71" t="s">
        <v>1976</v>
      </c>
    </row>
    <row r="4" spans="1:18" ht="18" x14ac:dyDescent="0.2">
      <c r="A4" s="68" t="s">
        <v>1977</v>
      </c>
      <c r="B4" s="72" t="s">
        <v>38</v>
      </c>
      <c r="C4" s="73" t="s">
        <v>39</v>
      </c>
      <c r="D4" s="73" t="s">
        <v>1978</v>
      </c>
      <c r="E4" s="73" t="s">
        <v>41</v>
      </c>
      <c r="F4" s="73" t="s">
        <v>42</v>
      </c>
      <c r="G4" s="73" t="s">
        <v>43</v>
      </c>
      <c r="H4" s="1076"/>
      <c r="I4" s="74" t="s">
        <v>45</v>
      </c>
      <c r="J4" s="75" t="s">
        <v>46</v>
      </c>
      <c r="K4" s="1076"/>
      <c r="L4" s="74" t="s">
        <v>48</v>
      </c>
      <c r="M4" s="75" t="s">
        <v>1973</v>
      </c>
      <c r="N4" s="75" t="s">
        <v>50</v>
      </c>
      <c r="O4" s="75" t="s">
        <v>51</v>
      </c>
      <c r="P4" s="76" t="s">
        <v>52</v>
      </c>
      <c r="Q4" s="2"/>
      <c r="R4" s="2"/>
    </row>
    <row r="5" spans="1:18" ht="36.75" thickBot="1" x14ac:dyDescent="0.25">
      <c r="A5" s="77" t="s">
        <v>1979</v>
      </c>
      <c r="B5" s="78">
        <v>2444</v>
      </c>
      <c r="C5" s="79">
        <v>3872</v>
      </c>
      <c r="D5" s="79">
        <v>4033</v>
      </c>
      <c r="E5" s="79">
        <v>7785</v>
      </c>
      <c r="F5" s="79">
        <v>14556</v>
      </c>
      <c r="G5" s="79">
        <v>2316</v>
      </c>
      <c r="H5" s="80">
        <f>SUM(B5:G5)</f>
        <v>35006</v>
      </c>
      <c r="I5" s="81">
        <v>17977</v>
      </c>
      <c r="J5" s="82">
        <v>17029</v>
      </c>
      <c r="K5" s="80">
        <f>SUM(I5:J5)</f>
        <v>35006</v>
      </c>
      <c r="L5" s="83"/>
      <c r="M5" s="84"/>
      <c r="N5" s="797">
        <v>786</v>
      </c>
      <c r="O5" s="84"/>
      <c r="P5" s="85"/>
    </row>
    <row r="6" spans="1:18" x14ac:dyDescent="0.2">
      <c r="H6" s="86"/>
    </row>
    <row r="10" spans="1:18" ht="15" x14ac:dyDescent="0.25">
      <c r="A10" s="851" t="s">
        <v>1980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E2.P_A.MR1 -EMPELO DIGNO</Descripci_x00f3_n>
  </documentManagement>
</p:properties>
</file>

<file path=customXml/itemProps1.xml><?xml version="1.0" encoding="utf-8"?>
<ds:datastoreItem xmlns:ds="http://schemas.openxmlformats.org/officeDocument/2006/customXml" ds:itemID="{EC3FC85F-0C22-41D4-A0E4-E9121C410A6A}"/>
</file>

<file path=customXml/itemProps2.xml><?xml version="1.0" encoding="utf-8"?>
<ds:datastoreItem xmlns:ds="http://schemas.openxmlformats.org/officeDocument/2006/customXml" ds:itemID="{15B37725-671E-495D-B238-BC106DCF2EF4}"/>
</file>

<file path=customXml/itemProps3.xml><?xml version="1.0" encoding="utf-8"?>
<ds:datastoreItem xmlns:ds="http://schemas.openxmlformats.org/officeDocument/2006/customXml" ds:itemID="{D8C16D2A-DADA-4FA0-9816-B478FEB8E3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E2.P_A.MR1 -EMPELO DIGNO</dc:title>
  <dc:creator>FARID</dc:creator>
  <cp:lastModifiedBy>Adriana Mora</cp:lastModifiedBy>
  <cp:revision/>
  <dcterms:created xsi:type="dcterms:W3CDTF">2017-01-16T16:29:25Z</dcterms:created>
  <dcterms:modified xsi:type="dcterms:W3CDTF">2020-01-31T12:45:03Z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