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2.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2.xml" ContentType="application/vnd.openxmlformats-officedocument.spreadsheetml.comments+xml"/>
  <Override PartName="/docProps/core.xml" ContentType="application/vnd.openxmlformats-package.core-properties+xml"/>
  <Override PartName="/xl/comments1.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60" windowWidth="15480" windowHeight="8760" tabRatio="762" activeTab="1"/>
  </bookViews>
  <sheets>
    <sheet name="POAI_2014_Políticas_$" sheetId="12" r:id="rId1"/>
    <sheet name="POAI_2014_Metas Prod" sheetId="8" r:id="rId2"/>
    <sheet name="TECHOS PRESUPUESTALES 2014" sheetId="11" r:id="rId3"/>
  </sheets>
  <externalReferences>
    <externalReference r:id="rId4"/>
  </externalReferences>
  <definedNames>
    <definedName name="_xlnm._FilterDatabase" localSheetId="1" hidden="1">'POAI_2014_Metas Prod'!$A$6:$CV$196</definedName>
    <definedName name="_xlnm._FilterDatabase" localSheetId="2" hidden="1">'TECHOS PRESUPUESTALES 2014'!$A$7:$J$48</definedName>
    <definedName name="_xlnm.Print_Area" localSheetId="2">'TECHOS PRESUPUESTALES 2014'!$A$2:$C$55</definedName>
  </definedNames>
  <calcPr calcId="145621"/>
</workbook>
</file>

<file path=xl/calcChain.xml><?xml version="1.0" encoding="utf-8"?>
<calcChain xmlns="http://schemas.openxmlformats.org/spreadsheetml/2006/main">
  <c r="AO12" i="12" l="1"/>
  <c r="AN12" i="12"/>
  <c r="AM12" i="12"/>
  <c r="AL12" i="12"/>
  <c r="AK12" i="12"/>
  <c r="AJ12" i="12"/>
  <c r="AI12" i="12"/>
  <c r="AH12" i="12"/>
  <c r="AG12" i="12"/>
  <c r="AF12" i="12"/>
  <c r="AE12" i="12"/>
  <c r="AD12" i="12"/>
  <c r="AC12" i="12"/>
  <c r="AB12" i="12"/>
  <c r="AA12" i="12"/>
  <c r="Z12" i="12"/>
  <c r="Y12" i="12"/>
  <c r="X12" i="12"/>
  <c r="W12" i="12"/>
  <c r="V12" i="12"/>
  <c r="U12" i="12"/>
  <c r="T12" i="12"/>
  <c r="S12" i="12"/>
  <c r="R12" i="12"/>
  <c r="Q12" i="12"/>
  <c r="P12" i="12"/>
  <c r="O12" i="12"/>
  <c r="N12" i="12"/>
  <c r="M12" i="12"/>
  <c r="L12" i="12"/>
  <c r="K12" i="12"/>
  <c r="J12" i="12"/>
  <c r="I12" i="12"/>
  <c r="H12" i="12"/>
  <c r="G12" i="12"/>
  <c r="F12" i="12"/>
  <c r="E12" i="12"/>
  <c r="D12" i="12"/>
  <c r="AO10" i="12"/>
  <c r="AN10" i="12"/>
  <c r="AM10" i="12"/>
  <c r="AL10" i="12"/>
  <c r="AK10" i="12"/>
  <c r="AJ10" i="12"/>
  <c r="AI10" i="12"/>
  <c r="AH10" i="12"/>
  <c r="AG10" i="12"/>
  <c r="AF10" i="12"/>
  <c r="AE10" i="12"/>
  <c r="AC10" i="12"/>
  <c r="AB10" i="12"/>
  <c r="AA10" i="12"/>
  <c r="Z10" i="12"/>
  <c r="Y10" i="12"/>
  <c r="X10" i="12"/>
  <c r="W10" i="12"/>
  <c r="V10" i="12"/>
  <c r="U10" i="12"/>
  <c r="T10" i="12"/>
  <c r="R10" i="12"/>
  <c r="Q10" i="12"/>
  <c r="P10" i="12"/>
  <c r="N10" i="12"/>
  <c r="M10" i="12"/>
  <c r="L10" i="12"/>
  <c r="K10" i="12"/>
  <c r="J10" i="12"/>
  <c r="I10" i="12"/>
  <c r="G10" i="12"/>
  <c r="F10" i="12"/>
  <c r="D10" i="12"/>
  <c r="C9" i="11" l="1"/>
  <c r="AC182" i="8"/>
  <c r="AC11" i="8"/>
  <c r="AC195" i="8"/>
  <c r="AC179" i="8" l="1"/>
  <c r="C12" i="12" s="1"/>
  <c r="AC54" i="8"/>
  <c r="AC158" i="8" l="1"/>
  <c r="AC157" i="8"/>
  <c r="AC156" i="8"/>
  <c r="AC154" i="8"/>
  <c r="AC153" i="8"/>
  <c r="AC152" i="8"/>
  <c r="AC151" i="8"/>
  <c r="AC150" i="8"/>
  <c r="AC78" i="8"/>
  <c r="AC79" i="8"/>
  <c r="AC146" i="8" l="1"/>
  <c r="C10" i="12" s="1"/>
  <c r="AO15" i="12"/>
  <c r="C12" i="11"/>
  <c r="AE150" i="8" l="1"/>
  <c r="E10" i="12" s="1"/>
  <c r="AM78" i="8" l="1"/>
  <c r="AH157" i="8"/>
  <c r="AH154" i="8" l="1"/>
  <c r="H10" i="12" s="1"/>
  <c r="AS159" i="8"/>
  <c r="S10" i="12" s="1"/>
  <c r="C98" i="11"/>
  <c r="AN15" i="12" l="1"/>
  <c r="AM15" i="12"/>
  <c r="AL15" i="12"/>
  <c r="AK15" i="12"/>
  <c r="AJ15" i="12"/>
  <c r="AI15" i="12"/>
  <c r="AH15" i="12"/>
  <c r="AG15" i="12"/>
  <c r="AF15" i="12"/>
  <c r="AE15" i="12"/>
  <c r="AD15" i="12"/>
  <c r="AC15" i="12"/>
  <c r="AB15" i="12"/>
  <c r="AA15" i="12"/>
  <c r="Z15" i="12"/>
  <c r="Y15" i="12"/>
  <c r="X15" i="12"/>
  <c r="W15" i="12"/>
  <c r="V15" i="12"/>
  <c r="U15" i="12"/>
  <c r="T15" i="12"/>
  <c r="S15" i="12"/>
  <c r="R15" i="12"/>
  <c r="Q15" i="12"/>
  <c r="P15" i="12"/>
  <c r="O15" i="12"/>
  <c r="N15" i="12"/>
  <c r="M15" i="12"/>
  <c r="K15" i="12"/>
  <c r="J15" i="12"/>
  <c r="I15" i="12"/>
  <c r="H15" i="12"/>
  <c r="G15" i="12"/>
  <c r="F15" i="12"/>
  <c r="E15" i="12"/>
  <c r="D15" i="12"/>
  <c r="AO11" i="12"/>
  <c r="AN11" i="12"/>
  <c r="AM11" i="12"/>
  <c r="AL11" i="12"/>
  <c r="AK11" i="12"/>
  <c r="AJ11" i="12"/>
  <c r="AI11" i="12"/>
  <c r="AH11" i="12"/>
  <c r="AG11" i="12"/>
  <c r="AF11" i="12"/>
  <c r="AE11" i="12"/>
  <c r="AD11" i="12"/>
  <c r="AC11" i="12"/>
  <c r="AB11" i="12"/>
  <c r="AA11" i="12"/>
  <c r="Z11" i="12"/>
  <c r="Y11" i="12"/>
  <c r="X11" i="12"/>
  <c r="W11" i="12"/>
  <c r="V11" i="12"/>
  <c r="U11" i="12"/>
  <c r="T11" i="12"/>
  <c r="S11" i="12"/>
  <c r="R11" i="12"/>
  <c r="Q11" i="12"/>
  <c r="P11" i="12"/>
  <c r="O11" i="12"/>
  <c r="N11" i="12"/>
  <c r="M11" i="12"/>
  <c r="L11" i="12"/>
  <c r="K11" i="12"/>
  <c r="J11" i="12"/>
  <c r="I11" i="12"/>
  <c r="H11" i="12"/>
  <c r="G11" i="12"/>
  <c r="F11" i="12"/>
  <c r="E11" i="12"/>
  <c r="D11" i="12"/>
  <c r="AO9" i="12"/>
  <c r="AN9" i="12"/>
  <c r="AM9" i="12"/>
  <c r="AL9" i="12"/>
  <c r="AK9" i="12"/>
  <c r="AJ9" i="12"/>
  <c r="AI9" i="12"/>
  <c r="AH9" i="12"/>
  <c r="AG9" i="12"/>
  <c r="AF9" i="12"/>
  <c r="AE9" i="12"/>
  <c r="AD9" i="12"/>
  <c r="AC9" i="12"/>
  <c r="AB9" i="12"/>
  <c r="AA9" i="12"/>
  <c r="Z9" i="12"/>
  <c r="Y9" i="12"/>
  <c r="X9" i="12"/>
  <c r="W9" i="12"/>
  <c r="V9" i="12"/>
  <c r="U9" i="12"/>
  <c r="T9" i="12"/>
  <c r="S9" i="12"/>
  <c r="R9" i="12"/>
  <c r="Q9" i="12"/>
  <c r="P9" i="12"/>
  <c r="O9" i="12"/>
  <c r="N9" i="12"/>
  <c r="M9" i="12"/>
  <c r="L9" i="12"/>
  <c r="K9" i="12"/>
  <c r="J9" i="12"/>
  <c r="I9" i="12"/>
  <c r="H9" i="12"/>
  <c r="G9" i="12"/>
  <c r="F9" i="12"/>
  <c r="E9" i="12"/>
  <c r="D9" i="12"/>
  <c r="AO8" i="12"/>
  <c r="AN8" i="12"/>
  <c r="AM8" i="12"/>
  <c r="AL8" i="12"/>
  <c r="AK8" i="12"/>
  <c r="AJ8" i="12"/>
  <c r="AI8" i="12"/>
  <c r="AH8" i="12"/>
  <c r="AG8" i="12"/>
  <c r="AF8" i="12"/>
  <c r="AE8" i="12"/>
  <c r="AD8" i="12"/>
  <c r="AC8" i="12"/>
  <c r="AB8" i="12"/>
  <c r="AA8" i="12"/>
  <c r="Z8" i="12"/>
  <c r="Y8" i="12"/>
  <c r="X8" i="12"/>
  <c r="W8" i="12"/>
  <c r="V8" i="12"/>
  <c r="U8" i="12"/>
  <c r="T8" i="12"/>
  <c r="S8" i="12"/>
  <c r="R8" i="12"/>
  <c r="Q8" i="12"/>
  <c r="P8" i="12"/>
  <c r="O8" i="12"/>
  <c r="N8" i="12"/>
  <c r="M8" i="12"/>
  <c r="L8" i="12"/>
  <c r="K8" i="12"/>
  <c r="J8" i="12"/>
  <c r="I8" i="12"/>
  <c r="H8" i="12"/>
  <c r="G8" i="12"/>
  <c r="F8" i="12"/>
  <c r="E8" i="12"/>
  <c r="D8" i="12"/>
  <c r="AO7" i="12"/>
  <c r="AN7" i="12"/>
  <c r="AM7" i="12"/>
  <c r="AL7" i="12"/>
  <c r="AK7" i="12"/>
  <c r="AJ7" i="12"/>
  <c r="AI7" i="12"/>
  <c r="AH7" i="12"/>
  <c r="AG7" i="12"/>
  <c r="AF7" i="12"/>
  <c r="AE7" i="12"/>
  <c r="AD7" i="12"/>
  <c r="AC7" i="12"/>
  <c r="AB7" i="12"/>
  <c r="AA7" i="12"/>
  <c r="Z7" i="12"/>
  <c r="Y7" i="12"/>
  <c r="X7" i="12"/>
  <c r="W7" i="12"/>
  <c r="V7" i="12"/>
  <c r="U7" i="12"/>
  <c r="S7" i="12"/>
  <c r="R7" i="12"/>
  <c r="Q7" i="12"/>
  <c r="P7" i="12"/>
  <c r="O7" i="12"/>
  <c r="N7" i="12"/>
  <c r="M7" i="12"/>
  <c r="L7" i="12"/>
  <c r="K7" i="12"/>
  <c r="J7" i="12"/>
  <c r="I7" i="12"/>
  <c r="H7" i="12"/>
  <c r="G7" i="12"/>
  <c r="F7" i="12"/>
  <c r="E7" i="12"/>
  <c r="D7" i="12"/>
  <c r="AO6" i="12"/>
  <c r="AN6" i="12"/>
  <c r="AM6" i="12"/>
  <c r="AL6" i="12"/>
  <c r="AK6" i="12"/>
  <c r="AJ6" i="12"/>
  <c r="AI6" i="12"/>
  <c r="AH6" i="12"/>
  <c r="AG6" i="12"/>
  <c r="AF6" i="12"/>
  <c r="AE6" i="12"/>
  <c r="AD6" i="12"/>
  <c r="AC6" i="12"/>
  <c r="AB6" i="12"/>
  <c r="AA6" i="12"/>
  <c r="Z6" i="12"/>
  <c r="Y6" i="12"/>
  <c r="X6" i="12"/>
  <c r="W6" i="12"/>
  <c r="V6" i="12"/>
  <c r="U6" i="12"/>
  <c r="T6" i="12"/>
  <c r="S6" i="12"/>
  <c r="R6" i="12"/>
  <c r="Q6" i="12"/>
  <c r="P6" i="12"/>
  <c r="O6" i="12"/>
  <c r="N6" i="12"/>
  <c r="M6" i="12"/>
  <c r="L6" i="12"/>
  <c r="K6" i="12"/>
  <c r="J6" i="12"/>
  <c r="I6" i="12"/>
  <c r="H6" i="12"/>
  <c r="G6" i="12"/>
  <c r="F6" i="12"/>
  <c r="E6" i="12"/>
  <c r="D6" i="12"/>
  <c r="AO5" i="12"/>
  <c r="AN5" i="12"/>
  <c r="AM5" i="12"/>
  <c r="AL5" i="12"/>
  <c r="AK5" i="12"/>
  <c r="AJ5" i="12"/>
  <c r="AI5" i="12"/>
  <c r="AH5" i="12"/>
  <c r="AG5" i="12"/>
  <c r="AF5" i="12"/>
  <c r="AE5" i="12"/>
  <c r="AD5" i="12"/>
  <c r="AC5" i="12"/>
  <c r="AB5" i="12"/>
  <c r="AA5" i="12"/>
  <c r="Z5" i="12"/>
  <c r="Y5" i="12"/>
  <c r="X5" i="12"/>
  <c r="W5" i="12"/>
  <c r="V5" i="12"/>
  <c r="U5" i="12"/>
  <c r="T5" i="12"/>
  <c r="S5" i="12"/>
  <c r="R5" i="12"/>
  <c r="Q5" i="12"/>
  <c r="P5" i="12"/>
  <c r="O5" i="12"/>
  <c r="N5" i="12"/>
  <c r="M5" i="12"/>
  <c r="L5" i="12"/>
  <c r="K5" i="12"/>
  <c r="J5" i="12"/>
  <c r="I5" i="12"/>
  <c r="H5" i="12"/>
  <c r="G5" i="12"/>
  <c r="F5" i="12"/>
  <c r="E5" i="12"/>
  <c r="D5" i="12"/>
  <c r="AO4" i="12"/>
  <c r="AN4" i="12"/>
  <c r="AM4" i="12"/>
  <c r="AL4" i="12"/>
  <c r="AK4" i="12"/>
  <c r="AJ4" i="12"/>
  <c r="AI4" i="12"/>
  <c r="AH4" i="12"/>
  <c r="AG4" i="12"/>
  <c r="AF4" i="12"/>
  <c r="AE4" i="12"/>
  <c r="AD4" i="12"/>
  <c r="AC4" i="12"/>
  <c r="AB4" i="12"/>
  <c r="AA4" i="12"/>
  <c r="Z4" i="12"/>
  <c r="Y4" i="12"/>
  <c r="X4" i="12"/>
  <c r="W4" i="12"/>
  <c r="V4" i="12"/>
  <c r="U4" i="12"/>
  <c r="T4" i="12"/>
  <c r="S4" i="12"/>
  <c r="R4" i="12"/>
  <c r="Q4" i="12"/>
  <c r="P4" i="12"/>
  <c r="O4" i="12"/>
  <c r="N4" i="12"/>
  <c r="M4" i="12"/>
  <c r="L4" i="12"/>
  <c r="K4" i="12"/>
  <c r="J4" i="12"/>
  <c r="I4" i="12"/>
  <c r="H4" i="12"/>
  <c r="G4" i="12"/>
  <c r="F4" i="12"/>
  <c r="E4" i="12"/>
  <c r="D4" i="12"/>
  <c r="AO3" i="12"/>
  <c r="AN3" i="12"/>
  <c r="AM3" i="12"/>
  <c r="AL3" i="12"/>
  <c r="AK3" i="12"/>
  <c r="AJ3" i="12"/>
  <c r="AI3" i="12"/>
  <c r="AH3" i="12"/>
  <c r="AG3" i="12"/>
  <c r="AF3" i="12"/>
  <c r="AE3" i="12"/>
  <c r="AC3" i="12"/>
  <c r="AB3" i="12"/>
  <c r="AA3" i="12"/>
  <c r="Z3" i="12"/>
  <c r="Y3" i="12"/>
  <c r="X3" i="12"/>
  <c r="W3" i="12"/>
  <c r="V3" i="12"/>
  <c r="U3" i="12"/>
  <c r="T3" i="12"/>
  <c r="S3" i="12"/>
  <c r="R3" i="12"/>
  <c r="Q3" i="12"/>
  <c r="P3" i="12"/>
  <c r="N3" i="12"/>
  <c r="M3" i="12"/>
  <c r="L3" i="12"/>
  <c r="K3" i="12"/>
  <c r="J3" i="12"/>
  <c r="I3" i="12"/>
  <c r="H3" i="12"/>
  <c r="G3" i="12"/>
  <c r="F3" i="12"/>
  <c r="E3" i="12"/>
  <c r="D3" i="12"/>
  <c r="C11" i="12"/>
  <c r="C9" i="12"/>
  <c r="C8" i="12"/>
  <c r="C7" i="12"/>
  <c r="C6" i="12"/>
  <c r="C5" i="12"/>
  <c r="C4" i="12"/>
  <c r="C3" i="12"/>
  <c r="BD14" i="8"/>
  <c r="BD158" i="8"/>
  <c r="AD10" i="12" s="1"/>
  <c r="AO158" i="8"/>
  <c r="O10" i="12" s="1"/>
  <c r="AO14" i="8"/>
  <c r="AT96" i="8"/>
  <c r="C15" i="12"/>
  <c r="C58" i="11"/>
  <c r="C57" i="11"/>
  <c r="Y7" i="8"/>
  <c r="AA7" i="8" s="1"/>
  <c r="Y195" i="8"/>
  <c r="AA195" i="8" s="1"/>
  <c r="Y194" i="8"/>
  <c r="AA194" i="8" s="1"/>
  <c r="Y193" i="8"/>
  <c r="AA193" i="8" s="1"/>
  <c r="Y192" i="8"/>
  <c r="AA192" i="8" s="1"/>
  <c r="Y191" i="8"/>
  <c r="AA191" i="8" s="1"/>
  <c r="Y190" i="8"/>
  <c r="AA190" i="8" s="1"/>
  <c r="Y189" i="8"/>
  <c r="AA189" i="8" s="1"/>
  <c r="Y188" i="8"/>
  <c r="AA188" i="8" s="1"/>
  <c r="Y187" i="8"/>
  <c r="AA187" i="8" s="1"/>
  <c r="Y186" i="8"/>
  <c r="AA186" i="8" s="1"/>
  <c r="Y185" i="8"/>
  <c r="AA185" i="8" s="1"/>
  <c r="Y184" i="8"/>
  <c r="AA184" i="8" s="1"/>
  <c r="Y183" i="8"/>
  <c r="AA183" i="8" s="1"/>
  <c r="Y182" i="8"/>
  <c r="AA182" i="8" s="1"/>
  <c r="Y181" i="8"/>
  <c r="AA181" i="8" s="1"/>
  <c r="Y180" i="8"/>
  <c r="AA180" i="8" s="1"/>
  <c r="Y179" i="8"/>
  <c r="AA179" i="8" s="1"/>
  <c r="Y178" i="8"/>
  <c r="AA178" i="8" s="1"/>
  <c r="Y177" i="8"/>
  <c r="AA177" i="8" s="1"/>
  <c r="Y176" i="8"/>
  <c r="AA176" i="8" s="1"/>
  <c r="Y175" i="8"/>
  <c r="AA175" i="8" s="1"/>
  <c r="Y174" i="8"/>
  <c r="AA174" i="8" s="1"/>
  <c r="Y173" i="8"/>
  <c r="AA173" i="8" s="1"/>
  <c r="Y172" i="8"/>
  <c r="AA172" i="8" s="1"/>
  <c r="Y171" i="8"/>
  <c r="AA171" i="8" s="1"/>
  <c r="Y170" i="8"/>
  <c r="AA170" i="8" s="1"/>
  <c r="Y169" i="8"/>
  <c r="AA169" i="8" s="1"/>
  <c r="Y168" i="8"/>
  <c r="AA168" i="8" s="1"/>
  <c r="Y167" i="8"/>
  <c r="AA167" i="8" s="1"/>
  <c r="Y166" i="8"/>
  <c r="AA166" i="8" s="1"/>
  <c r="Y165" i="8"/>
  <c r="AA165" i="8" s="1"/>
  <c r="Y164" i="8"/>
  <c r="AA164" i="8" s="1"/>
  <c r="Y163" i="8"/>
  <c r="AA163" i="8" s="1"/>
  <c r="Y162" i="8"/>
  <c r="AA162" i="8" s="1"/>
  <c r="Y161" i="8"/>
  <c r="AA161" i="8" s="1"/>
  <c r="Y160" i="8"/>
  <c r="AA160" i="8" s="1"/>
  <c r="Y159" i="8"/>
  <c r="AA159" i="8" s="1"/>
  <c r="Y158" i="8"/>
  <c r="AA158" i="8" s="1"/>
  <c r="Y157" i="8"/>
  <c r="AA157" i="8" s="1"/>
  <c r="Y156" i="8"/>
  <c r="AA156" i="8" s="1"/>
  <c r="Y155" i="8"/>
  <c r="AA155" i="8" s="1"/>
  <c r="Y154" i="8"/>
  <c r="AA154" i="8" s="1"/>
  <c r="Y153" i="8"/>
  <c r="AA153" i="8" s="1"/>
  <c r="Y152" i="8"/>
  <c r="AA152" i="8" s="1"/>
  <c r="Y151" i="8"/>
  <c r="AA151" i="8" s="1"/>
  <c r="Y150" i="8"/>
  <c r="AA150" i="8" s="1"/>
  <c r="Y149" i="8"/>
  <c r="AA149" i="8" s="1"/>
  <c r="Y148" i="8"/>
  <c r="AA148" i="8" s="1"/>
  <c r="Y147" i="8"/>
  <c r="AA147" i="8" s="1"/>
  <c r="Y146" i="8"/>
  <c r="AA146" i="8" s="1"/>
  <c r="Y145" i="8"/>
  <c r="AA145" i="8" s="1"/>
  <c r="Y144" i="8"/>
  <c r="AA144" i="8" s="1"/>
  <c r="Y143" i="8"/>
  <c r="AA143" i="8" s="1"/>
  <c r="Y142" i="8"/>
  <c r="AA142" i="8" s="1"/>
  <c r="Y141" i="8"/>
  <c r="AA141" i="8" s="1"/>
  <c r="Y140" i="8"/>
  <c r="AA140" i="8" s="1"/>
  <c r="Y139" i="8"/>
  <c r="AA139" i="8" s="1"/>
  <c r="Y138" i="8"/>
  <c r="AA138" i="8" s="1"/>
  <c r="Y137" i="8"/>
  <c r="AA137" i="8" s="1"/>
  <c r="Y136" i="8"/>
  <c r="AA136" i="8" s="1"/>
  <c r="Y135" i="8"/>
  <c r="AA135" i="8" s="1"/>
  <c r="Y134" i="8"/>
  <c r="AA134" i="8" s="1"/>
  <c r="Y133" i="8"/>
  <c r="AA133" i="8" s="1"/>
  <c r="Y132" i="8"/>
  <c r="AA132" i="8" s="1"/>
  <c r="Y131" i="8"/>
  <c r="AA131" i="8" s="1"/>
  <c r="Y130" i="8"/>
  <c r="AA130" i="8" s="1"/>
  <c r="Y129" i="8"/>
  <c r="AA129" i="8" s="1"/>
  <c r="Y128" i="8"/>
  <c r="AA128" i="8" s="1"/>
  <c r="Y127" i="8"/>
  <c r="AA127" i="8" s="1"/>
  <c r="Y126" i="8"/>
  <c r="AA126" i="8" s="1"/>
  <c r="Y125" i="8"/>
  <c r="AA125" i="8" s="1"/>
  <c r="Y124" i="8"/>
  <c r="AA124" i="8" s="1"/>
  <c r="Y123" i="8"/>
  <c r="AA123" i="8" s="1"/>
  <c r="Y122" i="8"/>
  <c r="AA122" i="8" s="1"/>
  <c r="Y121" i="8"/>
  <c r="AA121" i="8" s="1"/>
  <c r="Y120" i="8"/>
  <c r="AA120" i="8" s="1"/>
  <c r="Y119" i="8"/>
  <c r="AA119" i="8" s="1"/>
  <c r="Y118" i="8"/>
  <c r="AA118" i="8" s="1"/>
  <c r="Y117" i="8"/>
  <c r="AA117" i="8" s="1"/>
  <c r="Y116" i="8"/>
  <c r="AA116" i="8" s="1"/>
  <c r="Y115" i="8"/>
  <c r="AA115" i="8" s="1"/>
  <c r="Y114" i="8"/>
  <c r="AA114" i="8" s="1"/>
  <c r="Y113" i="8"/>
  <c r="AA113" i="8" s="1"/>
  <c r="Y112" i="8"/>
  <c r="AA112" i="8" s="1"/>
  <c r="Y111" i="8"/>
  <c r="AA111" i="8" s="1"/>
  <c r="Y110" i="8"/>
  <c r="AA110" i="8" s="1"/>
  <c r="Y109" i="8"/>
  <c r="AA109" i="8" s="1"/>
  <c r="Y108" i="8"/>
  <c r="AA108" i="8" s="1"/>
  <c r="Y107" i="8"/>
  <c r="AA107" i="8" s="1"/>
  <c r="Y106" i="8"/>
  <c r="AA106" i="8" s="1"/>
  <c r="Y105" i="8"/>
  <c r="AA105" i="8" s="1"/>
  <c r="Y104" i="8"/>
  <c r="AA104" i="8" s="1"/>
  <c r="Y103" i="8"/>
  <c r="AA103" i="8" s="1"/>
  <c r="Y102" i="8"/>
  <c r="AA102" i="8" s="1"/>
  <c r="Y101" i="8"/>
  <c r="AA101" i="8" s="1"/>
  <c r="Y100" i="8"/>
  <c r="AA100" i="8" s="1"/>
  <c r="Y99" i="8"/>
  <c r="AA99" i="8" s="1"/>
  <c r="Y98" i="8"/>
  <c r="AA98" i="8" s="1"/>
  <c r="Y97" i="8"/>
  <c r="AA97" i="8" s="1"/>
  <c r="Y96" i="8"/>
  <c r="AA96" i="8" s="1"/>
  <c r="Y95" i="8"/>
  <c r="AA95" i="8" s="1"/>
  <c r="Y94" i="8"/>
  <c r="AA94" i="8" s="1"/>
  <c r="Y93" i="8"/>
  <c r="AA93" i="8" s="1"/>
  <c r="Y92" i="8"/>
  <c r="AA92" i="8" s="1"/>
  <c r="Y91" i="8"/>
  <c r="AA91" i="8" s="1"/>
  <c r="Y90" i="8"/>
  <c r="AA90" i="8" s="1"/>
  <c r="Y89" i="8"/>
  <c r="AA89" i="8" s="1"/>
  <c r="Y88" i="8"/>
  <c r="AA88" i="8" s="1"/>
  <c r="Y87" i="8"/>
  <c r="AA87" i="8" s="1"/>
  <c r="Y86" i="8"/>
  <c r="AA86" i="8" s="1"/>
  <c r="Y85" i="8"/>
  <c r="AA85" i="8" s="1"/>
  <c r="Y84" i="8"/>
  <c r="AA84" i="8" s="1"/>
  <c r="Y83" i="8"/>
  <c r="AA83" i="8" s="1"/>
  <c r="Y82" i="8"/>
  <c r="AA82" i="8" s="1"/>
  <c r="Y81" i="8"/>
  <c r="AA81" i="8" s="1"/>
  <c r="Y80" i="8"/>
  <c r="AA80" i="8" s="1"/>
  <c r="Y79" i="8"/>
  <c r="AA79" i="8" s="1"/>
  <c r="Y78" i="8"/>
  <c r="AA78" i="8" s="1"/>
  <c r="Y77" i="8"/>
  <c r="AA77" i="8" s="1"/>
  <c r="Y76" i="8"/>
  <c r="AA76" i="8" s="1"/>
  <c r="Y75" i="8"/>
  <c r="AA75" i="8" s="1"/>
  <c r="Y74" i="8"/>
  <c r="AA74" i="8" s="1"/>
  <c r="Y73" i="8"/>
  <c r="AA73" i="8" s="1"/>
  <c r="Y72" i="8"/>
  <c r="AA72" i="8" s="1"/>
  <c r="Y71" i="8"/>
  <c r="AA71" i="8" s="1"/>
  <c r="Y70" i="8"/>
  <c r="AA70" i="8" s="1"/>
  <c r="Y69" i="8"/>
  <c r="AA69" i="8" s="1"/>
  <c r="Y68" i="8"/>
  <c r="AA68" i="8" s="1"/>
  <c r="Y67" i="8"/>
  <c r="AA67" i="8" s="1"/>
  <c r="Y66" i="8"/>
  <c r="AA66" i="8" s="1"/>
  <c r="Y65" i="8"/>
  <c r="AA65" i="8" s="1"/>
  <c r="Y64" i="8"/>
  <c r="AA64" i="8" s="1"/>
  <c r="Y63" i="8"/>
  <c r="AA63" i="8" s="1"/>
  <c r="Y62" i="8"/>
  <c r="AA62" i="8" s="1"/>
  <c r="Y61" i="8"/>
  <c r="AA61" i="8" s="1"/>
  <c r="Y60" i="8"/>
  <c r="AA60" i="8" s="1"/>
  <c r="Y59" i="8"/>
  <c r="AA59" i="8" s="1"/>
  <c r="Y58" i="8"/>
  <c r="AA58" i="8" s="1"/>
  <c r="Y57" i="8"/>
  <c r="AA57" i="8" s="1"/>
  <c r="Y56" i="8"/>
  <c r="AA56" i="8" s="1"/>
  <c r="Y55" i="8"/>
  <c r="AA55" i="8" s="1"/>
  <c r="Y54" i="8"/>
  <c r="AA54" i="8" s="1"/>
  <c r="Y53" i="8"/>
  <c r="AA53" i="8" s="1"/>
  <c r="Y52" i="8"/>
  <c r="AA52" i="8" s="1"/>
  <c r="Y51" i="8"/>
  <c r="AA51" i="8" s="1"/>
  <c r="Y50" i="8"/>
  <c r="AA50" i="8" s="1"/>
  <c r="Y49" i="8"/>
  <c r="AA49" i="8" s="1"/>
  <c r="Y48" i="8"/>
  <c r="AA48" i="8" s="1"/>
  <c r="Y47" i="8"/>
  <c r="AA47" i="8" s="1"/>
  <c r="Y46" i="8"/>
  <c r="AA46" i="8" s="1"/>
  <c r="Y45" i="8"/>
  <c r="AA45" i="8" s="1"/>
  <c r="Y44" i="8"/>
  <c r="AA44" i="8" s="1"/>
  <c r="Y43" i="8"/>
  <c r="AA43" i="8" s="1"/>
  <c r="Y42" i="8"/>
  <c r="AA42" i="8" s="1"/>
  <c r="Y41" i="8"/>
  <c r="AA41" i="8" s="1"/>
  <c r="Y40" i="8"/>
  <c r="AA40" i="8" s="1"/>
  <c r="Y39" i="8"/>
  <c r="AA39" i="8" s="1"/>
  <c r="Y38" i="8"/>
  <c r="AA38" i="8" s="1"/>
  <c r="Y37" i="8"/>
  <c r="AA37" i="8" s="1"/>
  <c r="Y36" i="8"/>
  <c r="AA36" i="8" s="1"/>
  <c r="Y35" i="8"/>
  <c r="AA35" i="8" s="1"/>
  <c r="Y34" i="8"/>
  <c r="AA34" i="8" s="1"/>
  <c r="Y33" i="8"/>
  <c r="AA33" i="8" s="1"/>
  <c r="Y32" i="8"/>
  <c r="AA32" i="8" s="1"/>
  <c r="Y31" i="8"/>
  <c r="AA31" i="8" s="1"/>
  <c r="Y30" i="8"/>
  <c r="AA30" i="8" s="1"/>
  <c r="Y29" i="8"/>
  <c r="AA29" i="8" s="1"/>
  <c r="Y28" i="8"/>
  <c r="AA28" i="8" s="1"/>
  <c r="Y27" i="8"/>
  <c r="AA27" i="8" s="1"/>
  <c r="Y26" i="8"/>
  <c r="AA26" i="8" s="1"/>
  <c r="Y25" i="8"/>
  <c r="AA25" i="8" s="1"/>
  <c r="Y24" i="8"/>
  <c r="AA24" i="8" s="1"/>
  <c r="Y23" i="8"/>
  <c r="AA23" i="8" s="1"/>
  <c r="Y22" i="8"/>
  <c r="AA22" i="8" s="1"/>
  <c r="Y21" i="8"/>
  <c r="AA21" i="8" s="1"/>
  <c r="Y20" i="8"/>
  <c r="AA20" i="8" s="1"/>
  <c r="Y19" i="8"/>
  <c r="AA19" i="8" s="1"/>
  <c r="Y18" i="8"/>
  <c r="AA18" i="8" s="1"/>
  <c r="Y17" i="8"/>
  <c r="AA17" i="8" s="1"/>
  <c r="Y16" i="8"/>
  <c r="AA16" i="8" s="1"/>
  <c r="Y15" i="8"/>
  <c r="AA15" i="8" s="1"/>
  <c r="Y14" i="8"/>
  <c r="AA14" i="8" s="1"/>
  <c r="Y13" i="8"/>
  <c r="AA13" i="8" s="1"/>
  <c r="Y12" i="8"/>
  <c r="AA12" i="8" s="1"/>
  <c r="Y11" i="8"/>
  <c r="AA11" i="8" s="1"/>
  <c r="Y10" i="8"/>
  <c r="AA10" i="8" s="1"/>
  <c r="Y9" i="8"/>
  <c r="AA9" i="8" s="1"/>
  <c r="Y8" i="8"/>
  <c r="AA8" i="8" s="1"/>
  <c r="BI196" i="8"/>
  <c r="BA196" i="8"/>
  <c r="AD196" i="8"/>
  <c r="BM196" i="8"/>
  <c r="AY196" i="8"/>
  <c r="BO196" i="8"/>
  <c r="AN196" i="8"/>
  <c r="Z181" i="8"/>
  <c r="Z179" i="8"/>
  <c r="Z175" i="8"/>
  <c r="Z172" i="8"/>
  <c r="Z168" i="8"/>
  <c r="Z167" i="8"/>
  <c r="Z165" i="8"/>
  <c r="X196" i="8"/>
  <c r="Z193" i="8"/>
  <c r="Z187" i="8"/>
  <c r="O172" i="8"/>
  <c r="Z159" i="8"/>
  <c r="Z157" i="8"/>
  <c r="Z148" i="8"/>
  <c r="Z146" i="8"/>
  <c r="Z144" i="8"/>
  <c r="Z140" i="8"/>
  <c r="Z138" i="8"/>
  <c r="Z137" i="8"/>
  <c r="Z132" i="8"/>
  <c r="Z129" i="8"/>
  <c r="Z125" i="8"/>
  <c r="Z121" i="8"/>
  <c r="Z113" i="8"/>
  <c r="Z110" i="8"/>
  <c r="Z104" i="8"/>
  <c r="Z96" i="8"/>
  <c r="Z92" i="8"/>
  <c r="Z88" i="8"/>
  <c r="Z85" i="8"/>
  <c r="Z76" i="8"/>
  <c r="Z73" i="8"/>
  <c r="Z70" i="8"/>
  <c r="Z61" i="8"/>
  <c r="Z53" i="8"/>
  <c r="Z48" i="8"/>
  <c r="Z43" i="8"/>
  <c r="Z41" i="8"/>
  <c r="Z39" i="8"/>
  <c r="Z24" i="8"/>
  <c r="Z18" i="8"/>
  <c r="Z7" i="8"/>
  <c r="AP196" i="8"/>
  <c r="AW196" i="8"/>
  <c r="AG196" i="8"/>
  <c r="BH196" i="8"/>
  <c r="AF196" i="8"/>
  <c r="AM196" i="8"/>
  <c r="AQ196" i="8"/>
  <c r="AU196" i="8"/>
  <c r="AK196" i="8"/>
  <c r="BB196" i="8"/>
  <c r="BG196" i="8"/>
  <c r="BK196" i="8"/>
  <c r="AX196" i="8"/>
  <c r="BJ196" i="8"/>
  <c r="AJ196" i="8"/>
  <c r="AR196" i="8"/>
  <c r="BL196" i="8"/>
  <c r="BN196" i="8"/>
  <c r="AZ196" i="8"/>
  <c r="AE196" i="8"/>
  <c r="AH196" i="8"/>
  <c r="AS196" i="8"/>
  <c r="AL196" i="8"/>
  <c r="AI196" i="8"/>
  <c r="BF196" i="8"/>
  <c r="AV196" i="8"/>
  <c r="AC196" i="8"/>
  <c r="BP157" i="8"/>
  <c r="BP108" i="8"/>
  <c r="BP53" i="8"/>
  <c r="BP95" i="8"/>
  <c r="BP22" i="8"/>
  <c r="BP56" i="8"/>
  <c r="BP103" i="8"/>
  <c r="BP171" i="8"/>
  <c r="BP116" i="8"/>
  <c r="BP18" i="8"/>
  <c r="BP83" i="8"/>
  <c r="BP182" i="8"/>
  <c r="BP86" i="8"/>
  <c r="BP120" i="8"/>
  <c r="BP91" i="8"/>
  <c r="BP152" i="8"/>
  <c r="BP131" i="8"/>
  <c r="BP165" i="8"/>
  <c r="BP55" i="8"/>
  <c r="BP42" i="8"/>
  <c r="BP187" i="8"/>
  <c r="BP122" i="8"/>
  <c r="BP47" i="8"/>
  <c r="BP58" i="8"/>
  <c r="BP66" i="8"/>
  <c r="BP64" i="8"/>
  <c r="BP74" i="8"/>
  <c r="BP93" i="8"/>
  <c r="BP36" i="8"/>
  <c r="BP178" i="8"/>
  <c r="BP113" i="8"/>
  <c r="BP8" i="8"/>
  <c r="BP101" i="8"/>
  <c r="BP82" i="8"/>
  <c r="BP106" i="8"/>
  <c r="BP124" i="8"/>
  <c r="BP156" i="8"/>
  <c r="BP77" i="8"/>
  <c r="BP169" i="8"/>
  <c r="BP94" i="8"/>
  <c r="BP49" i="8"/>
  <c r="BP151" i="8"/>
  <c r="BP127" i="8"/>
  <c r="BP186" i="8"/>
  <c r="BP130" i="8"/>
  <c r="BP175" i="8"/>
  <c r="BP164" i="8"/>
  <c r="BP128" i="8"/>
  <c r="BP177" i="8"/>
  <c r="BP15" i="8"/>
  <c r="BP67" i="8"/>
  <c r="BP68" i="8"/>
  <c r="BP50" i="8"/>
  <c r="BP123" i="8"/>
  <c r="BP189" i="8"/>
  <c r="BP63" i="8"/>
  <c r="BP41" i="8"/>
  <c r="BP126" i="8"/>
  <c r="BP46" i="8"/>
  <c r="BP163" i="8"/>
  <c r="BP30" i="8"/>
  <c r="BP194" i="8"/>
  <c r="BP89" i="8"/>
  <c r="BP75" i="8"/>
  <c r="BP141" i="8"/>
  <c r="BP28" i="8"/>
  <c r="BP13" i="8"/>
  <c r="BP155" i="8"/>
  <c r="BP143" i="8"/>
  <c r="BP52" i="8"/>
  <c r="BP60" i="8"/>
  <c r="BP137" i="8"/>
  <c r="BP195" i="8"/>
  <c r="BP10" i="8"/>
  <c r="BP51" i="8"/>
  <c r="BP144" i="8"/>
  <c r="BP70" i="8"/>
  <c r="BP107" i="8"/>
  <c r="BP181" i="8"/>
  <c r="BP32" i="8"/>
  <c r="BP80" i="8"/>
  <c r="BP188" i="8"/>
  <c r="BP27" i="8"/>
  <c r="BP12" i="8"/>
  <c r="BP136" i="8"/>
  <c r="BP85" i="8"/>
  <c r="BP138" i="8"/>
  <c r="BP109" i="8"/>
  <c r="BP20" i="8"/>
  <c r="BP26" i="8"/>
  <c r="BP190" i="8"/>
  <c r="BP114" i="8"/>
  <c r="BP118" i="8"/>
  <c r="BP24" i="8"/>
  <c r="BP33" i="8"/>
  <c r="BP176" i="8"/>
  <c r="BP135" i="8"/>
  <c r="BP117" i="8"/>
  <c r="BP192" i="8"/>
  <c r="BP167" i="8"/>
  <c r="BP121" i="8"/>
  <c r="BP69" i="8"/>
  <c r="BP62" i="8"/>
  <c r="BP162" i="8"/>
  <c r="BP57" i="8"/>
  <c r="BP119" i="8"/>
  <c r="BP147" i="8"/>
  <c r="BP71" i="8"/>
  <c r="BP79" i="8"/>
  <c r="BP48" i="8"/>
  <c r="BP112" i="8"/>
  <c r="BP170" i="8"/>
  <c r="BP59" i="8"/>
  <c r="BP132" i="8"/>
  <c r="BP105" i="8"/>
  <c r="BP11" i="8"/>
  <c r="BP16" i="8"/>
  <c r="BP166" i="8"/>
  <c r="BP40" i="8"/>
  <c r="BP193" i="8"/>
  <c r="BP96" i="8"/>
  <c r="BP149" i="8"/>
  <c r="BP172" i="8"/>
  <c r="BP73" i="8"/>
  <c r="BP37" i="8"/>
  <c r="BP139" i="8"/>
  <c r="BP29" i="8"/>
  <c r="BP34" i="8"/>
  <c r="BP23" i="8"/>
  <c r="BP81" i="8"/>
  <c r="BP99" i="8"/>
  <c r="BP17" i="8"/>
  <c r="BP87" i="8"/>
  <c r="BP180" i="8"/>
  <c r="BP102" i="8"/>
  <c r="BP97" i="8"/>
  <c r="BP72" i="8"/>
  <c r="BP84" i="8"/>
  <c r="BP154" i="8"/>
  <c r="BP65" i="8"/>
  <c r="BP9" i="8"/>
  <c r="BP21" i="8"/>
  <c r="BP111" i="8"/>
  <c r="BP153" i="8"/>
  <c r="BP44" i="8"/>
  <c r="BP125" i="8"/>
  <c r="BP54" i="8"/>
  <c r="BP45" i="8"/>
  <c r="BP191" i="8"/>
  <c r="BP38" i="8"/>
  <c r="BP161" i="8"/>
  <c r="BP90" i="8"/>
  <c r="BP148" i="8"/>
  <c r="BP159" i="8"/>
  <c r="BP100" i="8"/>
  <c r="BP134" i="8"/>
  <c r="BP39" i="8"/>
  <c r="BP173" i="8"/>
  <c r="BP25" i="8"/>
  <c r="BP142" i="8"/>
  <c r="BP98" i="8"/>
  <c r="BP174" i="8"/>
  <c r="BP140" i="8"/>
  <c r="BP184" i="8"/>
  <c r="BP31" i="8"/>
  <c r="BP185" i="8"/>
  <c r="BP145" i="8"/>
  <c r="BP110" i="8"/>
  <c r="BP133" i="8"/>
  <c r="BP183" i="8"/>
  <c r="BP78" i="8"/>
  <c r="BP19" i="8"/>
  <c r="BP88" i="8"/>
  <c r="BP115" i="8"/>
  <c r="BP35" i="8"/>
  <c r="BP150" i="8"/>
  <c r="BP160" i="8"/>
  <c r="BE196" i="8"/>
  <c r="BP146" i="8"/>
  <c r="BP129" i="8"/>
  <c r="BP61" i="8"/>
  <c r="BC196" i="8"/>
  <c r="BP7" i="8"/>
  <c r="BP43" i="8"/>
  <c r="BP168" i="8"/>
  <c r="BP92" i="8"/>
  <c r="BP76" i="8"/>
  <c r="BP104" i="8"/>
  <c r="BP179" i="8"/>
  <c r="O3" i="12" l="1"/>
  <c r="T7" i="12"/>
  <c r="AD3" i="12"/>
  <c r="AB60" i="8"/>
  <c r="AB195" i="8"/>
  <c r="BP158" i="8"/>
  <c r="AO196" i="8"/>
  <c r="AB145" i="8"/>
  <c r="AB167" i="8"/>
  <c r="AB75" i="8"/>
  <c r="AB91" i="8"/>
  <c r="AB103" i="8"/>
  <c r="AB128" i="8"/>
  <c r="AB178" i="8"/>
  <c r="AB42" i="8"/>
  <c r="G476" i="8"/>
  <c r="AP6" i="12"/>
  <c r="AP10" i="12"/>
  <c r="BQ56" i="8"/>
  <c r="BQ155" i="8"/>
  <c r="BR34" i="8"/>
  <c r="BQ17" i="8"/>
  <c r="BR25" i="8"/>
  <c r="BR17" i="8"/>
  <c r="BQ25" i="8"/>
  <c r="BR21" i="8"/>
  <c r="F13" i="12"/>
  <c r="F17" i="12" s="1"/>
  <c r="J13" i="12"/>
  <c r="J17" i="12" s="1"/>
  <c r="N13" i="12"/>
  <c r="N17" i="12" s="1"/>
  <c r="S13" i="12"/>
  <c r="S17" i="12" s="1"/>
  <c r="W13" i="12"/>
  <c r="W17" i="12" s="1"/>
  <c r="AA13" i="12"/>
  <c r="AA17" i="12" s="1"/>
  <c r="AF13" i="12"/>
  <c r="AF17" i="12" s="1"/>
  <c r="AJ13" i="12"/>
  <c r="AJ17" i="12" s="1"/>
  <c r="AN13" i="12"/>
  <c r="AN17" i="12" s="1"/>
  <c r="BQ9" i="8"/>
  <c r="BR84" i="8"/>
  <c r="BR19" i="8"/>
  <c r="BR11" i="8"/>
  <c r="BQ11" i="8"/>
  <c r="BQ32" i="8"/>
  <c r="BR32" i="8"/>
  <c r="BR61" i="8"/>
  <c r="BQ61" i="8"/>
  <c r="BR23" i="8"/>
  <c r="BQ23" i="8"/>
  <c r="BR30" i="8"/>
  <c r="BQ30" i="8"/>
  <c r="BQ143" i="8"/>
  <c r="BR143" i="8"/>
  <c r="BR56" i="8"/>
  <c r="Z196" i="8"/>
  <c r="F76" i="8" s="1"/>
  <c r="BR9" i="8"/>
  <c r="BR155" i="8"/>
  <c r="BQ68" i="8"/>
  <c r="BR76" i="8"/>
  <c r="BQ192" i="8"/>
  <c r="AP5" i="12"/>
  <c r="AP9" i="12"/>
  <c r="E13" i="12"/>
  <c r="E17" i="12" s="1"/>
  <c r="I13" i="12"/>
  <c r="I17" i="12" s="1"/>
  <c r="M13" i="12"/>
  <c r="M17" i="12" s="1"/>
  <c r="R13" i="12"/>
  <c r="R17" i="12" s="1"/>
  <c r="V13" i="12"/>
  <c r="V17" i="12" s="1"/>
  <c r="Z13" i="12"/>
  <c r="Z17" i="12" s="1"/>
  <c r="AE13" i="12"/>
  <c r="AI13" i="12"/>
  <c r="AI17" i="12" s="1"/>
  <c r="AM13" i="12"/>
  <c r="AM17" i="12" s="1"/>
  <c r="BQ21" i="8"/>
  <c r="BP14" i="8"/>
  <c r="BD196" i="8"/>
  <c r="AT196" i="8"/>
  <c r="BR168" i="8"/>
  <c r="AP4" i="12"/>
  <c r="AP8" i="12"/>
  <c r="AP12" i="12"/>
  <c r="H13" i="12"/>
  <c r="H17" i="12" s="1"/>
  <c r="L13" i="12"/>
  <c r="Q13" i="12"/>
  <c r="Q17" i="12" s="1"/>
  <c r="U13" i="12"/>
  <c r="U17" i="12" s="1"/>
  <c r="Y13" i="12"/>
  <c r="Y17" i="12" s="1"/>
  <c r="AC13" i="12"/>
  <c r="AC17" i="12" s="1"/>
  <c r="AH13" i="12"/>
  <c r="AH17" i="12" s="1"/>
  <c r="AL13" i="12"/>
  <c r="AL17" i="12" s="1"/>
  <c r="D13" i="12"/>
  <c r="D17" i="12" s="1"/>
  <c r="BR184" i="8"/>
  <c r="BQ146" i="8"/>
  <c r="O13" i="12"/>
  <c r="O17" i="12" s="1"/>
  <c r="AP11" i="12"/>
  <c r="G13" i="12"/>
  <c r="G17" i="12" s="1"/>
  <c r="K13" i="12"/>
  <c r="K17" i="12" s="1"/>
  <c r="P13" i="12"/>
  <c r="P17" i="12" s="1"/>
  <c r="X13" i="12"/>
  <c r="X17" i="12" s="1"/>
  <c r="AB13" i="12"/>
  <c r="AB17" i="12" s="1"/>
  <c r="AG13" i="12"/>
  <c r="AG17" i="12" s="1"/>
  <c r="AK13" i="12"/>
  <c r="AK17" i="12" s="1"/>
  <c r="AO13" i="12"/>
  <c r="AO17" i="12" s="1"/>
  <c r="BR13" i="8"/>
  <c r="BQ13" i="8"/>
  <c r="BR22" i="8"/>
  <c r="BQ22" i="8"/>
  <c r="BR31" i="8"/>
  <c r="BQ31" i="8"/>
  <c r="AB138" i="8"/>
  <c r="BQ138" i="8"/>
  <c r="BR138" i="8"/>
  <c r="AD13" i="12"/>
  <c r="AD17" i="12" s="1"/>
  <c r="BR24" i="8"/>
  <c r="BQ24" i="8"/>
  <c r="BR27" i="8"/>
  <c r="BQ27" i="8"/>
  <c r="BQ33" i="8"/>
  <c r="BR33" i="8"/>
  <c r="BR59" i="8"/>
  <c r="BQ59" i="8"/>
  <c r="BR66" i="8"/>
  <c r="BQ66" i="8"/>
  <c r="BQ189" i="8"/>
  <c r="BR189" i="8"/>
  <c r="BQ15" i="8"/>
  <c r="BR15" i="8"/>
  <c r="AB18" i="8"/>
  <c r="BR18" i="8"/>
  <c r="BQ18" i="8"/>
  <c r="BQ35" i="8"/>
  <c r="BR35" i="8"/>
  <c r="BQ88" i="8"/>
  <c r="BR88" i="8"/>
  <c r="BQ154" i="8"/>
  <c r="BR154" i="8"/>
  <c r="BR161" i="8"/>
  <c r="BQ161" i="8"/>
  <c r="BR165" i="8"/>
  <c r="BQ165" i="8"/>
  <c r="BQ173" i="8"/>
  <c r="BR173" i="8"/>
  <c r="BR181" i="8"/>
  <c r="BQ181" i="8"/>
  <c r="BR20" i="8"/>
  <c r="BQ20" i="8"/>
  <c r="BQ29" i="8"/>
  <c r="BR29" i="8"/>
  <c r="BR54" i="8"/>
  <c r="BQ54" i="8"/>
  <c r="BR71" i="8"/>
  <c r="BQ71" i="8"/>
  <c r="BR79" i="8"/>
  <c r="BQ79" i="8"/>
  <c r="BR87" i="8"/>
  <c r="BQ87" i="8"/>
  <c r="BR160" i="8"/>
  <c r="BQ160" i="8"/>
  <c r="BQ164" i="8"/>
  <c r="BR164" i="8"/>
  <c r="BQ176" i="8"/>
  <c r="BR176" i="8"/>
  <c r="AP3" i="12"/>
  <c r="AP7" i="12"/>
  <c r="T13" i="12"/>
  <c r="T17" i="12" s="1"/>
  <c r="BQ168" i="8"/>
  <c r="BR192" i="8"/>
  <c r="BQ34" i="8"/>
  <c r="BQ19" i="8"/>
  <c r="BR68" i="8"/>
  <c r="BQ184" i="8"/>
  <c r="AE17" i="12"/>
  <c r="BQ76" i="8"/>
  <c r="BQ84" i="8"/>
  <c r="BR146" i="8"/>
  <c r="C13" i="12"/>
  <c r="C17" i="12" s="1"/>
  <c r="BR10" i="8"/>
  <c r="BQ10" i="8"/>
  <c r="BR26" i="8"/>
  <c r="BQ26" i="8"/>
  <c r="AB24" i="8"/>
  <c r="BQ38" i="8"/>
  <c r="BR38" i="8"/>
  <c r="BR42" i="8"/>
  <c r="BQ42" i="8"/>
  <c r="BQ46" i="8"/>
  <c r="BR46" i="8"/>
  <c r="BR50" i="8"/>
  <c r="BQ50" i="8"/>
  <c r="BR62" i="8"/>
  <c r="AB61" i="8"/>
  <c r="BQ62" i="8"/>
  <c r="BQ75" i="8"/>
  <c r="BR75" i="8"/>
  <c r="BQ78" i="8"/>
  <c r="BR78" i="8"/>
  <c r="BQ81" i="8"/>
  <c r="BR81" i="8"/>
  <c r="BQ90" i="8"/>
  <c r="BR90" i="8"/>
  <c r="BQ94" i="8"/>
  <c r="BR94" i="8"/>
  <c r="BR98" i="8"/>
  <c r="BQ98" i="8"/>
  <c r="BR102" i="8"/>
  <c r="BQ102" i="8"/>
  <c r="BR106" i="8"/>
  <c r="BQ106" i="8"/>
  <c r="BR110" i="8"/>
  <c r="BQ110" i="8"/>
  <c r="AB110" i="8"/>
  <c r="BR114" i="8"/>
  <c r="BQ114" i="8"/>
  <c r="BR118" i="8"/>
  <c r="BQ118" i="8"/>
  <c r="BQ122" i="8"/>
  <c r="BR122" i="8"/>
  <c r="BQ126" i="8"/>
  <c r="BR126" i="8"/>
  <c r="BR130" i="8"/>
  <c r="BQ130" i="8"/>
  <c r="BR134" i="8"/>
  <c r="BQ134" i="8"/>
  <c r="BR141" i="8"/>
  <c r="BQ141" i="8"/>
  <c r="BR144" i="8"/>
  <c r="AB144" i="8"/>
  <c r="BQ144" i="8"/>
  <c r="BR147" i="8"/>
  <c r="BQ147" i="8"/>
  <c r="AB146" i="8"/>
  <c r="BR151" i="8"/>
  <c r="CT151" i="8"/>
  <c r="CU151" i="8"/>
  <c r="BQ151" i="8"/>
  <c r="BQ157" i="8"/>
  <c r="BR157" i="8"/>
  <c r="AB157" i="8"/>
  <c r="CT157" i="8"/>
  <c r="CU157" i="8"/>
  <c r="BQ163" i="8"/>
  <c r="CT163" i="8"/>
  <c r="BR163" i="8"/>
  <c r="BR172" i="8"/>
  <c r="AB172" i="8"/>
  <c r="BQ172" i="8"/>
  <c r="AB175" i="8"/>
  <c r="BR175" i="8"/>
  <c r="BQ178" i="8"/>
  <c r="BR178" i="8"/>
  <c r="BQ188" i="8"/>
  <c r="BR188" i="8"/>
  <c r="BR191" i="8"/>
  <c r="BQ191" i="8"/>
  <c r="BR194" i="8"/>
  <c r="BQ194" i="8"/>
  <c r="BQ12" i="8"/>
  <c r="BR12" i="8"/>
  <c r="BQ28" i="8"/>
  <c r="BR28" i="8"/>
  <c r="BR37" i="8"/>
  <c r="BQ37" i="8"/>
  <c r="AB41" i="8"/>
  <c r="BR41" i="8"/>
  <c r="BQ41" i="8"/>
  <c r="BR45" i="8"/>
  <c r="BQ45" i="8"/>
  <c r="BQ49" i="8"/>
  <c r="BR49" i="8"/>
  <c r="BR53" i="8"/>
  <c r="AB53" i="8"/>
  <c r="BQ53" i="8"/>
  <c r="BR65" i="8"/>
  <c r="BQ65" i="8"/>
  <c r="BR74" i="8"/>
  <c r="BQ74" i="8"/>
  <c r="BR77" i="8"/>
  <c r="AB76" i="8"/>
  <c r="BQ77" i="8"/>
  <c r="BQ80" i="8"/>
  <c r="BR80" i="8"/>
  <c r="CT87" i="8"/>
  <c r="AB88" i="8"/>
  <c r="BQ89" i="8"/>
  <c r="BR89" i="8"/>
  <c r="BR93" i="8"/>
  <c r="BQ93" i="8"/>
  <c r="BQ97" i="8"/>
  <c r="BR97" i="8"/>
  <c r="BR101" i="8"/>
  <c r="BQ101" i="8"/>
  <c r="BQ105" i="8"/>
  <c r="BR105" i="8"/>
  <c r="BQ109" i="8"/>
  <c r="BR109" i="8"/>
  <c r="AB113" i="8"/>
  <c r="BQ113" i="8"/>
  <c r="BR113" i="8"/>
  <c r="BQ117" i="8"/>
  <c r="BR117" i="8"/>
  <c r="BQ121" i="8"/>
  <c r="AB121" i="8"/>
  <c r="BR121" i="8"/>
  <c r="BR125" i="8"/>
  <c r="BQ125" i="8"/>
  <c r="AB125" i="8"/>
  <c r="BR129" i="8"/>
  <c r="BQ129" i="8"/>
  <c r="AB129" i="8"/>
  <c r="BR133" i="8"/>
  <c r="BQ133" i="8"/>
  <c r="AB137" i="8"/>
  <c r="BR137" i="8"/>
  <c r="BQ137" i="8"/>
  <c r="BQ140" i="8"/>
  <c r="AB140" i="8"/>
  <c r="BR140" i="8"/>
  <c r="CU150" i="8"/>
  <c r="CT150" i="8"/>
  <c r="BQ150" i="8"/>
  <c r="BR150" i="8"/>
  <c r="BQ156" i="8"/>
  <c r="BR156" i="8"/>
  <c r="CT162" i="8"/>
  <c r="BR162" i="8"/>
  <c r="BQ162" i="8"/>
  <c r="BR171" i="8"/>
  <c r="BQ171" i="8"/>
  <c r="BR174" i="8"/>
  <c r="BQ174" i="8"/>
  <c r="BR177" i="8"/>
  <c r="BQ177" i="8"/>
  <c r="AB187" i="8"/>
  <c r="BQ187" i="8"/>
  <c r="BR187" i="8"/>
  <c r="BR190" i="8"/>
  <c r="BQ190" i="8"/>
  <c r="BQ193" i="8"/>
  <c r="AB193" i="8"/>
  <c r="BR193" i="8"/>
  <c r="BQ36" i="8"/>
  <c r="BR36" i="8"/>
  <c r="BQ40" i="8"/>
  <c r="BR40" i="8"/>
  <c r="BR44" i="8"/>
  <c r="BQ44" i="8"/>
  <c r="BR48" i="8"/>
  <c r="AB48" i="8"/>
  <c r="BQ48" i="8"/>
  <c r="BR52" i="8"/>
  <c r="BQ52" i="8"/>
  <c r="BQ55" i="8"/>
  <c r="BR55" i="8"/>
  <c r="BQ58" i="8"/>
  <c r="BR58" i="8"/>
  <c r="BQ64" i="8"/>
  <c r="BR64" i="8"/>
  <c r="BR67" i="8"/>
  <c r="BQ67" i="8"/>
  <c r="BR70" i="8"/>
  <c r="BQ70" i="8"/>
  <c r="AB70" i="8"/>
  <c r="BQ73" i="8"/>
  <c r="AB73" i="8"/>
  <c r="BR73" i="8"/>
  <c r="BQ83" i="8"/>
  <c r="BR83" i="8"/>
  <c r="BQ86" i="8"/>
  <c r="BR86" i="8"/>
  <c r="BR92" i="8"/>
  <c r="BQ92" i="8"/>
  <c r="AB92" i="8"/>
  <c r="BR96" i="8"/>
  <c r="AB96" i="8"/>
  <c r="BQ96" i="8"/>
  <c r="BQ100" i="8"/>
  <c r="BR100" i="8"/>
  <c r="BR104" i="8"/>
  <c r="AB104" i="8"/>
  <c r="BQ104" i="8"/>
  <c r="BR108" i="8"/>
  <c r="BQ108" i="8"/>
  <c r="BR112" i="8"/>
  <c r="BQ112" i="8"/>
  <c r="BQ116" i="8"/>
  <c r="BR116" i="8"/>
  <c r="BR120" i="8"/>
  <c r="BQ120" i="8"/>
  <c r="BR124" i="8"/>
  <c r="BQ124" i="8"/>
  <c r="BR128" i="8"/>
  <c r="BQ128" i="8"/>
  <c r="BQ132" i="8"/>
  <c r="AB132" i="8"/>
  <c r="BR132" i="8"/>
  <c r="BR136" i="8"/>
  <c r="BQ136" i="8"/>
  <c r="BQ139" i="8"/>
  <c r="BR139" i="8"/>
  <c r="BR149" i="8"/>
  <c r="CT149" i="8"/>
  <c r="CU154" i="8"/>
  <c r="CT154" i="8"/>
  <c r="BQ149" i="8"/>
  <c r="CT160" i="8"/>
  <c r="CT161" i="8"/>
  <c r="CU153" i="8"/>
  <c r="BQ153" i="8"/>
  <c r="BR153" i="8"/>
  <c r="CT153" i="8"/>
  <c r="BQ159" i="8"/>
  <c r="BR159" i="8"/>
  <c r="AB159" i="8"/>
  <c r="BQ167" i="8"/>
  <c r="BR167" i="8"/>
  <c r="BQ170" i="8"/>
  <c r="BR170" i="8"/>
  <c r="BR180" i="8"/>
  <c r="BQ180" i="8"/>
  <c r="BR183" i="8"/>
  <c r="BQ183" i="8"/>
  <c r="BQ186" i="8"/>
  <c r="BR186" i="8"/>
  <c r="BQ7" i="8"/>
  <c r="BR7" i="8"/>
  <c r="AB7" i="8"/>
  <c r="AA196" i="8"/>
  <c r="AA198" i="8" s="1"/>
  <c r="BQ8" i="8"/>
  <c r="BR8" i="8"/>
  <c r="BR16" i="8"/>
  <c r="BQ16" i="8"/>
  <c r="BQ39" i="8"/>
  <c r="AB39" i="8"/>
  <c r="BR39" i="8"/>
  <c r="BQ43" i="8"/>
  <c r="BR43" i="8"/>
  <c r="AB43" i="8"/>
  <c r="BQ47" i="8"/>
  <c r="BR47" i="8"/>
  <c r="BQ51" i="8"/>
  <c r="BR51" i="8"/>
  <c r="BQ57" i="8"/>
  <c r="BR57" i="8"/>
  <c r="BR60" i="8"/>
  <c r="BQ60" i="8"/>
  <c r="BR63" i="8"/>
  <c r="BQ63" i="8"/>
  <c r="BQ69" i="8"/>
  <c r="BR69" i="8"/>
  <c r="BR72" i="8"/>
  <c r="BQ72" i="8"/>
  <c r="BQ82" i="8"/>
  <c r="BR82" i="8"/>
  <c r="BQ85" i="8"/>
  <c r="BR85" i="8"/>
  <c r="AB85" i="8"/>
  <c r="BQ91" i="8"/>
  <c r="BR91" i="8"/>
  <c r="BR95" i="8"/>
  <c r="BQ95" i="8"/>
  <c r="BQ99" i="8"/>
  <c r="BR99" i="8"/>
  <c r="BQ103" i="8"/>
  <c r="BR103" i="8"/>
  <c r="BQ107" i="8"/>
  <c r="BR107" i="8"/>
  <c r="BQ111" i="8"/>
  <c r="BR111" i="8"/>
  <c r="BQ115" i="8"/>
  <c r="BR115" i="8"/>
  <c r="BQ119" i="8"/>
  <c r="BR119" i="8"/>
  <c r="BQ123" i="8"/>
  <c r="BR123" i="8"/>
  <c r="BQ127" i="8"/>
  <c r="BR127" i="8"/>
  <c r="BQ131" i="8"/>
  <c r="BR131" i="8"/>
  <c r="BQ135" i="8"/>
  <c r="BR135" i="8"/>
  <c r="BQ142" i="8"/>
  <c r="BR142" i="8"/>
  <c r="BR145" i="8"/>
  <c r="BQ145" i="8"/>
  <c r="BQ148" i="8"/>
  <c r="AB148" i="8"/>
  <c r="BR148" i="8"/>
  <c r="BR152" i="8"/>
  <c r="BQ152" i="8"/>
  <c r="CT152" i="8"/>
  <c r="CU152" i="8"/>
  <c r="BR158" i="8"/>
  <c r="BR166" i="8"/>
  <c r="BQ166" i="8"/>
  <c r="AB165" i="8"/>
  <c r="CT166" i="8"/>
  <c r="BR169" i="8"/>
  <c r="BQ169" i="8"/>
  <c r="AB168" i="8"/>
  <c r="AB179" i="8"/>
  <c r="BQ179" i="8"/>
  <c r="BR179" i="8"/>
  <c r="BQ182" i="8"/>
  <c r="AB181" i="8"/>
  <c r="BR182" i="8"/>
  <c r="BQ185" i="8"/>
  <c r="BR185" i="8"/>
  <c r="BR195" i="8"/>
  <c r="BQ195" i="8"/>
  <c r="BR14" i="8"/>
  <c r="BQ158" i="8"/>
  <c r="BQ175" i="8"/>
  <c r="BQ14" i="8"/>
  <c r="BP196" i="8"/>
  <c r="AP13" i="12" l="1"/>
  <c r="F146" i="8"/>
  <c r="C168" i="8"/>
  <c r="L14" i="8"/>
  <c r="L96" i="8"/>
  <c r="L161" i="8"/>
  <c r="L167" i="8"/>
  <c r="L13" i="8"/>
  <c r="L69" i="8"/>
  <c r="L43" i="8"/>
  <c r="L187" i="8"/>
  <c r="L138" i="8"/>
  <c r="L61" i="8"/>
  <c r="L24" i="8"/>
  <c r="L12" i="8"/>
  <c r="L172" i="8"/>
  <c r="L48" i="8"/>
  <c r="L158" i="8"/>
  <c r="L53" i="8"/>
  <c r="L104" i="8"/>
  <c r="L92" i="8"/>
  <c r="L165" i="8"/>
  <c r="L129" i="8"/>
  <c r="L132" i="8"/>
  <c r="L113" i="8"/>
  <c r="L65" i="8"/>
  <c r="L146" i="8"/>
  <c r="C129" i="8"/>
  <c r="L73" i="8"/>
  <c r="L88" i="8"/>
  <c r="L193" i="8"/>
  <c r="L121" i="8"/>
  <c r="L47" i="8"/>
  <c r="L110" i="8"/>
  <c r="L157" i="8"/>
  <c r="L70" i="8"/>
  <c r="L67" i="8"/>
  <c r="L175" i="8"/>
  <c r="L140" i="8"/>
  <c r="L148" i="8"/>
  <c r="L41" i="8"/>
  <c r="L29" i="8"/>
  <c r="L18" i="8"/>
  <c r="L119" i="8"/>
  <c r="L137" i="8"/>
  <c r="L76" i="8"/>
  <c r="F179" i="8"/>
  <c r="L177" i="8"/>
  <c r="L85" i="8"/>
  <c r="L181" i="8"/>
  <c r="L125" i="8"/>
  <c r="L106" i="8"/>
  <c r="L15" i="8"/>
  <c r="L39" i="8"/>
  <c r="L34" i="8"/>
  <c r="L168" i="8"/>
  <c r="L16" i="8"/>
  <c r="L153" i="8"/>
  <c r="L159" i="8"/>
  <c r="C179" i="8"/>
  <c r="F104" i="8"/>
  <c r="L7" i="8"/>
  <c r="L56" i="8"/>
  <c r="L144" i="8"/>
  <c r="L179" i="8"/>
  <c r="F61" i="8"/>
  <c r="C104" i="8"/>
  <c r="F168" i="8"/>
  <c r="F43" i="8"/>
  <c r="F129" i="8"/>
  <c r="F7" i="8"/>
  <c r="F92" i="8"/>
  <c r="C146" i="8"/>
  <c r="C7" i="8"/>
  <c r="CU149" i="8"/>
  <c r="CU196" i="8" s="1"/>
  <c r="BQ196" i="8"/>
  <c r="AB196" i="8"/>
  <c r="CT196" i="8"/>
  <c r="AT13" i="12" l="1"/>
  <c r="AP25" i="12"/>
  <c r="C196" i="8"/>
  <c r="F196" i="8"/>
  <c r="L196" i="8"/>
  <c r="L15" i="12"/>
  <c r="L17" i="12" s="1"/>
  <c r="C55" i="11"/>
  <c r="C59" i="11" s="1"/>
  <c r="AP15" i="12" l="1"/>
  <c r="AP28" i="12" s="1"/>
  <c r="AP17" i="12" l="1"/>
  <c r="AT15" i="12"/>
</calcChain>
</file>

<file path=xl/comments1.xml><?xml version="1.0" encoding="utf-8"?>
<comments xmlns="http://schemas.openxmlformats.org/spreadsheetml/2006/main">
  <authors>
    <author>mhz</author>
  </authors>
  <commentList>
    <comment ref="N15" authorId="0">
      <text>
        <r>
          <rPr>
            <b/>
            <sz val="8"/>
            <color indexed="81"/>
            <rFont val="Tahoma"/>
            <family val="2"/>
          </rPr>
          <t>Línea base: 927 personas analfabetas.</t>
        </r>
      </text>
    </comment>
    <comment ref="N16" authorId="0">
      <text>
        <r>
          <rPr>
            <b/>
            <sz val="8"/>
            <color indexed="81"/>
            <rFont val="Tahoma"/>
            <family val="2"/>
          </rPr>
          <t>Línea base: 80 personas extraedad.</t>
        </r>
      </text>
    </comment>
    <comment ref="N43" authorId="0">
      <text>
        <r>
          <rPr>
            <b/>
            <sz val="8"/>
            <color indexed="81"/>
            <rFont val="Tahoma"/>
            <family val="2"/>
          </rPr>
          <t>Afiliados a Régimen subsidiado, línea base: 4444.</t>
        </r>
      </text>
    </comment>
    <comment ref="U49" authorId="0">
      <text>
        <r>
          <rPr>
            <b/>
            <sz val="8"/>
            <color indexed="81"/>
            <rFont val="Tahoma"/>
            <family val="2"/>
          </rPr>
          <t>11 meses contratados en 2011 en 1 convenio</t>
        </r>
      </text>
    </comment>
    <comment ref="I113" authorId="0">
      <text>
        <r>
          <rPr>
            <b/>
            <sz val="8"/>
            <color indexed="81"/>
            <rFont val="Tahoma"/>
            <family val="2"/>
          </rPr>
          <t>Este texto aparece como el objetivo en el Acuerdo 05 de 2012.</t>
        </r>
        <r>
          <rPr>
            <sz val="8"/>
            <color indexed="81"/>
            <rFont val="Tahoma"/>
            <family val="2"/>
          </rPr>
          <t xml:space="preserve">
</t>
        </r>
      </text>
    </comment>
    <comment ref="N113" authorId="0">
      <text>
        <r>
          <rPr>
            <b/>
            <sz val="8"/>
            <color indexed="81"/>
            <rFont val="Tahoma"/>
            <family val="2"/>
          </rPr>
          <t>3</t>
        </r>
      </text>
    </comment>
    <comment ref="U113" authorId="0">
      <text>
        <r>
          <rPr>
            <b/>
            <sz val="8"/>
            <color indexed="81"/>
            <rFont val="Tahoma"/>
            <family val="2"/>
          </rPr>
          <t>1</t>
        </r>
      </text>
    </comment>
    <comment ref="I114" authorId="0">
      <text>
        <r>
          <rPr>
            <b/>
            <sz val="8"/>
            <color indexed="81"/>
            <rFont val="Tahoma"/>
            <family val="2"/>
          </rPr>
          <t>Este texto aparece como el objetivo en el Acuerdo 05 de 2012.</t>
        </r>
        <r>
          <rPr>
            <sz val="8"/>
            <color indexed="81"/>
            <rFont val="Tahoma"/>
            <family val="2"/>
          </rPr>
          <t xml:space="preserve">
</t>
        </r>
      </text>
    </comment>
    <comment ref="I115" authorId="0">
      <text>
        <r>
          <rPr>
            <b/>
            <sz val="8"/>
            <color indexed="81"/>
            <rFont val="Tahoma"/>
            <family val="2"/>
          </rPr>
          <t>Este texto aparece como el objetivo en el Acuerdo 05 de 2012.</t>
        </r>
        <r>
          <rPr>
            <sz val="8"/>
            <color indexed="81"/>
            <rFont val="Tahoma"/>
            <family val="2"/>
          </rPr>
          <t xml:space="preserve">
</t>
        </r>
      </text>
    </comment>
    <comment ref="I116" authorId="0">
      <text>
        <r>
          <rPr>
            <b/>
            <sz val="8"/>
            <color indexed="81"/>
            <rFont val="Tahoma"/>
            <family val="2"/>
          </rPr>
          <t>Este texto aparece como el objetivo en el Acuerdo 05 de 2012.</t>
        </r>
        <r>
          <rPr>
            <sz val="8"/>
            <color indexed="81"/>
            <rFont val="Tahoma"/>
            <family val="2"/>
          </rPr>
          <t xml:space="preserve">
</t>
        </r>
      </text>
    </comment>
    <comment ref="I117" authorId="0">
      <text>
        <r>
          <rPr>
            <b/>
            <sz val="8"/>
            <color indexed="81"/>
            <rFont val="Tahoma"/>
            <family val="2"/>
          </rPr>
          <t>Este texto aparece como el objetivo en el Acuerdo 05 de 2012.</t>
        </r>
        <r>
          <rPr>
            <sz val="8"/>
            <color indexed="81"/>
            <rFont val="Tahoma"/>
            <family val="2"/>
          </rPr>
          <t xml:space="preserve">
</t>
        </r>
      </text>
    </comment>
    <comment ref="I118" authorId="0">
      <text>
        <r>
          <rPr>
            <b/>
            <sz val="8"/>
            <color indexed="81"/>
            <rFont val="Tahoma"/>
            <family val="2"/>
          </rPr>
          <t>Este texto aparece como el objetivo en el Acuerdo 05 de 2012.</t>
        </r>
        <r>
          <rPr>
            <sz val="8"/>
            <color indexed="81"/>
            <rFont val="Tahoma"/>
            <family val="2"/>
          </rPr>
          <t xml:space="preserve">
</t>
        </r>
      </text>
    </comment>
    <comment ref="I119" authorId="0">
      <text>
        <r>
          <rPr>
            <b/>
            <sz val="8"/>
            <color indexed="81"/>
            <rFont val="Tahoma"/>
            <family val="2"/>
          </rPr>
          <t>Este texto aparece como el objetivo en el Acuerdo 05 de 2012.</t>
        </r>
        <r>
          <rPr>
            <sz val="8"/>
            <color indexed="81"/>
            <rFont val="Tahoma"/>
            <family val="2"/>
          </rPr>
          <t xml:space="preserve">
</t>
        </r>
      </text>
    </comment>
    <comment ref="I120" authorId="0">
      <text>
        <r>
          <rPr>
            <b/>
            <sz val="8"/>
            <color indexed="81"/>
            <rFont val="Tahoma"/>
            <family val="2"/>
          </rPr>
          <t>Este texto aparece como el objetivo en el Acuerdo 05 de 2012.</t>
        </r>
        <r>
          <rPr>
            <sz val="8"/>
            <color indexed="81"/>
            <rFont val="Tahoma"/>
            <family val="2"/>
          </rPr>
          <t xml:space="preserve">
</t>
        </r>
      </text>
    </comment>
    <comment ref="AV157" authorId="0">
      <text>
        <r>
          <rPr>
            <b/>
            <sz val="8"/>
            <color indexed="81"/>
            <rFont val="Tahoma"/>
            <family val="2"/>
          </rPr>
          <t>CONSTRUCCIÓN COLEGIO LA FUENTE</t>
        </r>
      </text>
    </comment>
    <comment ref="AO158" authorId="0">
      <text>
        <r>
          <rPr>
            <b/>
            <sz val="8"/>
            <color indexed="81"/>
            <rFont val="Tahoma"/>
            <family val="2"/>
          </rPr>
          <t>MANTENIMIENTO DE INSTITUCIONES EDUCATIVAS.</t>
        </r>
      </text>
    </comment>
    <comment ref="N159" authorId="0">
      <text>
        <r>
          <rPr>
            <sz val="8"/>
            <color indexed="81"/>
            <rFont val="Tahoma"/>
            <family val="2"/>
          </rPr>
          <t>urbano (3164)</t>
        </r>
      </text>
    </comment>
    <comment ref="N160" authorId="0">
      <text>
        <r>
          <rPr>
            <sz val="8"/>
            <color indexed="81"/>
            <rFont val="Tahoma"/>
            <family val="2"/>
          </rPr>
          <t>rural (3457)</t>
        </r>
      </text>
    </comment>
    <comment ref="U161" authorId="0">
      <text>
        <r>
          <rPr>
            <sz val="8"/>
            <color indexed="81"/>
            <rFont val="Tahoma"/>
            <family val="2"/>
          </rPr>
          <t>(84%)</t>
        </r>
      </text>
    </comment>
    <comment ref="U162" authorId="0">
      <text>
        <r>
          <rPr>
            <b/>
            <sz val="8"/>
            <color indexed="81"/>
            <rFont val="Tahoma"/>
            <family val="2"/>
          </rPr>
          <t>Km</t>
        </r>
      </text>
    </comment>
    <comment ref="O179" authorId="0">
      <text>
        <r>
          <rPr>
            <b/>
            <sz val="8"/>
            <color indexed="81"/>
            <rFont val="Tahoma"/>
            <family val="2"/>
          </rPr>
          <t>6352 hogares</t>
        </r>
      </text>
    </comment>
  </commentList>
</comments>
</file>

<file path=xl/comments2.xml><?xml version="1.0" encoding="utf-8"?>
<comments xmlns="http://schemas.openxmlformats.org/spreadsheetml/2006/main">
  <authors>
    <author>mhz</author>
  </authors>
  <commentList>
    <comment ref="C19" authorId="0">
      <text>
        <r>
          <rPr>
            <b/>
            <sz val="8"/>
            <color indexed="81"/>
            <rFont val="Tahoma"/>
            <family val="2"/>
          </rPr>
          <t>569605000</t>
        </r>
      </text>
    </comment>
  </commentList>
</comments>
</file>

<file path=xl/sharedStrings.xml><?xml version="1.0" encoding="utf-8"?>
<sst xmlns="http://schemas.openxmlformats.org/spreadsheetml/2006/main" count="3257" uniqueCount="1190">
  <si>
    <t>INFRAESTRUCTURA VIAL</t>
  </si>
  <si>
    <t>FONDO DE VIVIENDA</t>
  </si>
  <si>
    <t>SOBRETASA A LA GASOLINA</t>
  </si>
  <si>
    <t>ESTAMPILLA PROCULTURA</t>
  </si>
  <si>
    <t>MUNICIPIO DE TOCANCIPA</t>
  </si>
  <si>
    <t>GERENCIA FINANCIERA</t>
  </si>
  <si>
    <t>ALIMENTACION ESCOLAR</t>
  </si>
  <si>
    <t>CULTURA</t>
  </si>
  <si>
    <t>IMPUESTO SOBRE ALUMBRADO PUBLICO</t>
  </si>
  <si>
    <t>GASTOS DE FUNCIONAMIENTO</t>
  </si>
  <si>
    <t>AÑO 2014</t>
  </si>
  <si>
    <t>IMPUESTO DE ESPECTACULOS PUBLICOS</t>
  </si>
  <si>
    <t>DESTINACION</t>
  </si>
  <si>
    <t>CONTRIBUCION DE VALORIZACION</t>
  </si>
  <si>
    <t>CONTRIBUCION MIGUEL DE IBARRA</t>
  </si>
  <si>
    <t>CONTRIBUCION CONTRATOS DE OBRA PUBLICA</t>
  </si>
  <si>
    <t>SGP EDUCACION MATRICULA</t>
  </si>
  <si>
    <t>SGP EDUCACION GRATUIDAD</t>
  </si>
  <si>
    <t>SGP ALIMENTACION ESCOLAR</t>
  </si>
  <si>
    <t>SGP AGUA POTABLE Y SANEAMIENTO BASICO</t>
  </si>
  <si>
    <t>SGP DEPORTE Y RECREACION</t>
  </si>
  <si>
    <t>SGP CULTURA</t>
  </si>
  <si>
    <t>SGP LIBRE INVERSION</t>
  </si>
  <si>
    <t>SGP SALUD REGIMEN SUBSIDIADO</t>
  </si>
  <si>
    <t>SGP SALUD PUBLICA</t>
  </si>
  <si>
    <t>RECURSOS ETESA</t>
  </si>
  <si>
    <t>RECURSOS EMGESA LEY 99/93</t>
  </si>
  <si>
    <t>RECURSOS FOSYGA</t>
  </si>
  <si>
    <t>RENTAS CEDIDAS DEPARTAMENTO REGIMEN SUBSIDIADO</t>
  </si>
  <si>
    <t>FONDO DE ACTIVIDADES LUDICAS</t>
  </si>
  <si>
    <t>FONDO DE ASISTENCIA TECNICA AGROPECUARIA</t>
  </si>
  <si>
    <t>FONDO DE SOLIDARIDAD Y REDISTRIBUCION DEL INGRESO</t>
  </si>
  <si>
    <t>TODOS LOS SECTORES DEL PD</t>
  </si>
  <si>
    <t>INFRAESTRUCTURA VIAL SEGÚN ACUERDO</t>
  </si>
  <si>
    <t>DEPORTYE</t>
  </si>
  <si>
    <t>FONDO DE SEGURIDAD CIUDADANA</t>
  </si>
  <si>
    <t>AGUA POTABLE Y SANEAMIENTO BASICO 50%</t>
  </si>
  <si>
    <t>ALIMBRADO PUBLICO</t>
  </si>
  <si>
    <t>AGROPECUARIO</t>
  </si>
  <si>
    <t>EDUCACION INFRAESTRUCTURA, DOTACION, S.P Y FTO ID</t>
  </si>
  <si>
    <t>GRATUIDAD GIRO A INS. EDUC</t>
  </si>
  <si>
    <t>ACUEDUCTO, ALCANTARILLADO Y ASEO</t>
  </si>
  <si>
    <t>DEPORTE Y RECREACION</t>
  </si>
  <si>
    <t>AFILIACION REGIMEN SUBSIDIADO</t>
  </si>
  <si>
    <t>PIC</t>
  </si>
  <si>
    <t>SEGÚN ORIGEN</t>
  </si>
  <si>
    <t>ACTIVIDADES LUDICAS</t>
  </si>
  <si>
    <t>VIVIENDA</t>
  </si>
  <si>
    <t>SUBSIDIOS ACUEDUCTO, ALCANTARILLADO Y ASEO</t>
  </si>
  <si>
    <t>REGALIAS Y COMPENSACIONES</t>
  </si>
  <si>
    <t>AGUA POTABLE, EDUCACION Y SALUD - NUTRICION INFANTIL</t>
  </si>
  <si>
    <t>RECURSOS CAJA DE COMPENSACION FAMILIAR REG. SUBSIDIADO</t>
  </si>
  <si>
    <t xml:space="preserve">SERVICIO DE LA DEUDA </t>
  </si>
  <si>
    <t>TOTAL GASTOS</t>
  </si>
  <si>
    <t>RENTAS RECURRENTES</t>
  </si>
  <si>
    <t>CUADRO No. 1</t>
  </si>
  <si>
    <t>TIPO  DE RECURSO</t>
  </si>
  <si>
    <t>RENDIMIENTOS FINANCIEROS SGP PROPOSITO GENERAL</t>
  </si>
  <si>
    <t>RENDIMIENTOS FINANCIEROS  SGP REGIMEN SUBSIDIADO</t>
  </si>
  <si>
    <t>RENDIMIENTOS FINANCIEROS SGP SALUD PUBLICA</t>
  </si>
  <si>
    <t>RENDIMIENTOS FINANCIEROS ETESA</t>
  </si>
  <si>
    <t>OTROS RENDIMIENTOS FINANCIEROS</t>
  </si>
  <si>
    <t>RENDIMIENTOS FINANCIEROS ICLD</t>
  </si>
  <si>
    <t>RENDIMIENTOS FINANCIEROS SGP EDUCACION</t>
  </si>
  <si>
    <t>RENDIMIENTOS FUNANCIEROS SGP AGUA POTABLE Y SANEAMIENTO BASICO</t>
  </si>
  <si>
    <t>INGRESOS CORRIENTES DE LIBRE DESTINACION- ICLD</t>
  </si>
  <si>
    <t>SGP PRIMERA INFANCIA</t>
  </si>
  <si>
    <t>PLUSVALIA</t>
  </si>
  <si>
    <t>TOTAL RECURSOS PARA INVERSION</t>
  </si>
  <si>
    <t>CESIONES TIPO A</t>
  </si>
  <si>
    <t>PARTICIPACION CON DESTINO AMBIENTAL</t>
  </si>
  <si>
    <t>SOBRETASA BOMBERIL</t>
  </si>
  <si>
    <t>TRANSFERENCIA CAR R`PROTECCION RECURSOS NATURALES</t>
  </si>
  <si>
    <t>FINANCIAR ACTIVIDAD BOMBERIL</t>
  </si>
  <si>
    <t xml:space="preserve">PRIMERA INFANCIA </t>
  </si>
  <si>
    <t>MUNICIPIO DE TOCANCIPÁ</t>
  </si>
  <si>
    <t>PLAN DE DESARROLLO MUNICIPAL "TOCANCIPÁ INCLUYENTE Y PARTICIPATIVA (2012 - 2015)</t>
  </si>
  <si>
    <r>
      <rPr>
        <b/>
        <sz val="12"/>
        <rFont val="Arial"/>
        <family val="2"/>
      </rPr>
      <t>Objetivo general del plan:</t>
    </r>
    <r>
      <rPr>
        <sz val="12"/>
        <rFont val="Arial"/>
        <family val="2"/>
      </rPr>
      <t xml:space="preserve"> Avanzar en procesos de desarrollo integral a través de estrategias que articulen las potencialidades del municipio de Tocancipá.</t>
    </r>
  </si>
  <si>
    <r>
      <rPr>
        <b/>
        <sz val="12"/>
        <rFont val="Arial"/>
        <family val="2"/>
      </rPr>
      <t>Visión compartida de desarrollo.</t>
    </r>
    <r>
      <rPr>
        <sz val="12"/>
        <rFont val="Arial"/>
        <family val="2"/>
      </rPr>
      <t xml:space="preserve"> Tocancipá capital industrial del Departamento, se convertirá para el 2050 en una ciudad competente, sostenible y generadora de desarrollo integral, mediante la optimización de los niveles de calidad de vida de su población, a través de la armonización y concertación con corresponsabilidad social.</t>
    </r>
  </si>
  <si>
    <t>CÓD DIMENSIÓN</t>
  </si>
  <si>
    <t>DIMENSIÓN</t>
  </si>
  <si>
    <t>CÓD. CONS. POLÍTICA</t>
  </si>
  <si>
    <t>POLÍTICA</t>
  </si>
  <si>
    <t>Sectores Guía DNP</t>
  </si>
  <si>
    <t>CÓD. CONS. PROGR.</t>
  </si>
  <si>
    <t>PROGRAMAS DE INVERSIÓN</t>
  </si>
  <si>
    <t>PROYECTO</t>
  </si>
  <si>
    <t>CÓD. CONS. META RESULTADO</t>
  </si>
  <si>
    <t>DESCRIPCIÓN DE LAS METAS DE RESULTADO</t>
  </si>
  <si>
    <t>POND % META RESULT</t>
  </si>
  <si>
    <t xml:space="preserve">TIPO DE META </t>
  </si>
  <si>
    <t>LÍNEA BASE IND. RESULTADO (DICIEMBRE DE 2011)</t>
  </si>
  <si>
    <t>CANT. IND. RESULTADO CUATRIENIO</t>
  </si>
  <si>
    <t>CÓD. CONS. PROYECTO</t>
  </si>
  <si>
    <t>CÓD. CONS. META PROD</t>
  </si>
  <si>
    <t>DESCRIPCIÓN DE LAS METAS DE PRODUCTO</t>
  </si>
  <si>
    <t>NOMBRE INDICADOR META PRODUCTO</t>
  </si>
  <si>
    <t>LÍNEA BASE IND. PROD. (DICIEMBRE DE 2011)</t>
  </si>
  <si>
    <t>CANT. IND. META PRODUCTO CUATRIENIO</t>
  </si>
  <si>
    <t>DEPENDENCIA RESPONSABLE / CARGO RESPONSABLE</t>
  </si>
  <si>
    <t>01</t>
  </si>
  <si>
    <t>SOCIO CULTURAL</t>
  </si>
  <si>
    <t>0101</t>
  </si>
  <si>
    <t>Camino para la construcción de un ciudadano participativo, productivo y competitivo</t>
  </si>
  <si>
    <t>Educación</t>
  </si>
  <si>
    <t>010101</t>
  </si>
  <si>
    <t>Calidad, eficiencia y cobertura educativa</t>
  </si>
  <si>
    <t>Tocancipá por la calidad de la educación.</t>
  </si>
  <si>
    <r>
      <t>010101-</t>
    </r>
    <r>
      <rPr>
        <sz val="12"/>
        <color indexed="8"/>
        <rFont val="Arial"/>
        <family val="2"/>
      </rPr>
      <t>MR1</t>
    </r>
  </si>
  <si>
    <t>Mejorar los resultados de pruebas ICFES en las Instituciones Educativa Municipales: Técnico Comercial a Superior; Técnico Industrial a Superior; La Fuente a Alto.</t>
  </si>
  <si>
    <t>Técnico Comercial Alto; Técnico Industrial , Alto; La Fuente, Medio.</t>
  </si>
  <si>
    <t>Técnico Comercial (0.745085 hasta 0.8318356); Técnico Industrial  (0.745085 hasta 0.8318356); La Fuente (0.6778498 hasta 0.745085).</t>
  </si>
  <si>
    <t>01010101</t>
  </si>
  <si>
    <r>
      <t>01010101-</t>
    </r>
    <r>
      <rPr>
        <b/>
        <sz val="12"/>
        <color indexed="8"/>
        <rFont val="Arial"/>
        <family val="2"/>
      </rPr>
      <t>MP1</t>
    </r>
  </si>
  <si>
    <t>Reformular el plan educativo municipal.</t>
  </si>
  <si>
    <t>Plan Educativo Municipal Reformulado</t>
  </si>
  <si>
    <t>GERENCIA DE EDUCACION</t>
  </si>
  <si>
    <t>GERENTE DE EDUCACION</t>
  </si>
  <si>
    <r>
      <t>010101-</t>
    </r>
    <r>
      <rPr>
        <sz val="12"/>
        <color indexed="9"/>
        <rFont val="Arial"/>
        <family val="2"/>
      </rPr>
      <t>MR1</t>
    </r>
  </si>
  <si>
    <r>
      <t>01010101-</t>
    </r>
    <r>
      <rPr>
        <b/>
        <sz val="12"/>
        <color indexed="8"/>
        <rFont val="Arial"/>
        <family val="2"/>
      </rPr>
      <t>MP2</t>
    </r>
  </si>
  <si>
    <t>Implementar el sistema de gestión de calidad en el sector educativo.</t>
  </si>
  <si>
    <t>Número de IED con Sistemas de Gestión de Calidad Implementado</t>
  </si>
  <si>
    <r>
      <t>01010101-</t>
    </r>
    <r>
      <rPr>
        <b/>
        <sz val="12"/>
        <color indexed="8"/>
        <rFont val="Arial"/>
        <family val="2"/>
      </rPr>
      <t>MP3</t>
    </r>
  </si>
  <si>
    <t>Mejorar el modelo pedagógico acorde a las necesidades del municipio a través de la resignificación del Proyecto Educativo Institucional (PEI)</t>
  </si>
  <si>
    <t>Número de PEI's Reformulados</t>
  </si>
  <si>
    <r>
      <t>01010101-</t>
    </r>
    <r>
      <rPr>
        <b/>
        <sz val="12"/>
        <color indexed="8"/>
        <rFont val="Arial"/>
        <family val="2"/>
      </rPr>
      <t>MP4</t>
    </r>
  </si>
  <si>
    <t>Capacitar a 216 docentes en el sistema de evaluación por competencias.</t>
  </si>
  <si>
    <t>Número de Docentes Capacitados</t>
  </si>
  <si>
    <r>
      <t>01010101-</t>
    </r>
    <r>
      <rPr>
        <b/>
        <sz val="12"/>
        <color indexed="8"/>
        <rFont val="Arial"/>
        <family val="2"/>
      </rPr>
      <t>MP5</t>
    </r>
  </si>
  <si>
    <t>Adoptar 3 nuevos modelos estratégicos para fortalecer la lecto-escritura y lógica matemática en los procesos pedagógicos.</t>
  </si>
  <si>
    <t>Número de Modelos Pedagógicos adoptados</t>
  </si>
  <si>
    <t>Mejorando la cobertrua de los programas educativos</t>
  </si>
  <si>
    <r>
      <t>010101-</t>
    </r>
    <r>
      <rPr>
        <sz val="12"/>
        <color indexed="8"/>
        <rFont val="Arial"/>
        <family val="2"/>
      </rPr>
      <t>MR2</t>
    </r>
  </si>
  <si>
    <t>Alcanzar el 95%  la Tasa de Cobertura Bruta en Preescolar.</t>
  </si>
  <si>
    <t>02</t>
  </si>
  <si>
    <t>01010102</t>
  </si>
  <si>
    <r>
      <t>01010102-</t>
    </r>
    <r>
      <rPr>
        <b/>
        <sz val="12"/>
        <color indexed="8"/>
        <rFont val="Arial"/>
        <family val="2"/>
      </rPr>
      <t>MP1</t>
    </r>
  </si>
  <si>
    <t>Aumentar a 1789 estudiantes beneficiados del servicio de transporte escolar.</t>
  </si>
  <si>
    <t>Estudiantes Beneficiados del Servicio de Ruta Escolar</t>
  </si>
  <si>
    <r>
      <t>010101-</t>
    </r>
    <r>
      <rPr>
        <sz val="12"/>
        <color indexed="8"/>
        <rFont val="Arial"/>
        <family val="2"/>
      </rPr>
      <t>MR3</t>
    </r>
  </si>
  <si>
    <t>Alcanzar el 99% la Tasa de Cobertura Bruta en Báscia Primaria (LB 2664)</t>
  </si>
  <si>
    <t>98,5% (2664)</t>
  </si>
  <si>
    <r>
      <t>01010102-</t>
    </r>
    <r>
      <rPr>
        <b/>
        <sz val="12"/>
        <color indexed="8"/>
        <rFont val="Arial"/>
        <family val="2"/>
      </rPr>
      <t>MP2</t>
    </r>
  </si>
  <si>
    <t>Implementar un sistema de transporte alternativo.</t>
  </si>
  <si>
    <t>Transporte Escolar Alternativo implementado</t>
  </si>
  <si>
    <r>
      <t>010101-</t>
    </r>
    <r>
      <rPr>
        <sz val="12"/>
        <color indexed="8"/>
        <rFont val="Arial"/>
        <family val="2"/>
      </rPr>
      <t>MR4</t>
    </r>
  </si>
  <si>
    <t>Aumentar al 95% la Tasa de Cobertura Bruta en Secundaria y Media.</t>
  </si>
  <si>
    <t>93,23% (LB 3620)</t>
  </si>
  <si>
    <r>
      <t>01010102-</t>
    </r>
    <r>
      <rPr>
        <b/>
        <sz val="12"/>
        <color indexed="8"/>
        <rFont val="Arial"/>
        <family val="2"/>
      </rPr>
      <t>MP3</t>
    </r>
  </si>
  <si>
    <t>Dotar con elementos didácticos las sedes de las 3 Instituciones Educativas.</t>
  </si>
  <si>
    <t xml:space="preserve">Instituciones Educativas Dotadas </t>
  </si>
  <si>
    <t>ND</t>
  </si>
  <si>
    <r>
      <t>010101-</t>
    </r>
    <r>
      <rPr>
        <sz val="12"/>
        <color indexed="8"/>
        <rFont val="Arial"/>
        <family val="2"/>
      </rPr>
      <t>MR5</t>
    </r>
  </si>
  <si>
    <t>Atender el 100% de la población analfabeta registrada en las estadistics del SISBEN.</t>
  </si>
  <si>
    <r>
      <t>01010102-</t>
    </r>
    <r>
      <rPr>
        <b/>
        <sz val="12"/>
        <color indexed="8"/>
        <rFont val="Arial"/>
        <family val="2"/>
      </rPr>
      <t>MP4</t>
    </r>
  </si>
  <si>
    <t>Atender a 523 adultos adicionales a través del programa de alfabetización.</t>
  </si>
  <si>
    <t>Usuarios Programa Alfabetización atendidos</t>
  </si>
  <si>
    <r>
      <t>010101-</t>
    </r>
    <r>
      <rPr>
        <sz val="12"/>
        <color indexed="8"/>
        <rFont val="Arial"/>
        <family val="2"/>
      </rPr>
      <t>MR6</t>
    </r>
  </si>
  <si>
    <t>Atender al 80%  niños y jóvenes en Extra Edad.</t>
  </si>
  <si>
    <r>
      <t>01010102-</t>
    </r>
    <r>
      <rPr>
        <b/>
        <sz val="12"/>
        <color indexed="8"/>
        <rFont val="Arial"/>
        <family val="2"/>
      </rPr>
      <t>MP5</t>
    </r>
  </si>
  <si>
    <t>Atender al 80% de los niños y jóvenes en situación de extra edad existentes en el municipio, con la estrategia de aceleración del aprendizaje.</t>
  </si>
  <si>
    <t>Población Atendida Programa Extra Edad</t>
  </si>
  <si>
    <r>
      <t>010101-</t>
    </r>
    <r>
      <rPr>
        <sz val="12"/>
        <color indexed="9"/>
        <rFont val="Arial"/>
        <family val="2"/>
      </rPr>
      <t>MR6</t>
    </r>
  </si>
  <si>
    <t>Atender al 70%  niños y jóvenes en Extra Edad.</t>
  </si>
  <si>
    <r>
      <t>01010102-</t>
    </r>
    <r>
      <rPr>
        <b/>
        <sz val="12"/>
        <color indexed="8"/>
        <rFont val="Arial"/>
        <family val="2"/>
      </rPr>
      <t>MP6</t>
    </r>
  </si>
  <si>
    <t>Desarrollar un diagnóstico para determinar la población en extra edad y desescolarizada.</t>
  </si>
  <si>
    <t>Documento Diagnóstico desarrollado</t>
  </si>
  <si>
    <t>010102</t>
  </si>
  <si>
    <t>Educación Superior</t>
  </si>
  <si>
    <t>Jóvenes con mayores oportunidades en educación superior.</t>
  </si>
  <si>
    <r>
      <t>010102-</t>
    </r>
    <r>
      <rPr>
        <sz val="12"/>
        <color indexed="8"/>
        <rFont val="Arial"/>
        <family val="2"/>
      </rPr>
      <t>MR1</t>
    </r>
  </si>
  <si>
    <t>Vincular a la educación técnica o superior al 50% de los estudiantes egresados de las instituciones educativas del municipio, a través de los programas de educación técnica, tecnológica y superior.</t>
  </si>
  <si>
    <t>12% (52)</t>
  </si>
  <si>
    <t>01010201</t>
  </si>
  <si>
    <r>
      <t>01010201-</t>
    </r>
    <r>
      <rPr>
        <b/>
        <sz val="12"/>
        <color indexed="8"/>
        <rFont val="Arial"/>
        <family val="2"/>
      </rPr>
      <t>MP1</t>
    </r>
  </si>
  <si>
    <t>Atender a 180 jóvenes a través de la articulación de la educación media con el SENA.</t>
  </si>
  <si>
    <t>Jóvenes atendidos por el SENA</t>
  </si>
  <si>
    <r>
      <t>010102-</t>
    </r>
    <r>
      <rPr>
        <sz val="12"/>
        <color indexed="9"/>
        <rFont val="Arial"/>
        <family val="2"/>
      </rPr>
      <t>MR1</t>
    </r>
  </si>
  <si>
    <r>
      <t>01010201-</t>
    </r>
    <r>
      <rPr>
        <b/>
        <sz val="12"/>
        <color indexed="8"/>
        <rFont val="Arial"/>
        <family val="2"/>
      </rPr>
      <t>MP2</t>
    </r>
  </si>
  <si>
    <t>Implementar la estrategia "Articulación de la educación media con la educación superior" a través de la firma de 3 convenios.</t>
  </si>
  <si>
    <t>Número de Convenios de Articulación con la Educación Superior Firmados</t>
  </si>
  <si>
    <r>
      <t>01010201-</t>
    </r>
    <r>
      <rPr>
        <b/>
        <sz val="12"/>
        <color indexed="8"/>
        <rFont val="Arial"/>
        <family val="2"/>
      </rPr>
      <t>MP3</t>
    </r>
  </si>
  <si>
    <t>Suscribir e implementar 4 convenios con establecimientos educativos técnicos, tecnológicos y de educación superior.</t>
  </si>
  <si>
    <t>Número de Convenios Firmados con Instituciones de Educación Técnica, Tecnológica o Superior</t>
  </si>
  <si>
    <r>
      <t>01010201-</t>
    </r>
    <r>
      <rPr>
        <b/>
        <sz val="12"/>
        <color indexed="8"/>
        <rFont val="Arial"/>
        <family val="2"/>
      </rPr>
      <t>MP4</t>
    </r>
  </si>
  <si>
    <t>Crear y fortalecer el Fondo Educativo Municipal.</t>
  </si>
  <si>
    <t>Fondo creado y fortalecido</t>
  </si>
  <si>
    <r>
      <t>01010201-</t>
    </r>
    <r>
      <rPr>
        <b/>
        <sz val="12"/>
        <color indexed="8"/>
        <rFont val="Arial"/>
        <family val="2"/>
      </rPr>
      <t>MP5</t>
    </r>
  </si>
  <si>
    <t>Beneficiar a 120 estudiantes dando continuidad al convenio Icetex.</t>
  </si>
  <si>
    <t>Número de Estudiantes beneficiaros con el Convenio ICETEX</t>
  </si>
  <si>
    <r>
      <t>01010201-</t>
    </r>
    <r>
      <rPr>
        <b/>
        <sz val="12"/>
        <color indexed="8"/>
        <rFont val="Arial"/>
        <family val="2"/>
      </rPr>
      <t>MP6</t>
    </r>
  </si>
  <si>
    <t>Desarrollar una feria universitaria anual.</t>
  </si>
  <si>
    <t>Ferias realizadas</t>
  </si>
  <si>
    <t>03</t>
  </si>
  <si>
    <t>010103</t>
  </si>
  <si>
    <t>Apoyo al sistema educativo para una formación integral (con innovación e investigación científica)</t>
  </si>
  <si>
    <t>Uso de las nuevas tecnologías de la información y la comunicación</t>
  </si>
  <si>
    <r>
      <t>010103-</t>
    </r>
    <r>
      <rPr>
        <sz val="12"/>
        <color indexed="8"/>
        <rFont val="Arial"/>
        <family val="2"/>
      </rPr>
      <t>MR1</t>
    </r>
  </si>
  <si>
    <t>Beneficiar a 6700 estudiantes a través del uso de Tecnologías de la Información y la Comunicación (TIC´s).</t>
  </si>
  <si>
    <t>01010301</t>
  </si>
  <si>
    <r>
      <t>01010301-</t>
    </r>
    <r>
      <rPr>
        <b/>
        <sz val="12"/>
        <color indexed="8"/>
        <rFont val="Arial"/>
        <family val="2"/>
      </rPr>
      <t>MP1</t>
    </r>
  </si>
  <si>
    <t>Ampliar en las 8 sedes de las instituciones educativas del municipio, el uso pedagógico de las TIC´s en la enseñanza y el aprendizaje.</t>
  </si>
  <si>
    <t>Número de sedes educativas que aprovechan pedagógicamente las TIC's</t>
  </si>
  <si>
    <r>
      <t>010103-</t>
    </r>
    <r>
      <rPr>
        <sz val="12"/>
        <color indexed="9"/>
        <rFont val="Arial"/>
        <family val="2"/>
      </rPr>
      <t>MR1</t>
    </r>
  </si>
  <si>
    <r>
      <t>01010301-</t>
    </r>
    <r>
      <rPr>
        <b/>
        <sz val="12"/>
        <color indexed="8"/>
        <rFont val="Arial"/>
        <family val="2"/>
      </rPr>
      <t>MP2</t>
    </r>
  </si>
  <si>
    <t>Implementar un departamento de sistemas al servicio del sistema educativo.</t>
  </si>
  <si>
    <t>Departamento de Sistemas implementado</t>
  </si>
  <si>
    <r>
      <t>01010301-</t>
    </r>
    <r>
      <rPr>
        <b/>
        <sz val="12"/>
        <color indexed="8"/>
        <rFont val="Arial"/>
        <family val="2"/>
      </rPr>
      <t>MP3</t>
    </r>
  </si>
  <si>
    <t>Mantener y dotar los 5 talleres de la IED Técnico Industrial.</t>
  </si>
  <si>
    <t>Número de Talleres mantenidos y dotados</t>
  </si>
  <si>
    <r>
      <t>01010301-</t>
    </r>
    <r>
      <rPr>
        <b/>
        <sz val="12"/>
        <color indexed="8"/>
        <rFont val="Arial"/>
        <family val="2"/>
      </rPr>
      <t>MP4</t>
    </r>
  </si>
  <si>
    <t>Aumentar a 8, las salas de TIC´s en los establecimientos educativos.</t>
  </si>
  <si>
    <t>Número de Salas TIC's en establecimientos educativos</t>
  </si>
  <si>
    <r>
      <t>01010301-</t>
    </r>
    <r>
      <rPr>
        <b/>
        <sz val="12"/>
        <color indexed="8"/>
        <rFont val="Arial"/>
        <family val="2"/>
      </rPr>
      <t>MP5</t>
    </r>
  </si>
  <si>
    <t>Reducir a 10 el número de estudiantes por computador.</t>
  </si>
  <si>
    <t>Número de estudiantes por computador</t>
  </si>
  <si>
    <t>Innovación y tecnología; herramientas para el desarrollo.</t>
  </si>
  <si>
    <r>
      <t>010103-</t>
    </r>
    <r>
      <rPr>
        <sz val="12"/>
        <color indexed="8"/>
        <rFont val="Arial"/>
        <family val="2"/>
      </rPr>
      <t>MR2</t>
    </r>
  </si>
  <si>
    <t>Beneficiar a 6700 estudiantes con la aplicación de herramientas innovadoras y de tecnología de las 3 instituciones educativas.</t>
  </si>
  <si>
    <t>01010302</t>
  </si>
  <si>
    <r>
      <t>01010302-</t>
    </r>
    <r>
      <rPr>
        <b/>
        <sz val="12"/>
        <color indexed="8"/>
        <rFont val="Arial"/>
        <family val="2"/>
      </rPr>
      <t>MP1</t>
    </r>
  </si>
  <si>
    <t>Institucionalizar un convenio para intercambios y transferencia de tecnología.</t>
  </si>
  <si>
    <t>Número de convenios para intercambios y transferencia de tecnología</t>
  </si>
  <si>
    <r>
      <t>010103-</t>
    </r>
    <r>
      <rPr>
        <sz val="12"/>
        <color indexed="9"/>
        <rFont val="Arial"/>
        <family val="2"/>
      </rPr>
      <t>MR2</t>
    </r>
  </si>
  <si>
    <r>
      <t>01010302-</t>
    </r>
    <r>
      <rPr>
        <b/>
        <sz val="12"/>
        <color indexed="8"/>
        <rFont val="Arial"/>
        <family val="2"/>
      </rPr>
      <t>MP2</t>
    </r>
  </si>
  <si>
    <t>Establecer un plan de incentivos educativos.</t>
  </si>
  <si>
    <t>Plan de incentivos establecido</t>
  </si>
  <si>
    <r>
      <t>01010302-</t>
    </r>
    <r>
      <rPr>
        <b/>
        <sz val="12"/>
        <color indexed="8"/>
        <rFont val="Arial"/>
        <family val="2"/>
      </rPr>
      <t>MP3</t>
    </r>
  </si>
  <si>
    <t>Implementar la modalidad técnica en la IED la Fuente.</t>
  </si>
  <si>
    <t>Modalidad Técnica implementada</t>
  </si>
  <si>
    <r>
      <t>01010302-</t>
    </r>
    <r>
      <rPr>
        <b/>
        <sz val="12"/>
        <color indexed="8"/>
        <rFont val="Arial"/>
        <family val="2"/>
      </rPr>
      <t>MP4</t>
    </r>
  </si>
  <si>
    <t>Dotar a las 3 instituciones educativas con los materiales y equipos técnicos y tecnológicos para los procesos de formación.</t>
  </si>
  <si>
    <t>Instituciones educativas dotadas con materiales y equipos técnicos y tecnológicos</t>
  </si>
  <si>
    <r>
      <t>01010302-</t>
    </r>
    <r>
      <rPr>
        <b/>
        <sz val="12"/>
        <color indexed="8"/>
        <rFont val="Arial"/>
        <family val="2"/>
      </rPr>
      <t>MP5</t>
    </r>
  </si>
  <si>
    <t>Mejorar los laboratorios de física, química y biología de las 3 instituciones educativas.</t>
  </si>
  <si>
    <t>Número de IED con laboratorios de Física, Química y Biología mejorados</t>
  </si>
  <si>
    <t>Por la formación integral.</t>
  </si>
  <si>
    <r>
      <t>010103-</t>
    </r>
    <r>
      <rPr>
        <sz val="12"/>
        <color indexed="8"/>
        <rFont val="Arial"/>
        <family val="2"/>
      </rPr>
      <t>MR3</t>
    </r>
  </si>
  <si>
    <t>Beneficiar a 6700 estudiantes a través de estrategias de formación integral.</t>
  </si>
  <si>
    <t>01010303</t>
  </si>
  <si>
    <r>
      <t>01010303-</t>
    </r>
    <r>
      <rPr>
        <b/>
        <sz val="12"/>
        <color indexed="8"/>
        <rFont val="Arial"/>
        <family val="2"/>
      </rPr>
      <t>MP1</t>
    </r>
  </si>
  <si>
    <t>Brindar en las 3 instituciones educativas, escenarios de aprendizaje del aprender, haciendo salidas pedagógicas.</t>
  </si>
  <si>
    <t>Instituciones educativas con escenarios de Aprender-Haciendo</t>
  </si>
  <si>
    <r>
      <t>010103-</t>
    </r>
    <r>
      <rPr>
        <sz val="12"/>
        <color indexed="9"/>
        <rFont val="Arial"/>
        <family val="2"/>
      </rPr>
      <t>MR3</t>
    </r>
  </si>
  <si>
    <r>
      <t>01010303-</t>
    </r>
    <r>
      <rPr>
        <b/>
        <sz val="12"/>
        <color indexed="8"/>
        <rFont val="Arial"/>
        <family val="2"/>
      </rPr>
      <t>MP2</t>
    </r>
  </si>
  <si>
    <t>Incorporar en las 3 instituciones educativas los Proyectos Ambientales Escolares (PRAES) en los Proyectos Educativos Institucionales (PEI).</t>
  </si>
  <si>
    <t>Instituciones educativas con proyectos PRAES</t>
  </si>
  <si>
    <r>
      <t>01010303-</t>
    </r>
    <r>
      <rPr>
        <b/>
        <sz val="12"/>
        <color indexed="8"/>
        <rFont val="Arial"/>
        <family val="2"/>
      </rPr>
      <t>MP3</t>
    </r>
  </si>
  <si>
    <t>Implementar un departamento de sicología y trabajo social al servicio del estudiantado de acuerdo a las competencias.</t>
  </si>
  <si>
    <t>Departamento de Psicología creado</t>
  </si>
  <si>
    <r>
      <t>01010303-</t>
    </r>
    <r>
      <rPr>
        <b/>
        <sz val="12"/>
        <color indexed="8"/>
        <rFont val="Arial"/>
        <family val="2"/>
      </rPr>
      <t>MP4</t>
    </r>
  </si>
  <si>
    <t>Implementar una pedagogía innovativa, para ofrecer una segunda oportunidad de ingreso a las aulas.</t>
  </si>
  <si>
    <t>Pedagogía innovadora implementada</t>
  </si>
  <si>
    <r>
      <t>01010303-</t>
    </r>
    <r>
      <rPr>
        <b/>
        <sz val="12"/>
        <color indexed="8"/>
        <rFont val="Arial"/>
        <family val="2"/>
      </rPr>
      <t>MP5</t>
    </r>
  </si>
  <si>
    <t>Implementar y mantener el programa educativo integral "Cuido Mi Escuela", orientado al aprendizaje, al mejoramiento y embellecimiento de las instituciones educativas.</t>
  </si>
  <si>
    <t>Programa educativo "Cuido Mi Escuela" implementado</t>
  </si>
  <si>
    <t>04</t>
  </si>
  <si>
    <t>010104</t>
  </si>
  <si>
    <t>Segunda lengua.</t>
  </si>
  <si>
    <t>Mejores niveles de inglés.</t>
  </si>
  <si>
    <r>
      <t>010104-</t>
    </r>
    <r>
      <rPr>
        <sz val="12"/>
        <color indexed="8"/>
        <rFont val="Arial"/>
        <family val="2"/>
      </rPr>
      <t>MR1</t>
    </r>
  </si>
  <si>
    <t>Atender con enfoque diferencial a 1050 estudiantes y/o personas en la estrategia de mejoramiento de los niveles de inglés.</t>
  </si>
  <si>
    <t>01010401</t>
  </si>
  <si>
    <r>
      <t>01010401-</t>
    </r>
    <r>
      <rPr>
        <b/>
        <sz val="12"/>
        <color indexed="8"/>
        <rFont val="Arial"/>
        <family val="2"/>
      </rPr>
      <t>MP1</t>
    </r>
  </si>
  <si>
    <t>Fortalecer el aprendizaje del inglés en tiempo extra escolar a 700 estudiantes, de los niveles de básica secundaria y media.</t>
  </si>
  <si>
    <t>Número de Estudiantes partícipes del fortalecimiento de inglés</t>
  </si>
  <si>
    <r>
      <t>010104-</t>
    </r>
    <r>
      <rPr>
        <sz val="12"/>
        <color indexed="9"/>
        <rFont val="Arial"/>
        <family val="2"/>
      </rPr>
      <t>MR1</t>
    </r>
  </si>
  <si>
    <r>
      <t>01010401-</t>
    </r>
    <r>
      <rPr>
        <b/>
        <sz val="12"/>
        <color indexed="8"/>
        <rFont val="Arial"/>
        <family val="2"/>
      </rPr>
      <t>MP2</t>
    </r>
  </si>
  <si>
    <t>Aumentar a 350 personas de la comunidad, en la formación para mejorar sus niveles de inglés.</t>
  </si>
  <si>
    <t>Número de personas de la comunidad que participan en el Programa de Mejoramiento del Inglés</t>
  </si>
  <si>
    <t>05</t>
  </si>
  <si>
    <t>010105</t>
  </si>
  <si>
    <t>Inclusión social.</t>
  </si>
  <si>
    <t>Avanzando en la inclusión social.</t>
  </si>
  <si>
    <r>
      <t>010105-</t>
    </r>
    <r>
      <rPr>
        <sz val="12"/>
        <color indexed="8"/>
        <rFont val="Arial"/>
        <family val="2"/>
      </rPr>
      <t>MR1</t>
    </r>
  </si>
  <si>
    <t>Atender con enfoque diferencial a 207 niños(as) en el sistema educativo.</t>
  </si>
  <si>
    <t>01010501</t>
  </si>
  <si>
    <r>
      <t>01010501-</t>
    </r>
    <r>
      <rPr>
        <b/>
        <sz val="12"/>
        <color indexed="8"/>
        <rFont val="Arial"/>
        <family val="2"/>
      </rPr>
      <t>MP1</t>
    </r>
  </si>
  <si>
    <t>Atender 100 niños (as) con necesidades educativas especiales en el sistema educativo.</t>
  </si>
  <si>
    <t>Niños con necesidades educativas especiales atendidos en el sistema educativo</t>
  </si>
  <si>
    <r>
      <t>010105-</t>
    </r>
    <r>
      <rPr>
        <sz val="12"/>
        <color indexed="9"/>
        <rFont val="Arial"/>
        <family val="2"/>
      </rPr>
      <t>MR1</t>
    </r>
  </si>
  <si>
    <r>
      <t>01010501-</t>
    </r>
    <r>
      <rPr>
        <b/>
        <sz val="12"/>
        <color indexed="8"/>
        <rFont val="Arial"/>
        <family val="2"/>
      </rPr>
      <t>MP2</t>
    </r>
  </si>
  <si>
    <t>Atender al 100% de los niños(as) en situación de desplazamiento en el sistema educativo.</t>
  </si>
  <si>
    <t>Porcentaje de niños en situación de desplazamiento atendidos por el Sistema Educativo</t>
  </si>
  <si>
    <t>0102</t>
  </si>
  <si>
    <t>Bienestar y Calidad de Vida a través de servicios de salud eficientes y oportuno</t>
  </si>
  <si>
    <t>Salud</t>
  </si>
  <si>
    <t>010201</t>
  </si>
  <si>
    <t>Aseguramiento.</t>
  </si>
  <si>
    <t xml:space="preserve">Promoción del Aseguramiento. </t>
  </si>
  <si>
    <r>
      <t>010201-</t>
    </r>
    <r>
      <rPr>
        <sz val="12"/>
        <color indexed="8"/>
        <rFont val="Arial"/>
        <family val="2"/>
      </rPr>
      <t>MR1</t>
    </r>
  </si>
  <si>
    <t>Garantizar el 100% en cobertura régimen subsidiado según normatividad vigente.</t>
  </si>
  <si>
    <t>01020101</t>
  </si>
  <si>
    <r>
      <t>01020101-</t>
    </r>
    <r>
      <rPr>
        <b/>
        <sz val="12"/>
        <color indexed="8"/>
        <rFont val="Arial"/>
        <family val="2"/>
      </rPr>
      <t>MP1</t>
    </r>
  </si>
  <si>
    <t>Desarrollar un programa anual de auditoría de seguimiento al régimen subsidiado.</t>
  </si>
  <si>
    <t>Programa de Auditoria desarrollado</t>
  </si>
  <si>
    <t>GERENCIA DE SALUD</t>
  </si>
  <si>
    <t>GERENTE DE SALUD</t>
  </si>
  <si>
    <r>
      <t>010201-</t>
    </r>
    <r>
      <rPr>
        <sz val="12"/>
        <color indexed="9"/>
        <rFont val="Arial"/>
        <family val="2"/>
      </rPr>
      <t>MR1</t>
    </r>
  </si>
  <si>
    <r>
      <t>01020101-</t>
    </r>
    <r>
      <rPr>
        <b/>
        <sz val="12"/>
        <color indexed="8"/>
        <rFont val="Arial"/>
        <family val="2"/>
      </rPr>
      <t>MP2</t>
    </r>
  </si>
  <si>
    <t>Administrar y coordinar anualmente el aseguramiento del régimen subsidiado.</t>
  </si>
  <si>
    <t>Administración y Coordinacion del regimen subsidiado realizada</t>
  </si>
  <si>
    <r>
      <t>01020101-</t>
    </r>
    <r>
      <rPr>
        <b/>
        <sz val="12"/>
        <color indexed="8"/>
        <rFont val="Arial"/>
        <family val="2"/>
      </rPr>
      <t>MP3</t>
    </r>
  </si>
  <si>
    <t>Realizar una depuración anual de base de datos para identificar población pobre no afiliada.</t>
  </si>
  <si>
    <t>Depuracion de Base de Datos de Regimen Subsidiado realizada</t>
  </si>
  <si>
    <r>
      <t>01020101-</t>
    </r>
    <r>
      <rPr>
        <b/>
        <sz val="12"/>
        <color indexed="8"/>
        <rFont val="Arial"/>
        <family val="2"/>
      </rPr>
      <t>MP4</t>
    </r>
  </si>
  <si>
    <t>Realizar 6 campañas anuales de divulgación dirigida a población pobre no afiliada, para que se vinculen al régimen subsidiado.</t>
  </si>
  <si>
    <t>Campañas de Divulgacion realizadas</t>
  </si>
  <si>
    <r>
      <t>010201-</t>
    </r>
    <r>
      <rPr>
        <sz val="12"/>
        <color indexed="8"/>
        <rFont val="Arial"/>
        <family val="2"/>
      </rPr>
      <t>MR2</t>
    </r>
  </si>
  <si>
    <t>Aumentar en el 10%, la afiliación en el régimen contributivo.</t>
  </si>
  <si>
    <r>
      <t>01020101-</t>
    </r>
    <r>
      <rPr>
        <b/>
        <sz val="12"/>
        <color indexed="8"/>
        <rFont val="Arial"/>
        <family val="2"/>
      </rPr>
      <t>MP5</t>
    </r>
  </si>
  <si>
    <t>Realizar 7 jornadas en el cuatrienio de promoción de afiliación, al régimen contributivo con la participación de las EPS, EFP y ARP.</t>
  </si>
  <si>
    <t>Jornadas de Promocion de Afiliacion realizadas</t>
  </si>
  <si>
    <t>010202</t>
  </si>
  <si>
    <t>Atención Integral con corresponsabilidad en el desarrollo de servicios de salud.</t>
  </si>
  <si>
    <r>
      <t>010202-</t>
    </r>
    <r>
      <rPr>
        <sz val="12"/>
        <color indexed="8"/>
        <rFont val="Arial"/>
        <family val="2"/>
      </rPr>
      <t>MR1</t>
    </r>
  </si>
  <si>
    <t>Mejorar las condiciones de atención de servicios de salud a un 50% de la población.</t>
  </si>
  <si>
    <t>01020201</t>
  </si>
  <si>
    <t>Tocancipá saludable.</t>
  </si>
  <si>
    <r>
      <t>01020201-</t>
    </r>
    <r>
      <rPr>
        <b/>
        <sz val="12"/>
        <color indexed="8"/>
        <rFont val="Arial"/>
        <family val="2"/>
      </rPr>
      <t>MP1</t>
    </r>
  </si>
  <si>
    <t>Realizar 19 brigadas de salud durante el cuatrenio, dirigidas a población vulnerable.</t>
  </si>
  <si>
    <t>Brigadas de Salud realizadas</t>
  </si>
  <si>
    <r>
      <t>010202-</t>
    </r>
    <r>
      <rPr>
        <sz val="12"/>
        <color indexed="9"/>
        <rFont val="Arial"/>
        <family val="2"/>
      </rPr>
      <t>MR1</t>
    </r>
  </si>
  <si>
    <t>Mejorar las
condiciones de
atención de
servicios de
salud a un 50%
de la
población.</t>
  </si>
  <si>
    <r>
      <t>01020201-</t>
    </r>
    <r>
      <rPr>
        <b/>
        <sz val="12"/>
        <color indexed="8"/>
        <rFont val="Arial"/>
        <family val="2"/>
      </rPr>
      <t>MP2</t>
    </r>
  </si>
  <si>
    <t>Atender a la población vulnerable en condiciones de abandono, diagnóstico siquiátrico y demás necesidades especiales, mediante alianzas estratégicas publicoprivadas.</t>
  </si>
  <si>
    <t>Número de convenios para atención a población vulnerable ejecutados</t>
  </si>
  <si>
    <r>
      <t>01020201-</t>
    </r>
    <r>
      <rPr>
        <b/>
        <sz val="12"/>
        <color indexed="8"/>
        <rFont val="Arial"/>
        <family val="2"/>
      </rPr>
      <t>MP3</t>
    </r>
  </si>
  <si>
    <t>Gestionar el funcionamiento del Hospital Primer Nivel de atención, con posibilidad de aumentar nivel de complejidad según viabilidad y habilitación del mismo.</t>
  </si>
  <si>
    <t>Funcionamiento de Hospital gestionado</t>
  </si>
  <si>
    <r>
      <t>01020201-</t>
    </r>
    <r>
      <rPr>
        <b/>
        <sz val="12"/>
        <color indexed="8"/>
        <rFont val="Arial"/>
        <family val="2"/>
      </rPr>
      <t>MP4</t>
    </r>
  </si>
  <si>
    <t>Realizar 16 jornadas de donación de sangre en el cuatrenio.</t>
  </si>
  <si>
    <t>Jornada Donacion de Sangre realizadas</t>
  </si>
  <si>
    <r>
      <t>01020201-</t>
    </r>
    <r>
      <rPr>
        <b/>
        <sz val="12"/>
        <color indexed="8"/>
        <rFont val="Arial"/>
        <family val="2"/>
      </rPr>
      <t>MP5</t>
    </r>
  </si>
  <si>
    <t>Brindar orientación a los usuarios de la salud, para mejorar atención en los servicios.</t>
  </si>
  <si>
    <t>Sistema de Atencion al Usuario creado e implementado</t>
  </si>
  <si>
    <t>010203</t>
  </si>
  <si>
    <t>Salud pública y promoción social.</t>
  </si>
  <si>
    <t>Salud pública con promoción y prevención.</t>
  </si>
  <si>
    <r>
      <t>010203-</t>
    </r>
    <r>
      <rPr>
        <sz val="12"/>
        <color indexed="8"/>
        <rFont val="Arial"/>
        <family val="2"/>
      </rPr>
      <t>MR1</t>
    </r>
  </si>
  <si>
    <t>Disminuir en un 50% de la población, los riesgos que afecten su estado de salud.</t>
  </si>
  <si>
    <t>01020301</t>
  </si>
  <si>
    <r>
      <t>01020301-</t>
    </r>
    <r>
      <rPr>
        <b/>
        <sz val="12"/>
        <color indexed="8"/>
        <rFont val="Arial"/>
        <family val="2"/>
      </rPr>
      <t>MP1</t>
    </r>
  </si>
  <si>
    <t>Puesta en marcha de cada una de las prioridades del Plan de Intervenciones Colectivas (PIC), mediante los Planes Operativos Anuales en Salud (POAS) aprobado por la secretaría de salud de Cundinamarca.</t>
  </si>
  <si>
    <t>Plan de Intervenciones Colectivas ejecutado</t>
  </si>
  <si>
    <r>
      <t>010203-</t>
    </r>
    <r>
      <rPr>
        <sz val="12"/>
        <color indexed="9"/>
        <rFont val="Arial"/>
        <family val="2"/>
      </rPr>
      <t>MR1</t>
    </r>
  </si>
  <si>
    <r>
      <t>01020301-</t>
    </r>
    <r>
      <rPr>
        <b/>
        <sz val="12"/>
        <color indexed="8"/>
        <rFont val="Arial"/>
        <family val="2"/>
      </rPr>
      <t>MP2</t>
    </r>
  </si>
  <si>
    <t>Garantizar coberturas útiles de vacunación al 100% de los menores de 5 años (3150 niños).</t>
  </si>
  <si>
    <t>Número de menores de 5 años vacunados a través del PAI</t>
  </si>
  <si>
    <r>
      <t>01020301-</t>
    </r>
    <r>
      <rPr>
        <b/>
        <sz val="12"/>
        <color indexed="8"/>
        <rFont val="Arial"/>
        <family val="2"/>
      </rPr>
      <t>MP3</t>
    </r>
  </si>
  <si>
    <t>Diseñar, aprobar y ejecutar el plan territorial de salud.</t>
  </si>
  <si>
    <t>Plan Territorial de Salud Implementado</t>
  </si>
  <si>
    <t>Salud pública con inspección, vigilancia y control.</t>
  </si>
  <si>
    <r>
      <t>010203-</t>
    </r>
    <r>
      <rPr>
        <sz val="12"/>
        <color indexed="8"/>
        <rFont val="Arial"/>
        <family val="2"/>
      </rPr>
      <t>MR2</t>
    </r>
  </si>
  <si>
    <t>Prevenir riesgos biológicos, ambientales, sociales y sanitarios.</t>
  </si>
  <si>
    <t>01020302</t>
  </si>
  <si>
    <r>
      <t>01020302-</t>
    </r>
    <r>
      <rPr>
        <b/>
        <sz val="12"/>
        <color indexed="8"/>
        <rFont val="Arial"/>
        <family val="2"/>
      </rPr>
      <t>MP1</t>
    </r>
  </si>
  <si>
    <t>Realizar un programa de control de plagas en los sectores más vulnerables del municipio.</t>
  </si>
  <si>
    <t>Programa de control de plagas implementado</t>
  </si>
  <si>
    <r>
      <t>010203-</t>
    </r>
    <r>
      <rPr>
        <sz val="12"/>
        <color indexed="9"/>
        <rFont val="Arial"/>
        <family val="2"/>
      </rPr>
      <t>MR2</t>
    </r>
  </si>
  <si>
    <r>
      <t>01020302-</t>
    </r>
    <r>
      <rPr>
        <b/>
        <sz val="12"/>
        <color indexed="8"/>
        <rFont val="Arial"/>
        <family val="2"/>
      </rPr>
      <t>MP2</t>
    </r>
  </si>
  <si>
    <t>Realizar el monitoreo de calidad del agua y alimentos, suministrados en los programas sociales ejecutados por el municipio durante el cuatrienio.</t>
  </si>
  <si>
    <t>Monitoreos de calidad de agua realizados</t>
  </si>
  <si>
    <r>
      <t>01020302-</t>
    </r>
    <r>
      <rPr>
        <b/>
        <sz val="12"/>
        <color indexed="8"/>
        <rFont val="Arial"/>
        <family val="2"/>
      </rPr>
      <t>MP3</t>
    </r>
  </si>
  <si>
    <t>Realizar 2000 procedimientos quirúrgicos de esterilización a caninos y felinos.</t>
  </si>
  <si>
    <t>Procedimientos quirurgicos a especies caninas y felinas realizados</t>
  </si>
  <si>
    <r>
      <t>01020302-</t>
    </r>
    <r>
      <rPr>
        <b/>
        <sz val="12"/>
        <color indexed="8"/>
        <rFont val="Arial"/>
        <family val="2"/>
      </rPr>
      <t>MP4</t>
    </r>
  </si>
  <si>
    <t>Realizar un programa, que permita brindar atención a especies caninas y felinas que se encuentren desprotegidas en el municipio.</t>
  </si>
  <si>
    <t>Programa de protección a especies caninas y felinas implementado</t>
  </si>
  <si>
    <r>
      <t>01020302-</t>
    </r>
    <r>
      <rPr>
        <sz val="12"/>
        <color indexed="8"/>
        <rFont val="Arial"/>
        <family val="2"/>
      </rPr>
      <t>MP5</t>
    </r>
  </si>
  <si>
    <t>Puesta en marcha del coso municipal.</t>
  </si>
  <si>
    <t>Coso Municipal dotado y operando</t>
  </si>
  <si>
    <t>0103</t>
  </si>
  <si>
    <t>Tocancipá Segura</t>
  </si>
  <si>
    <t>Seguridad y convivencia</t>
  </si>
  <si>
    <t>010301</t>
  </si>
  <si>
    <t>Seguridad y Cultura Ciudadana</t>
  </si>
  <si>
    <t>Por la reducción de la criminalidad</t>
  </si>
  <si>
    <r>
      <t>010301-</t>
    </r>
    <r>
      <rPr>
        <sz val="12"/>
        <color indexed="8"/>
        <rFont val="Arial"/>
        <family val="2"/>
      </rPr>
      <t>MR1</t>
    </r>
  </si>
  <si>
    <t>Reducir en un
80% la tasa de homicidios en el municipio.</t>
  </si>
  <si>
    <t>01030101</t>
  </si>
  <si>
    <t>01030101-MP1</t>
  </si>
  <si>
    <t>Realizar un diagnóstico para determinar las causas de inseguridad en el municipio.</t>
  </si>
  <si>
    <t>Diagnóstico realizado con las causas de inseguridad en el Municipio.</t>
  </si>
  <si>
    <t>GERENCIA DE GOBIERNO</t>
  </si>
  <si>
    <t>GERENTE DE GOBIERNO</t>
  </si>
  <si>
    <r>
      <t>010301-</t>
    </r>
    <r>
      <rPr>
        <sz val="12"/>
        <color indexed="9"/>
        <rFont val="Arial"/>
        <family val="2"/>
      </rPr>
      <t>MR1</t>
    </r>
  </si>
  <si>
    <r>
      <t>01030101-</t>
    </r>
    <r>
      <rPr>
        <b/>
        <sz val="12"/>
        <color indexed="8"/>
        <rFont val="Arial"/>
        <family val="2"/>
      </rPr>
      <t>MP2</t>
    </r>
  </si>
  <si>
    <t>Implementar la política pública de seguridad y convivencia ciudadana - incluye vigilancia por cuadrantes-.</t>
  </si>
  <si>
    <t>Política pública de seguridad y convivencia ciudadana implementada en el Municipio de Tocancipá.</t>
  </si>
  <si>
    <r>
      <t>01030101-</t>
    </r>
    <r>
      <rPr>
        <b/>
        <sz val="12"/>
        <color indexed="8"/>
        <rFont val="Arial"/>
        <family val="2"/>
      </rPr>
      <t>MP3</t>
    </r>
  </si>
  <si>
    <t>Gestionar la dotación de 14 nuevos vehículos a la policía municipal.</t>
  </si>
  <si>
    <t>Vehículos gestionados para la Policía Nacional</t>
  </si>
  <si>
    <r>
      <t>01030101-</t>
    </r>
    <r>
      <rPr>
        <b/>
        <sz val="12"/>
        <color indexed="8"/>
        <rFont val="Arial"/>
        <family val="2"/>
      </rPr>
      <t>MP4</t>
    </r>
  </si>
  <si>
    <t>Reponer el 50% de las cámaras de seguridad</t>
  </si>
  <si>
    <t>Cámaras de seguridad repuestas en el Municipio de Tocancipá</t>
  </si>
  <si>
    <r>
      <t>010301-</t>
    </r>
    <r>
      <rPr>
        <sz val="12"/>
        <color indexed="8"/>
        <rFont val="Arial"/>
        <family val="2"/>
      </rPr>
      <t>MR2</t>
    </r>
  </si>
  <si>
    <t>Reducir en un
80% la tasa de hurto en el municipio.</t>
  </si>
  <si>
    <r>
      <t>01030101-</t>
    </r>
    <r>
      <rPr>
        <b/>
        <sz val="12"/>
        <color indexed="8"/>
        <rFont val="Arial"/>
        <family val="2"/>
      </rPr>
      <t>MP5</t>
    </r>
  </si>
  <si>
    <t>Gestionar la ampliación del pie de fuerza en un 40% que permita mejorar la relación policía/habitante a 1038 (LB: 1454).</t>
  </si>
  <si>
    <t>Ampliación de pie de fuerza gestionada con la Policia Nacional</t>
  </si>
  <si>
    <r>
      <t>010301-</t>
    </r>
    <r>
      <rPr>
        <sz val="12"/>
        <color indexed="9"/>
        <rFont val="Arial"/>
        <family val="2"/>
      </rPr>
      <t>MR2</t>
    </r>
  </si>
  <si>
    <r>
      <t>01030101-</t>
    </r>
    <r>
      <rPr>
        <b/>
        <sz val="12"/>
        <color indexed="8"/>
        <rFont val="Arial"/>
        <family val="2"/>
      </rPr>
      <t>MP6</t>
    </r>
  </si>
  <si>
    <t>Adquirir 20 nuevos equipos de comunicación.</t>
  </si>
  <si>
    <t>Equipos de comunicación adquiridos en el Municipio de Tocancipá.</t>
  </si>
  <si>
    <r>
      <t>010301-</t>
    </r>
    <r>
      <rPr>
        <sz val="12"/>
        <color indexed="8"/>
        <rFont val="Arial"/>
        <family val="2"/>
      </rPr>
      <t>MR3</t>
    </r>
  </si>
  <si>
    <t>Reducir en un 80% la tasa de lesiones personales en el municipio</t>
  </si>
  <si>
    <r>
      <t>01030101-</t>
    </r>
    <r>
      <rPr>
        <b/>
        <sz val="12"/>
        <color indexed="8"/>
        <rFont val="Arial"/>
        <family val="2"/>
      </rPr>
      <t>MP7</t>
    </r>
  </si>
  <si>
    <t>Fortalecer el funcionamiento operativo de la red de apoyo municipal</t>
  </si>
  <si>
    <t>Funcionamiento operativo de la red de apoyo fortalecido.</t>
  </si>
  <si>
    <r>
      <t>010301-</t>
    </r>
    <r>
      <rPr>
        <sz val="12"/>
        <color indexed="9"/>
        <rFont val="Arial"/>
        <family val="2"/>
      </rPr>
      <t>MR3</t>
    </r>
  </si>
  <si>
    <r>
      <t>01030101-</t>
    </r>
    <r>
      <rPr>
        <b/>
        <sz val="12"/>
        <color indexed="8"/>
        <rFont val="Arial"/>
        <family val="2"/>
      </rPr>
      <t>MP8</t>
    </r>
  </si>
  <si>
    <t>Adquirir 3 Centros de Atención Inmediata (CAI's) móviles.</t>
  </si>
  <si>
    <t>Centro de atención inmediata adquiridos para el Municipio.</t>
  </si>
  <si>
    <t>Apuesta por la cultura ciudadana</t>
  </si>
  <si>
    <r>
      <t>010301-</t>
    </r>
    <r>
      <rPr>
        <sz val="12"/>
        <color indexed="8"/>
        <rFont val="Arial"/>
        <family val="2"/>
      </rPr>
      <t>MR4</t>
    </r>
  </si>
  <si>
    <t>Vincular a 4000 personas a la estrategia de cultura ciudadana</t>
  </si>
  <si>
    <t>01030102</t>
  </si>
  <si>
    <r>
      <t>01030102-</t>
    </r>
    <r>
      <rPr>
        <b/>
        <sz val="12"/>
        <color indexed="8"/>
        <rFont val="Arial"/>
        <family val="2"/>
      </rPr>
      <t>MP1</t>
    </r>
  </si>
  <si>
    <t>Generar una estrategia integral de cultura ciudadana anual</t>
  </si>
  <si>
    <t>Estrategia de cultura ciudadana generada</t>
  </si>
  <si>
    <t>010302</t>
  </si>
  <si>
    <t>Infancia y Adolescencia base  de la sociedad</t>
  </si>
  <si>
    <t>Infancia y la adolescencia protegida integralmente</t>
  </si>
  <si>
    <r>
      <t>010302-</t>
    </r>
    <r>
      <rPr>
        <sz val="12"/>
        <color indexed="8"/>
        <rFont val="Arial"/>
        <family val="2"/>
      </rPr>
      <t>MR1</t>
    </r>
  </si>
  <si>
    <t>Reducir en un 80% los índices de maltrato infantil, violencia intrafamiliar e inasistencia alimentaria en el municipio de Tocancipá</t>
  </si>
  <si>
    <t>01030201</t>
  </si>
  <si>
    <r>
      <t>01030201-</t>
    </r>
    <r>
      <rPr>
        <b/>
        <sz val="12"/>
        <color indexed="8"/>
        <rFont val="Arial"/>
        <family val="2"/>
      </rPr>
      <t>MP1</t>
    </r>
  </si>
  <si>
    <t>Realizar una estrategia por año para la prevención del maltrato infantil, violencia intrafamiliar e inasistencia alimentaria.</t>
  </si>
  <si>
    <t>Estrategia para la prevención del maltrato infantil, violencia intrafamiliar e inasistencia alimentaria realizada</t>
  </si>
  <si>
    <r>
      <t>010302-</t>
    </r>
    <r>
      <rPr>
        <sz val="12"/>
        <color indexed="9"/>
        <rFont val="Arial"/>
        <family val="2"/>
      </rPr>
      <t>MR1</t>
    </r>
  </si>
  <si>
    <r>
      <t>01030201-</t>
    </r>
    <r>
      <rPr>
        <b/>
        <sz val="12"/>
        <color indexed="8"/>
        <rFont val="Arial"/>
        <family val="2"/>
      </rPr>
      <t>MP2</t>
    </r>
  </si>
  <si>
    <t>Establecer un pacto de convivencia ciudadana entre los actores del municipio.</t>
  </si>
  <si>
    <t>Pacto de convivencia ciudadana establecido</t>
  </si>
  <si>
    <r>
      <t>01030201-</t>
    </r>
    <r>
      <rPr>
        <b/>
        <sz val="12"/>
        <color indexed="8"/>
        <rFont val="Arial"/>
        <family val="2"/>
      </rPr>
      <t>MP3</t>
    </r>
  </si>
  <si>
    <t>Crear el comité de infancia y adolescencia del municipio, que lidere la aplicación de políticas relacionadas.</t>
  </si>
  <si>
    <t>Cómite de infancia y adolescencia creado</t>
  </si>
  <si>
    <t>010303</t>
  </si>
  <si>
    <t>Riesgos y Amenazas</t>
  </si>
  <si>
    <t>Gestión del riesgo.</t>
  </si>
  <si>
    <r>
      <t>010303-</t>
    </r>
    <r>
      <rPr>
        <sz val="12"/>
        <color indexed="8"/>
        <rFont val="Arial"/>
        <family val="2"/>
      </rPr>
      <t>MR1</t>
    </r>
  </si>
  <si>
    <t>Implementar una política pública de gestión del riesgo.</t>
  </si>
  <si>
    <t>01030301</t>
  </si>
  <si>
    <r>
      <t>01030301-</t>
    </r>
    <r>
      <rPr>
        <b/>
        <sz val="12"/>
        <color indexed="8"/>
        <rFont val="Arial"/>
        <family val="2"/>
      </rPr>
      <t>MP1</t>
    </r>
  </si>
  <si>
    <t>Actualizar el plan de gestión del riesgo, que contenga el plan de contingencia y protocolos de actuación.</t>
  </si>
  <si>
    <t>Plan de gestión del riesgo actualizado</t>
  </si>
  <si>
    <r>
      <t>010303-</t>
    </r>
    <r>
      <rPr>
        <sz val="12"/>
        <color indexed="9"/>
        <rFont val="Arial"/>
        <family val="2"/>
      </rPr>
      <t>MR1</t>
    </r>
  </si>
  <si>
    <r>
      <t>01030301-</t>
    </r>
    <r>
      <rPr>
        <b/>
        <sz val="12"/>
        <color indexed="8"/>
        <rFont val="Arial"/>
        <family val="2"/>
      </rPr>
      <t>MP2</t>
    </r>
  </si>
  <si>
    <t>Crear el cuerpo oficial de bomberos en el municipio.</t>
  </si>
  <si>
    <t>Cuerpo oficial de bomberos creado</t>
  </si>
  <si>
    <r>
      <t>01030301-</t>
    </r>
    <r>
      <rPr>
        <b/>
        <sz val="12"/>
        <color indexed="8"/>
        <rFont val="Arial"/>
        <family val="2"/>
      </rPr>
      <t>MP3</t>
    </r>
  </si>
  <si>
    <t>Fortalecer el funcionamiento del Comité Local para la Prevención y Atención de Desastres (CLOPAD), convocando a la cruz roja a su vinculación.</t>
  </si>
  <si>
    <t>Consejo Municipal para la Gestión del Riesgo fortalecido</t>
  </si>
  <si>
    <t>0104</t>
  </si>
  <si>
    <t>Nuevos Vientos Culturales y Turísticos</t>
  </si>
  <si>
    <t>Cultura</t>
  </si>
  <si>
    <t>010401</t>
  </si>
  <si>
    <t>Difusión de la Cultu ra y formación de Artistas</t>
  </si>
  <si>
    <t>Promoción de la cultura.</t>
  </si>
  <si>
    <r>
      <t>010401-</t>
    </r>
    <r>
      <rPr>
        <sz val="12"/>
        <color indexed="8"/>
        <rFont val="Arial"/>
        <family val="2"/>
      </rPr>
      <t>MR1</t>
    </r>
  </si>
  <si>
    <t>Dar cubrimiento a 3500 personas por año en las diferentes escuelas de formación artísticocultural y promoción de la cultura Tocancipeña.</t>
  </si>
  <si>
    <t>01040101</t>
  </si>
  <si>
    <r>
      <t>01040101-</t>
    </r>
    <r>
      <rPr>
        <b/>
        <sz val="12"/>
        <color indexed="8"/>
        <rFont val="Arial"/>
        <family val="2"/>
      </rPr>
      <t>MP1</t>
    </r>
  </si>
  <si>
    <t>Formular el plan decenal de cultura 2012-2022.</t>
  </si>
  <si>
    <t>Plan Decenal de Cultura formulado</t>
  </si>
  <si>
    <t>GERENCIA DE CULTURA Y TURISMO</t>
  </si>
  <si>
    <t>GERENTE DE CULTURA Y TURISMO</t>
  </si>
  <si>
    <r>
      <t>010401-</t>
    </r>
    <r>
      <rPr>
        <sz val="12"/>
        <color indexed="9"/>
        <rFont val="Arial"/>
        <family val="2"/>
      </rPr>
      <t>MR1</t>
    </r>
  </si>
  <si>
    <r>
      <t>01040101-</t>
    </r>
    <r>
      <rPr>
        <b/>
        <sz val="12"/>
        <color indexed="8"/>
        <rFont val="Arial"/>
        <family val="2"/>
      </rPr>
      <t>MP2</t>
    </r>
  </si>
  <si>
    <t>Institucionalizar la escuela de artes.</t>
  </si>
  <si>
    <t>Escuela de Artes Institucionalizada</t>
  </si>
  <si>
    <r>
      <t>01040101-</t>
    </r>
    <r>
      <rPr>
        <b/>
        <sz val="12"/>
        <color indexed="8"/>
        <rFont val="Arial"/>
        <family val="2"/>
      </rPr>
      <t>MP3</t>
    </r>
  </si>
  <si>
    <t>Fortalecer el funcionamiento de las 4 líneas de formación cultural (música, artes plásticas, artes escénicas y artes manuales).</t>
  </si>
  <si>
    <t>Líneas de Formación Cultural fortalecidas</t>
  </si>
  <si>
    <r>
      <t>01040101-</t>
    </r>
    <r>
      <rPr>
        <b/>
        <sz val="12"/>
        <color indexed="8"/>
        <rFont val="Arial"/>
        <family val="2"/>
      </rPr>
      <t>MP4</t>
    </r>
  </si>
  <si>
    <t>Realizar 40 eventos y celebraciones artísticas culturales, fiestas patrias y navideñas en el municipio.</t>
  </si>
  <si>
    <t>Eventos Realizados</t>
  </si>
  <si>
    <r>
      <t>01040101-</t>
    </r>
    <r>
      <rPr>
        <b/>
        <sz val="12"/>
        <color indexed="8"/>
        <rFont val="Arial"/>
        <family val="2"/>
      </rPr>
      <t>MP5</t>
    </r>
  </si>
  <si>
    <t>Institucionalizar un evento a nivel internacional de bandas sinfónicas, liderado por el municipio.</t>
  </si>
  <si>
    <t>Concurso Internacional de Bandas Sinfónicas Institucionalizado</t>
  </si>
  <si>
    <r>
      <t>01040101-</t>
    </r>
    <r>
      <rPr>
        <b/>
        <sz val="12"/>
        <color indexed="8"/>
        <rFont val="Arial"/>
        <family val="2"/>
      </rPr>
      <t>MP6</t>
    </r>
  </si>
  <si>
    <t>Realizar 40 actividades culturales, en las veredas y centros poblados del municipio.</t>
  </si>
  <si>
    <t>Actividades culturales realizadas en las veredas y centros poblados del Municipio</t>
  </si>
  <si>
    <r>
      <t>01040101-</t>
    </r>
    <r>
      <rPr>
        <b/>
        <sz val="12"/>
        <color indexed="8"/>
        <rFont val="Arial"/>
        <family val="2"/>
      </rPr>
      <t>MP7</t>
    </r>
  </si>
  <si>
    <t>Apoyar la participación de los artistas en 48 eventos del orden internacional, nacional, regional y/o departamental.</t>
  </si>
  <si>
    <t>Artistas apoyados para la participación en eventos del orden Internacional, Nacional, Regional y/o Departamental</t>
  </si>
  <si>
    <r>
      <t>01040101-</t>
    </r>
    <r>
      <rPr>
        <b/>
        <sz val="12"/>
        <color indexed="8"/>
        <rFont val="Arial"/>
        <family val="2"/>
      </rPr>
      <t>MP8</t>
    </r>
  </si>
  <si>
    <t>Implementar un programa que promueva la salvaguarda del patrimonio cultural tangible e intangible del municipio.</t>
  </si>
  <si>
    <t>Programa de salvaguardada del patrimonio cultural implementado</t>
  </si>
  <si>
    <r>
      <t>01040101-</t>
    </r>
    <r>
      <rPr>
        <b/>
        <sz val="12"/>
        <color indexed="8"/>
        <rFont val="Arial"/>
        <family val="2"/>
      </rPr>
      <t>MP9</t>
    </r>
  </si>
  <si>
    <t>Apoyar a 8 talentos tocancipeños (artistas o agrupaciones) en el posicionamiento de sus proyectos.</t>
  </si>
  <si>
    <t>Talentos tocancipeños beneficiados con el posicionamiento de sus proyectos</t>
  </si>
  <si>
    <t>Turismo</t>
  </si>
  <si>
    <t>010402</t>
  </si>
  <si>
    <t>Tocancipá atractivo turístico.</t>
  </si>
  <si>
    <r>
      <t>010402-</t>
    </r>
    <r>
      <rPr>
        <sz val="12"/>
        <color indexed="8"/>
        <rFont val="Arial"/>
        <family val="2"/>
      </rPr>
      <t>MR1</t>
    </r>
  </si>
  <si>
    <t>Alcanzar 5000 visitantes anuales a los sitios de interés turístico del municipio.</t>
  </si>
  <si>
    <t>01040201</t>
  </si>
  <si>
    <r>
      <t>01040201-</t>
    </r>
    <r>
      <rPr>
        <b/>
        <sz val="12"/>
        <color indexed="8"/>
        <rFont val="Arial"/>
        <family val="2"/>
      </rPr>
      <t>MP1</t>
    </r>
  </si>
  <si>
    <t>Formular y ejecutar el plan sectorial de turismo.</t>
  </si>
  <si>
    <t>Plan Sectorial de Turismo formulado y ejecutado</t>
  </si>
  <si>
    <r>
      <t>010402-</t>
    </r>
    <r>
      <rPr>
        <sz val="12"/>
        <color indexed="9"/>
        <rFont val="Arial"/>
        <family val="2"/>
      </rPr>
      <t>MR1</t>
    </r>
  </si>
  <si>
    <r>
      <t>01040201-</t>
    </r>
    <r>
      <rPr>
        <b/>
        <sz val="12"/>
        <color indexed="8"/>
        <rFont val="Arial"/>
        <family val="2"/>
      </rPr>
      <t>MP2</t>
    </r>
  </si>
  <si>
    <t>Crear y mantener la escuela de formación en turismo.</t>
  </si>
  <si>
    <t>Escuela de Formacion en Turismo creada e implementada</t>
  </si>
  <si>
    <r>
      <t>01040201-</t>
    </r>
    <r>
      <rPr>
        <b/>
        <sz val="12"/>
        <color indexed="8"/>
        <rFont val="Arial"/>
        <family val="2"/>
      </rPr>
      <t>MP3</t>
    </r>
  </si>
  <si>
    <t>Recuperar 4 monumentos y/o sitios de interés público o patrimonial.</t>
  </si>
  <si>
    <t>Número de monumentos y/o situis de interés público o patrimonial recuperados</t>
  </si>
  <si>
    <t>010403</t>
  </si>
  <si>
    <t>Red de bibliotecas</t>
  </si>
  <si>
    <t>Red de bibliotecas.</t>
  </si>
  <si>
    <r>
      <t>010403-</t>
    </r>
    <r>
      <rPr>
        <sz val="12"/>
        <color indexed="8"/>
        <rFont val="Arial"/>
        <family val="2"/>
      </rPr>
      <t>MR1</t>
    </r>
  </si>
  <si>
    <t>Afiliar 1000 personas a la estrategia de la red de bibliotecas.</t>
  </si>
  <si>
    <t>01040301</t>
  </si>
  <si>
    <t>01040301-MP1</t>
  </si>
  <si>
    <t>Formular el plan decenal de lectura, escritura y bibliotecas en el municipio.</t>
  </si>
  <si>
    <t>Plan decenal de lectura, escritura y bibliotecas formulado</t>
  </si>
  <si>
    <r>
      <t>010403-</t>
    </r>
    <r>
      <rPr>
        <sz val="12"/>
        <color indexed="9"/>
        <rFont val="Arial"/>
        <family val="2"/>
      </rPr>
      <t>MR1</t>
    </r>
  </si>
  <si>
    <r>
      <t>01040301-</t>
    </r>
    <r>
      <rPr>
        <b/>
        <sz val="12"/>
        <color indexed="8"/>
        <rFont val="Arial"/>
        <family val="2"/>
      </rPr>
      <t>MP2</t>
    </r>
  </si>
  <si>
    <t>Fortalecer y dotar la red existente de bibliotecas, articulándose con la estrategia nacional.</t>
  </si>
  <si>
    <t>Número de bibliotecas fortalecidas y dotadas</t>
  </si>
  <si>
    <r>
      <t>01040301-</t>
    </r>
    <r>
      <rPr>
        <b/>
        <sz val="12"/>
        <color indexed="8"/>
        <rFont val="Arial"/>
        <family val="2"/>
      </rPr>
      <t>MP3</t>
    </r>
  </si>
  <si>
    <t>Establecer y mantener 1 convenio con la red nacional de bibliotecas.</t>
  </si>
  <si>
    <t>Convenio suscrito con red nacional de bibliotecas</t>
  </si>
  <si>
    <r>
      <t>01040301-</t>
    </r>
    <r>
      <rPr>
        <b/>
        <sz val="12"/>
        <color indexed="8"/>
        <rFont val="Arial"/>
        <family val="2"/>
      </rPr>
      <t>MP4</t>
    </r>
  </si>
  <si>
    <t>Adecuar espacios para la creación de 2 nuevas bibliotecas en el municipio.</t>
  </si>
  <si>
    <t>Número de bibliotecas creadas</t>
  </si>
  <si>
    <t>0105</t>
  </si>
  <si>
    <t>Desarrollo armónico e integral del ser humano por medio del deporte</t>
  </si>
  <si>
    <t>Recreación, deporte y aprovechamiento del tiempo libre</t>
  </si>
  <si>
    <t>010501</t>
  </si>
  <si>
    <t>Fomento del deporte</t>
  </si>
  <si>
    <t>Fomento del deporte.</t>
  </si>
  <si>
    <r>
      <t>010501-</t>
    </r>
    <r>
      <rPr>
        <sz val="12"/>
        <color indexed="8"/>
        <rFont val="Arial"/>
        <family val="2"/>
      </rPr>
      <t>MR1</t>
    </r>
  </si>
  <si>
    <t>Incrementar en un 30% la vinculación de deportistas a las escuelas deportivas.</t>
  </si>
  <si>
    <t>01050101</t>
  </si>
  <si>
    <r>
      <t>01050101-</t>
    </r>
    <r>
      <rPr>
        <b/>
        <sz val="12"/>
        <color indexed="8"/>
        <rFont val="Arial"/>
        <family val="2"/>
      </rPr>
      <t>MP1</t>
    </r>
  </si>
  <si>
    <t>Implementar 3 nuevas disciplinas al programa de escuelas de formación deportiva.</t>
  </si>
  <si>
    <t>Número de Escuelas Deportivas implementadas y operando.</t>
  </si>
  <si>
    <t>INSTITUTO MUNICIPAL DE RECREACION Y DEPORTE DE TOCANCIPA</t>
  </si>
  <si>
    <t>DIRECTOR EJECUTIVO INSTITUTO DE RECREACION Y DEPORTE</t>
  </si>
  <si>
    <r>
      <t>010501-</t>
    </r>
    <r>
      <rPr>
        <sz val="12"/>
        <color indexed="9"/>
        <rFont val="Arial"/>
        <family val="2"/>
      </rPr>
      <t>MR1</t>
    </r>
  </si>
  <si>
    <r>
      <t>01050101-</t>
    </r>
    <r>
      <rPr>
        <b/>
        <sz val="12"/>
        <color indexed="8"/>
        <rFont val="Arial"/>
        <family val="2"/>
      </rPr>
      <t>MP2</t>
    </r>
  </si>
  <si>
    <t>Mantener las escuelas deportivas del municipio.</t>
  </si>
  <si>
    <t>Número de Escuelas deportivas con mantenimiento</t>
  </si>
  <si>
    <r>
      <t>01050101-</t>
    </r>
    <r>
      <rPr>
        <b/>
        <sz val="12"/>
        <color indexed="8"/>
        <rFont val="Arial"/>
        <family val="2"/>
      </rPr>
      <t>MP3</t>
    </r>
  </si>
  <si>
    <t>Descentralizar en 15 sectores y/o veredas del municipio, el programa de las escuelas de formación deportiva.</t>
  </si>
  <si>
    <t>Número de veredas y/o sectores con programa de Escuelas deportivas descentralizadas.</t>
  </si>
  <si>
    <r>
      <t>01050101-</t>
    </r>
    <r>
      <rPr>
        <b/>
        <sz val="12"/>
        <color indexed="8"/>
        <rFont val="Arial"/>
        <family val="2"/>
      </rPr>
      <t>MP4</t>
    </r>
  </si>
  <si>
    <t>Incrementar en 80 salidas al año, la participación de las escuelas de formación deportiva a nivel zonal, departamental y nacional.</t>
  </si>
  <si>
    <t>Número de participaciones en competencias externas.</t>
  </si>
  <si>
    <t>010502</t>
  </si>
  <si>
    <t>Todos Competitivos y todos por nuestros talentos</t>
  </si>
  <si>
    <t>Todos competitivos y todos por nuestros talentos.</t>
  </si>
  <si>
    <r>
      <t>010502-</t>
    </r>
    <r>
      <rPr>
        <sz val="12"/>
        <color indexed="8"/>
        <rFont val="Arial"/>
        <family val="2"/>
      </rPr>
      <t>MR1</t>
    </r>
  </si>
  <si>
    <t>Incrementar en un 150%, nuevos deportistas al programa “Todos competitivos y todos por nuestros talentos”.</t>
  </si>
  <si>
    <t>01050201</t>
  </si>
  <si>
    <r>
      <t>01050201-</t>
    </r>
    <r>
      <rPr>
        <b/>
        <sz val="12"/>
        <color indexed="8"/>
        <rFont val="Arial"/>
        <family val="2"/>
      </rPr>
      <t>MP1</t>
    </r>
  </si>
  <si>
    <t>Realizar 50 eventos recreo deportivos con proyección y calidad al año.</t>
  </si>
  <si>
    <t xml:space="preserve">Numero de eventos realizados. </t>
  </si>
  <si>
    <r>
      <t>010502-</t>
    </r>
    <r>
      <rPr>
        <sz val="12"/>
        <color indexed="9"/>
        <rFont val="Arial"/>
        <family val="2"/>
      </rPr>
      <t>MR1</t>
    </r>
  </si>
  <si>
    <r>
      <t>01050201-</t>
    </r>
    <r>
      <rPr>
        <b/>
        <sz val="12"/>
        <color indexed="8"/>
        <rFont val="Arial"/>
        <family val="2"/>
      </rPr>
      <t>MP2</t>
    </r>
  </si>
  <si>
    <t>Incrementar en 2, y mantener el apoyo a los 8 clubes asociados, con programas de incentivos avalados por el Instituto Municipal de Recreación y Deportes de Tocancipá (IMRDT).</t>
  </si>
  <si>
    <t xml:space="preserve">Numero de clubes creados y apoyados. </t>
  </si>
  <si>
    <r>
      <t>01050201-</t>
    </r>
    <r>
      <rPr>
        <b/>
        <sz val="12"/>
        <color indexed="8"/>
        <rFont val="Arial"/>
        <family val="2"/>
      </rPr>
      <t>MP3</t>
    </r>
  </si>
  <si>
    <t>Realizar 50 capacitaciones durante el cuatrenio a la comunidad, en temas de fortalecimiento del deporte y fomento de la recreación.</t>
  </si>
  <si>
    <t>Numero de capacitaciones realizadas.</t>
  </si>
  <si>
    <r>
      <t>01050201-</t>
    </r>
    <r>
      <rPr>
        <b/>
        <sz val="12"/>
        <color indexed="8"/>
        <rFont val="Arial"/>
        <family val="2"/>
      </rPr>
      <t>MP4</t>
    </r>
  </si>
  <si>
    <t>Implementar un programa de incentivos a los mejores deportistas por año.</t>
  </si>
  <si>
    <t>Numero de deportistas vinculados al programa de incentivos.</t>
  </si>
  <si>
    <r>
      <t>01050201-</t>
    </r>
    <r>
      <rPr>
        <b/>
        <sz val="12"/>
        <color indexed="8"/>
        <rFont val="Arial"/>
        <family val="2"/>
      </rPr>
      <t>MP5</t>
    </r>
  </si>
  <si>
    <t>Implementar el programa especializado de alto rendimiento, que vincule a los deportistas de las escuelas de formación.</t>
  </si>
  <si>
    <t>Numero de deportistas o selecciones  vinculadas al programa de Alto Rendimiento.</t>
  </si>
  <si>
    <r>
      <t>01050201-</t>
    </r>
    <r>
      <rPr>
        <b/>
        <sz val="12"/>
        <color indexed="8"/>
        <rFont val="Arial"/>
        <family val="2"/>
      </rPr>
      <t>MP6</t>
    </r>
  </si>
  <si>
    <t>Participar anualmente en 4 competencias de alto rendimiento de los calendarios departamentales, nacionales e internacionales.</t>
  </si>
  <si>
    <t>Numero de  participaiones en calendarios Departamentales, Nacionales o Internacionales.</t>
  </si>
  <si>
    <r>
      <t>01050201-</t>
    </r>
    <r>
      <rPr>
        <b/>
        <sz val="12"/>
        <color indexed="8"/>
        <rFont val="Arial"/>
        <family val="2"/>
      </rPr>
      <t>MP7</t>
    </r>
  </si>
  <si>
    <t>Mantener la capacitación anual de un deportista de alto rendimiento, a través de ciclos propedéuticos con instituciones de educación superior afines al deporte.</t>
  </si>
  <si>
    <t xml:space="preserve">Numero de deportistas vinculados en los Ciclos Propedeuticos. </t>
  </si>
  <si>
    <r>
      <t>01050201-</t>
    </r>
    <r>
      <rPr>
        <b/>
        <sz val="12"/>
        <color indexed="8"/>
        <rFont val="Arial"/>
        <family val="2"/>
      </rPr>
      <t>MP8</t>
    </r>
  </si>
  <si>
    <t>Implementar el programa "Deporte opción de vida".</t>
  </si>
  <si>
    <t>Programa implementado.</t>
  </si>
  <si>
    <t>POBLACIONAL</t>
  </si>
  <si>
    <t>0201</t>
  </si>
  <si>
    <t>Inclusión Social, Politicamente responsables y con corresponsabilidad de todos los actores</t>
  </si>
  <si>
    <t>Grupos vulnerables</t>
  </si>
  <si>
    <t>020101</t>
  </si>
  <si>
    <t>Nadie con hambre</t>
  </si>
  <si>
    <t>Alimentación escolar</t>
  </si>
  <si>
    <r>
      <t>020101-</t>
    </r>
    <r>
      <rPr>
        <sz val="12"/>
        <color indexed="8"/>
        <rFont val="Arial"/>
        <family val="2"/>
      </rPr>
      <t>MR1</t>
    </r>
  </si>
  <si>
    <t>Mejorar el estado nutricional de los niños del sistema educativo oficial.</t>
  </si>
  <si>
    <t>02010101</t>
  </si>
  <si>
    <r>
      <t>02010101-</t>
    </r>
    <r>
      <rPr>
        <b/>
        <sz val="12"/>
        <color indexed="8"/>
        <rFont val="Arial"/>
        <family val="2"/>
      </rPr>
      <t>MP1</t>
    </r>
  </si>
  <si>
    <t>Brindar el suministro diario de refrigerios a los 6700 estudiantes de los establecimientos educativos oficiales.</t>
  </si>
  <si>
    <t>Número de refrigerios suministrados diariamente</t>
  </si>
  <si>
    <t>GERENCIA DE DESARROLLO SOCIAL</t>
  </si>
  <si>
    <t>GERENTE DE DESDAROLLO SOCIAL</t>
  </si>
  <si>
    <t>Nad ie con hambre</t>
  </si>
  <si>
    <r>
      <t>020101-</t>
    </r>
    <r>
      <rPr>
        <sz val="12"/>
        <color indexed="9"/>
        <rFont val="Arial"/>
        <family val="2"/>
      </rPr>
      <t>MR1</t>
    </r>
  </si>
  <si>
    <r>
      <t>02010101-</t>
    </r>
    <r>
      <rPr>
        <b/>
        <sz val="12"/>
        <color indexed="8"/>
        <rFont val="Arial"/>
        <family val="2"/>
      </rPr>
      <t>MP2</t>
    </r>
  </si>
  <si>
    <t>Articular e implementar un sistema de seguimiento nutricional de los niños (as) en los establecimientos educativos.</t>
  </si>
  <si>
    <t>Sistema de seguimiento nutricional implementado</t>
  </si>
  <si>
    <t>Seguridad alimentaria y nutricional.</t>
  </si>
  <si>
    <r>
      <t>020101-</t>
    </r>
    <r>
      <rPr>
        <sz val="12"/>
        <color indexed="8"/>
        <rFont val="Arial"/>
        <family val="2"/>
      </rPr>
      <t>MR2</t>
    </r>
  </si>
  <si>
    <t>Vincular a 1372 personas de la población vulnerable, en el programa de seguridad alimentaria y nutricional.</t>
  </si>
  <si>
    <t>02010102</t>
  </si>
  <si>
    <r>
      <t>02010102-</t>
    </r>
    <r>
      <rPr>
        <b/>
        <sz val="12"/>
        <color indexed="8"/>
        <rFont val="Arial"/>
        <family val="2"/>
      </rPr>
      <t>MP1</t>
    </r>
  </si>
  <si>
    <t>Asistir nutricionalmente a 162 mujeres lactantes y gestantes de estratos bajos.</t>
  </si>
  <si>
    <t>Mujeres lactantes y gestantes asistidas</t>
  </si>
  <si>
    <r>
      <t>020101-</t>
    </r>
    <r>
      <rPr>
        <sz val="12"/>
        <color indexed="9"/>
        <rFont val="Arial"/>
        <family val="2"/>
      </rPr>
      <t>MR2</t>
    </r>
  </si>
  <si>
    <r>
      <t>02010102-</t>
    </r>
    <r>
      <rPr>
        <b/>
        <sz val="12"/>
        <color indexed="8"/>
        <rFont val="Arial"/>
        <family val="2"/>
      </rPr>
      <t>MP2</t>
    </r>
  </si>
  <si>
    <t>Suministrar apoyos alimentarios a 400 adultos mayores del municipio.</t>
  </si>
  <si>
    <t>Apoyos alimentarios a adultos mayores suministrados</t>
  </si>
  <si>
    <r>
      <t>02010102-</t>
    </r>
    <r>
      <rPr>
        <b/>
        <sz val="12"/>
        <color indexed="8"/>
        <rFont val="Arial"/>
        <family val="2"/>
      </rPr>
      <t>MP3</t>
    </r>
  </si>
  <si>
    <t>Suministrar apoyos alimentarios diarios a 80 personas con necesidades especiales del municipio.</t>
  </si>
  <si>
    <t>Apoyos alimentarios a personas con cecesidades especiales suministrados</t>
  </si>
  <si>
    <r>
      <t>02010102-</t>
    </r>
    <r>
      <rPr>
        <b/>
        <sz val="12"/>
        <color indexed="8"/>
        <rFont val="Arial"/>
        <family val="2"/>
      </rPr>
      <t>MP4</t>
    </r>
  </si>
  <si>
    <t>Suministrar apoyos alimentarios a 730 niños (as) de 0 a 11 años del municipio.</t>
  </si>
  <si>
    <t>Apoyos alimentarios a niños suministrados</t>
  </si>
  <si>
    <t>020102</t>
  </si>
  <si>
    <t>Población discapacitada</t>
  </si>
  <si>
    <t>Población en condiciones diferenciales.</t>
  </si>
  <si>
    <r>
      <t>020102-</t>
    </r>
    <r>
      <rPr>
        <sz val="12"/>
        <color indexed="8"/>
        <rFont val="Arial"/>
        <family val="2"/>
      </rPr>
      <t>MR1</t>
    </r>
  </si>
  <si>
    <t>Mantener la cobertura en 328 personas en la estrategia de atención a personas en condiciones especiales.</t>
  </si>
  <si>
    <t>02010201</t>
  </si>
  <si>
    <r>
      <t>02010201-</t>
    </r>
    <r>
      <rPr>
        <b/>
        <sz val="12"/>
        <color indexed="8"/>
        <rFont val="Arial"/>
        <family val="2"/>
      </rPr>
      <t>MP1</t>
    </r>
  </si>
  <si>
    <t>Mantener la operación del programa del centro de atención "Amigo sin fronteras".</t>
  </si>
  <si>
    <t>Usuarios atendidos en el Centro de atención "amigos sin fronteras"</t>
  </si>
  <si>
    <r>
      <t>020102-</t>
    </r>
    <r>
      <rPr>
        <sz val="12"/>
        <color indexed="9"/>
        <rFont val="Arial"/>
        <family val="2"/>
      </rPr>
      <t>MR1</t>
    </r>
  </si>
  <si>
    <r>
      <t>02010201-</t>
    </r>
    <r>
      <rPr>
        <b/>
        <sz val="12"/>
        <color indexed="8"/>
        <rFont val="Arial"/>
        <family val="2"/>
      </rPr>
      <t>MP2</t>
    </r>
  </si>
  <si>
    <t>Mantener la estrategia "Centro de vida sensorial".</t>
  </si>
  <si>
    <t>Usuarios atendios en la estrategia "Centro de Vida Sensorial"</t>
  </si>
  <si>
    <r>
      <t>02010201-</t>
    </r>
    <r>
      <rPr>
        <b/>
        <sz val="12"/>
        <color indexed="8"/>
        <rFont val="Arial"/>
        <family val="2"/>
      </rPr>
      <t>MP3</t>
    </r>
  </si>
  <si>
    <t>Mantener la estrategia "Centro de terapias".</t>
  </si>
  <si>
    <t>Usuarios atendidos en la estretegia "Centro de Terapias"</t>
  </si>
  <si>
    <t>020103</t>
  </si>
  <si>
    <t>Cambio y progreso de nuestra juventud / Adolescencia, Tesoro para proteger. Por la primera infancia: Niños y niñas queridos, respetados y protegidos. Equidad y género. Adulto mayor, amado y protegido.</t>
  </si>
  <si>
    <t>Atención a la niñez, adolescencia, adulto mayor y mujer de Tocancipá.</t>
  </si>
  <si>
    <r>
      <t>020103-</t>
    </r>
    <r>
      <rPr>
        <sz val="12"/>
        <color indexed="8"/>
        <rFont val="Arial"/>
        <family val="2"/>
      </rPr>
      <t>MR1</t>
    </r>
  </si>
  <si>
    <t>Garantizar la atención a 2300 personas mediante programas de inclusión a la niñez, adolescencia y adulto mayor del municipio de Tocancipá.</t>
  </si>
  <si>
    <t>02010301</t>
  </si>
  <si>
    <t>02010301-MP1</t>
  </si>
  <si>
    <t>Fortalecer y garantizar el funcionamiento de la casa de la juventud.</t>
  </si>
  <si>
    <t>Usuarios benefiados de la casa de la Juventud</t>
  </si>
  <si>
    <r>
      <t>020103-</t>
    </r>
    <r>
      <rPr>
        <sz val="12"/>
        <color indexed="9"/>
        <rFont val="Arial"/>
        <family val="2"/>
      </rPr>
      <t>MR1</t>
    </r>
  </si>
  <si>
    <r>
      <t>02010301-</t>
    </r>
    <r>
      <rPr>
        <b/>
        <sz val="12"/>
        <color indexed="8"/>
        <rFont val="Arial"/>
        <family val="2"/>
      </rPr>
      <t>MP2</t>
    </r>
  </si>
  <si>
    <t>Crear 3 nuevos hogares comunitarios y garantizar el funcionamiento de los 22 existentes.</t>
  </si>
  <si>
    <t>Hogares comunitarios creados y operando</t>
  </si>
  <si>
    <r>
      <t>02010301-</t>
    </r>
    <r>
      <rPr>
        <b/>
        <sz val="12"/>
        <color indexed="8"/>
        <rFont val="Arial"/>
        <family val="2"/>
      </rPr>
      <t>MP3</t>
    </r>
  </si>
  <si>
    <t>Mantener el servicio de los 12 Clubes de orientación y atención a la niñez.</t>
  </si>
  <si>
    <t>Clubes de Orientación operando</t>
  </si>
  <si>
    <r>
      <t>02010301-</t>
    </r>
    <r>
      <rPr>
        <b/>
        <sz val="12"/>
        <color indexed="8"/>
        <rFont val="Arial"/>
        <family val="2"/>
      </rPr>
      <t>MP4</t>
    </r>
  </si>
  <si>
    <t>Fortalecer y mantener el servicio de 5 ludotecas del municipio.</t>
  </si>
  <si>
    <t>Ludotecas operando</t>
  </si>
  <si>
    <r>
      <t>02010301-</t>
    </r>
    <r>
      <rPr>
        <b/>
        <sz val="12"/>
        <color indexed="8"/>
        <rFont val="Arial"/>
        <family val="2"/>
      </rPr>
      <t>MP5</t>
    </r>
  </si>
  <si>
    <t>Formular una estrategia de reconocimiento de la diversidad étnica y cultural, enfatizando en la lucha contra la discriminación de las minorías.</t>
  </si>
  <si>
    <t>Estrategia de reconocimiento de diversidad étinica y cultural formulada</t>
  </si>
  <si>
    <r>
      <t>02010301-</t>
    </r>
    <r>
      <rPr>
        <b/>
        <sz val="12"/>
        <color indexed="8"/>
        <rFont val="Arial"/>
        <family val="2"/>
      </rPr>
      <t>MP6</t>
    </r>
  </si>
  <si>
    <t>Garantizar el funcionamiento del centro de atención "Abuelos queridos y protegidos".</t>
  </si>
  <si>
    <t>Centro de atención "Abuelos Queridos y Protegidos" operando</t>
  </si>
  <si>
    <r>
      <t>020103-</t>
    </r>
    <r>
      <rPr>
        <sz val="12"/>
        <color indexed="8"/>
        <rFont val="Arial"/>
        <family val="2"/>
      </rPr>
      <t>MR2</t>
    </r>
  </si>
  <si>
    <t>Fortalecer las capacidades de interacción con el entorno de 200 mujeres en el Municipio.</t>
  </si>
  <si>
    <r>
      <t>02010301-</t>
    </r>
    <r>
      <rPr>
        <b/>
        <sz val="12"/>
        <color indexed="8"/>
        <rFont val="Arial"/>
        <family val="2"/>
      </rPr>
      <t>MP7</t>
    </r>
  </si>
  <si>
    <t>Implementar una estrategia de mujer y género para el cuatrienio.</t>
  </si>
  <si>
    <t>Estrategia de mujer y género implementada</t>
  </si>
  <si>
    <r>
      <t>020103-</t>
    </r>
    <r>
      <rPr>
        <sz val="12"/>
        <color indexed="9"/>
        <rFont val="Arial"/>
        <family val="2"/>
      </rPr>
      <t>MR2</t>
    </r>
  </si>
  <si>
    <r>
      <t>02010301-</t>
    </r>
    <r>
      <rPr>
        <b/>
        <sz val="12"/>
        <color indexed="8"/>
        <rFont val="Arial"/>
        <family val="2"/>
      </rPr>
      <t>MP8</t>
    </r>
  </si>
  <si>
    <t>Organizar y capacitar a las mujeres en liderazgo integral.</t>
  </si>
  <si>
    <t>Mujeres organizadas y capacitadas</t>
  </si>
  <si>
    <t>020104</t>
  </si>
  <si>
    <t>Familia núcleo de la sociedad</t>
  </si>
  <si>
    <t>Familia núcleo de la sociedad.</t>
  </si>
  <si>
    <r>
      <t>020104-</t>
    </r>
    <r>
      <rPr>
        <sz val="12"/>
        <color indexed="8"/>
        <rFont val="Arial"/>
        <family val="2"/>
      </rPr>
      <t>MR1</t>
    </r>
  </si>
  <si>
    <t>Mantener la atención a 509 hogares en situación de vulnerabilidad.</t>
  </si>
  <si>
    <t>02010401</t>
  </si>
  <si>
    <r>
      <t>02010401-</t>
    </r>
    <r>
      <rPr>
        <b/>
        <sz val="12"/>
        <color indexed="8"/>
        <rFont val="Arial"/>
        <family val="2"/>
      </rPr>
      <t>MP1</t>
    </r>
  </si>
  <si>
    <t>Beneficiar a 165 hogares a través de la estrategia "Familias en acción".</t>
  </si>
  <si>
    <t>Hogares atendidos por la Estretegia "Familias en Acción"</t>
  </si>
  <si>
    <r>
      <t>020104-</t>
    </r>
    <r>
      <rPr>
        <sz val="12"/>
        <color indexed="9"/>
        <rFont val="Arial"/>
        <family val="2"/>
      </rPr>
      <t>MR1</t>
    </r>
  </si>
  <si>
    <r>
      <t>02010401-</t>
    </r>
    <r>
      <rPr>
        <b/>
        <sz val="12"/>
        <color indexed="8"/>
        <rFont val="Arial"/>
        <family val="2"/>
      </rPr>
      <t>MP2</t>
    </r>
  </si>
  <si>
    <t>Ajustar el Plan Integral Unificado (PIU) a la población en condición de desplazamiento.</t>
  </si>
  <si>
    <t>Plan Integral Unificado ajustado</t>
  </si>
  <si>
    <r>
      <t>02010401-</t>
    </r>
    <r>
      <rPr>
        <b/>
        <sz val="12"/>
        <color indexed="8"/>
        <rFont val="Arial"/>
        <family val="2"/>
      </rPr>
      <t>MP3</t>
    </r>
  </si>
  <si>
    <t>Garantizar la atención humanitaria al 100% de la población en condición de desplazamiento, que habita en el municipio.</t>
  </si>
  <si>
    <t>Personas en Condición de Desplazamiento atendidas</t>
  </si>
  <si>
    <r>
      <t>02010401-</t>
    </r>
    <r>
      <rPr>
        <b/>
        <sz val="12"/>
        <color indexed="8"/>
        <rFont val="Arial"/>
        <family val="2"/>
      </rPr>
      <t>MP4</t>
    </r>
  </si>
  <si>
    <t>Superar la pobreza extrema en las 189 familias identificadas en el municipio de Tocancipá.</t>
  </si>
  <si>
    <t>Familias identificadas en condición de pobreza extrema atendidas</t>
  </si>
  <si>
    <t>Vivienda y desarrollo urbano</t>
  </si>
  <si>
    <t>020105</t>
  </si>
  <si>
    <t>Vivienda digna y de calidad</t>
  </si>
  <si>
    <r>
      <t>020105-</t>
    </r>
    <r>
      <rPr>
        <sz val="12"/>
        <color indexed="8"/>
        <rFont val="Arial"/>
        <family val="2"/>
      </rPr>
      <t>MR1</t>
    </r>
  </si>
  <si>
    <t>Beneficiar a 400 familias a través de soluciones de vivienda, en calidad de mejoramiento y construcción de vivienda nueva.</t>
  </si>
  <si>
    <t>02010501</t>
  </si>
  <si>
    <t>Vivienda digna y de calidad.</t>
  </si>
  <si>
    <r>
      <t>02010501-</t>
    </r>
    <r>
      <rPr>
        <b/>
        <sz val="12"/>
        <color indexed="8"/>
        <rFont val="Arial"/>
        <family val="2"/>
      </rPr>
      <t>MP1</t>
    </r>
  </si>
  <si>
    <t>Solucionar el problema de vivienda a 200 familias (Vivienda de Interés Prioritario).</t>
  </si>
  <si>
    <t>Viviendas de interés prioritario entregadas</t>
  </si>
  <si>
    <r>
      <t>020105-</t>
    </r>
    <r>
      <rPr>
        <sz val="12"/>
        <color indexed="9"/>
        <rFont val="Arial"/>
        <family val="2"/>
      </rPr>
      <t>MR1</t>
    </r>
  </si>
  <si>
    <r>
      <t>02010501-</t>
    </r>
    <r>
      <rPr>
        <b/>
        <sz val="12"/>
        <color indexed="8"/>
        <rFont val="Arial"/>
        <family val="2"/>
      </rPr>
      <t>MP2</t>
    </r>
  </si>
  <si>
    <t>Reubicar 20 familias ubicadas en zonas de alto riesgo.</t>
  </si>
  <si>
    <t>Familias reubicadas</t>
  </si>
  <si>
    <r>
      <t>02010501-</t>
    </r>
    <r>
      <rPr>
        <b/>
        <sz val="12"/>
        <color indexed="8"/>
        <rFont val="Arial"/>
        <family val="2"/>
      </rPr>
      <t>MP3</t>
    </r>
  </si>
  <si>
    <t>Otorgar subsidio a 100 familias, para mejoramiento de vivienda.</t>
  </si>
  <si>
    <t>Subsidios de mejoramiento otorgados</t>
  </si>
  <si>
    <r>
      <t>02010501-</t>
    </r>
    <r>
      <rPr>
        <b/>
        <sz val="12"/>
        <color indexed="8"/>
        <rFont val="Arial"/>
        <family val="2"/>
      </rPr>
      <t>MP4</t>
    </r>
  </si>
  <si>
    <t>Otorgar subsidio a 80 familias para construcción en lote propio.</t>
  </si>
  <si>
    <t>Subsidios para construcción en sitio propio otorgados</t>
  </si>
  <si>
    <t>AMBIENTE NATURAL</t>
  </si>
  <si>
    <t>0301</t>
  </si>
  <si>
    <t>Espacios Verdes:  Herencia para nuestros hijos</t>
  </si>
  <si>
    <t>Ambiente</t>
  </si>
  <si>
    <t>030101</t>
  </si>
  <si>
    <t>Industrias responsables con lo verde</t>
  </si>
  <si>
    <t>Industrias responsables con lo verde.</t>
  </si>
  <si>
    <r>
      <t>030101-</t>
    </r>
    <r>
      <rPr>
        <sz val="12"/>
        <color indexed="8"/>
        <rFont val="Arial"/>
        <family val="2"/>
      </rPr>
      <t>MR1</t>
    </r>
  </si>
  <si>
    <t>20 industrias que acogen la estrategia de carbono neutro.</t>
  </si>
  <si>
    <t>03010101</t>
  </si>
  <si>
    <r>
      <t>03010101-</t>
    </r>
    <r>
      <rPr>
        <b/>
        <sz val="12"/>
        <color indexed="8"/>
        <rFont val="Arial"/>
        <family val="2"/>
      </rPr>
      <t>MP1</t>
    </r>
  </si>
  <si>
    <t>Realizar un diagnostico municipal del estado ambiental en los sectores productivos.</t>
  </si>
  <si>
    <t>Diagnóstico realizado</t>
  </si>
  <si>
    <t>GERENCIA DE MEDIO AMBIENTE</t>
  </si>
  <si>
    <t xml:space="preserve">GERENTE DE MEDIO AMBIENTE </t>
  </si>
  <si>
    <r>
      <t>030101-</t>
    </r>
    <r>
      <rPr>
        <sz val="12"/>
        <color indexed="9"/>
        <rFont val="Arial"/>
        <family val="2"/>
      </rPr>
      <t>MR1</t>
    </r>
  </si>
  <si>
    <r>
      <t>03010101-</t>
    </r>
    <r>
      <rPr>
        <b/>
        <sz val="12"/>
        <color indexed="8"/>
        <rFont val="Arial"/>
        <family val="2"/>
      </rPr>
      <t>MP2</t>
    </r>
  </si>
  <si>
    <t>Implementar 2 estrategias orientadas a Mecanismos de Desarrollo Limpio (MDL) en el sector industrial.</t>
  </si>
  <si>
    <t>Estrategias de Mecanismos de Desarrollo Limpio implementadas en el sector industrial</t>
  </si>
  <si>
    <r>
      <t>03010101-</t>
    </r>
    <r>
      <rPr>
        <b/>
        <sz val="12"/>
        <color indexed="8"/>
        <rFont val="Arial"/>
        <family val="2"/>
      </rPr>
      <t>MP3</t>
    </r>
  </si>
  <si>
    <t>Adelantar una estrategia de sensibilización en la industria, orientado a la adopción de prácticas de carbono neutro y de mitigación de la contaminación.</t>
  </si>
  <si>
    <t>Estrategia de adopción de prácticas de carbono neutro implementada en el sector industrial</t>
  </si>
  <si>
    <t>030102</t>
  </si>
  <si>
    <t>Cerros nuestro pulmón</t>
  </si>
  <si>
    <t>Recuperación y conservación de nuestros cerros.</t>
  </si>
  <si>
    <r>
      <t>030102-</t>
    </r>
    <r>
      <rPr>
        <sz val="12"/>
        <color indexed="8"/>
        <rFont val="Arial"/>
        <family val="2"/>
      </rPr>
      <t>MR1</t>
    </r>
  </si>
  <si>
    <t>20 Hectáreas caracterizadas y destinadas a la conservación in situ de ecosistemas y hábitats naturales.</t>
  </si>
  <si>
    <t>03010201</t>
  </si>
  <si>
    <r>
      <t>03010201-</t>
    </r>
    <r>
      <rPr>
        <b/>
        <sz val="12"/>
        <color indexed="8"/>
        <rFont val="Arial"/>
        <family val="2"/>
      </rPr>
      <t>MP1</t>
    </r>
  </si>
  <si>
    <t>Realizar un estudio de caracterización y conservación, que permita el control y seguimiento a la actividad minera.</t>
  </si>
  <si>
    <t>Estudio de caracterización y conservación realizado</t>
  </si>
  <si>
    <r>
      <t>030102-</t>
    </r>
    <r>
      <rPr>
        <sz val="12"/>
        <color indexed="9"/>
        <rFont val="Arial"/>
        <family val="2"/>
      </rPr>
      <t>MR1</t>
    </r>
  </si>
  <si>
    <r>
      <t>03010201-</t>
    </r>
    <r>
      <rPr>
        <b/>
        <sz val="12"/>
        <color indexed="8"/>
        <rFont val="Arial"/>
        <family val="2"/>
      </rPr>
      <t>MP2</t>
    </r>
  </si>
  <si>
    <t>Plantar 10 Hectáreas con especies nativas dentro del propósito de carbono neutro en Tocancipá.</t>
  </si>
  <si>
    <t>Hectáreas con especies nativas plantadas</t>
  </si>
  <si>
    <r>
      <t>03010201-</t>
    </r>
    <r>
      <rPr>
        <b/>
        <sz val="12"/>
        <color indexed="8"/>
        <rFont val="Arial"/>
        <family val="2"/>
      </rPr>
      <t>MP3</t>
    </r>
  </si>
  <si>
    <t>Implementar la estrategia de familias guardabosques.</t>
  </si>
  <si>
    <t>Estrategia de familias guardabosques implementada</t>
  </si>
  <si>
    <r>
      <t>03010201-</t>
    </r>
    <r>
      <rPr>
        <b/>
        <sz val="12"/>
        <color indexed="8"/>
        <rFont val="Arial"/>
        <family val="2"/>
      </rPr>
      <t>MP4</t>
    </r>
  </si>
  <si>
    <t>Comprar 10 terrenos para reserva forestal, interés hídrico y biodiversidad.</t>
  </si>
  <si>
    <t>Terrenos para reserva forestal, interés hídrico y biodiversidad adquiridos</t>
  </si>
  <si>
    <r>
      <t>03010201-</t>
    </r>
    <r>
      <rPr>
        <b/>
        <sz val="12"/>
        <color indexed="8"/>
        <rFont val="Arial"/>
        <family val="2"/>
      </rPr>
      <t>MP5</t>
    </r>
  </si>
  <si>
    <t>Elaborar y consolidar un Sistema de Información Geográfica Ambiental Municipal (SIGAM) para el uso sostenible de los recursos naturales.</t>
  </si>
  <si>
    <t>Sistema de Información Geográfica Ambiental Municipal (SIGAM) elaborado y consolidado</t>
  </si>
  <si>
    <t>030103</t>
  </si>
  <si>
    <t>Por el aire que merecemos respirar</t>
  </si>
  <si>
    <t>Por el aire que merecemos respirar.</t>
  </si>
  <si>
    <r>
      <t>030103-</t>
    </r>
    <r>
      <rPr>
        <sz val="12"/>
        <color indexed="8"/>
        <rFont val="Arial"/>
        <family val="2"/>
      </rPr>
      <t>MR1</t>
    </r>
  </si>
  <si>
    <t>4 zonas del municipio caracterizadas con un inventario de las fuentes de emisión.</t>
  </si>
  <si>
    <t>03010301</t>
  </si>
  <si>
    <r>
      <t>03010301-</t>
    </r>
    <r>
      <rPr>
        <b/>
        <sz val="12"/>
        <color indexed="8"/>
        <rFont val="Arial"/>
        <family val="2"/>
      </rPr>
      <t>MP1</t>
    </r>
  </si>
  <si>
    <t>Diagnosticar la calidad del aire del municipio de Tocancipá a través de un convenio interinstitucional.</t>
  </si>
  <si>
    <t>Calidad del aire del municipio de Tocancipá periódicamente diagnosticada</t>
  </si>
  <si>
    <t>030104</t>
  </si>
  <si>
    <t>Contaminación visual y auditiva</t>
  </si>
  <si>
    <t>Contaminación visual y auditiva.</t>
  </si>
  <si>
    <r>
      <t>030104-</t>
    </r>
    <r>
      <rPr>
        <sz val="12"/>
        <color indexed="8"/>
        <rFont val="Arial"/>
        <family val="2"/>
      </rPr>
      <t>MR1</t>
    </r>
  </si>
  <si>
    <t>Adelantar un esquema de vigilancia y control para la contaminación visual y auditiva en 40 establecimientos.</t>
  </si>
  <si>
    <t>03010401</t>
  </si>
  <si>
    <t>03010401-MP1</t>
  </si>
  <si>
    <t>Adelantar 4 acciones de prevención y mitigación de la contaminación visual y auditiva.</t>
  </si>
  <si>
    <t>Acciones de prevención y mitigación de la contaminación visual y auditiva realizadas</t>
  </si>
  <si>
    <r>
      <t>030104-</t>
    </r>
    <r>
      <rPr>
        <sz val="12"/>
        <color indexed="9"/>
        <rFont val="Arial"/>
        <family val="2"/>
      </rPr>
      <t>MR1</t>
    </r>
  </si>
  <si>
    <r>
      <t>03010401-</t>
    </r>
    <r>
      <rPr>
        <b/>
        <sz val="12"/>
        <color indexed="8"/>
        <rFont val="Arial"/>
        <family val="2"/>
      </rPr>
      <t>MP2</t>
    </r>
  </si>
  <si>
    <t>Elaborar una cartografía de la contaminación visual y auditiva del municipio.</t>
  </si>
  <si>
    <t>Cartografía de la contaminación visual y auditiva elaborada</t>
  </si>
  <si>
    <t>030105</t>
  </si>
  <si>
    <t>Agua sustento de vida</t>
  </si>
  <si>
    <t>Manejo y recuperación del sistema hídrico.</t>
  </si>
  <si>
    <r>
      <t>030105-</t>
    </r>
    <r>
      <rPr>
        <sz val="12"/>
        <color indexed="8"/>
        <rFont val="Arial"/>
        <family val="2"/>
      </rPr>
      <t>MR1</t>
    </r>
  </si>
  <si>
    <t>Fortalecer durante el cuatrenio, el sistema hídrico municipal en 5 km lineales.</t>
  </si>
  <si>
    <t>03010501</t>
  </si>
  <si>
    <r>
      <t>03010501-</t>
    </r>
    <r>
      <rPr>
        <b/>
        <sz val="12"/>
        <color indexed="8"/>
        <rFont val="Arial"/>
        <family val="2"/>
      </rPr>
      <t>MP1</t>
    </r>
  </si>
  <si>
    <t>Elaborar 5 Planes de Manejo y Ordenamiento de cuencas (POMCAS) incluyendo la gestión ambiental del riesgo.</t>
  </si>
  <si>
    <t>Planes de Manejo y Ordenamiento de cuencas elaborados</t>
  </si>
  <si>
    <r>
      <t>030105-</t>
    </r>
    <r>
      <rPr>
        <sz val="12"/>
        <color indexed="9"/>
        <rFont val="Arial"/>
        <family val="2"/>
      </rPr>
      <t>MR1</t>
    </r>
  </si>
  <si>
    <r>
      <t>03010501-</t>
    </r>
    <r>
      <rPr>
        <b/>
        <sz val="12"/>
        <color indexed="8"/>
        <rFont val="Arial"/>
        <family val="2"/>
      </rPr>
      <t>MP2</t>
    </r>
  </si>
  <si>
    <t>Precisar 2 acciones de apoyo a la descontaminación del río Bogotá y fuentes hídricas.</t>
  </si>
  <si>
    <t>Acciones de apoyo a la descontaminación del río Bibitá realizadas</t>
  </si>
  <si>
    <r>
      <t>03010501-</t>
    </r>
    <r>
      <rPr>
        <b/>
        <sz val="12"/>
        <color indexed="8"/>
        <rFont val="Arial"/>
        <family val="2"/>
      </rPr>
      <t>MP3</t>
    </r>
  </si>
  <si>
    <t>Identificar y caracterizar 2 ecosistemas de humedal en el municipio e incorporarlos en el Plan de Ordenamiento Territorial (POT) como estrategia de conservación in situ.</t>
  </si>
  <si>
    <t>Ecosistemas de humedal incluidos en estrategia de conservación</t>
  </si>
  <si>
    <r>
      <t>03010501-</t>
    </r>
    <r>
      <rPr>
        <b/>
        <sz val="12"/>
        <color indexed="8"/>
        <rFont val="Arial"/>
        <family val="2"/>
      </rPr>
      <t>MP4</t>
    </r>
  </si>
  <si>
    <t>Consolidar e implementar un Sistema de Gestión Ambiental Municipal las estrategias (CIDEA, PIGAM, PRAES, AUAM, PROCEDAS). (SIGAM) para desarrollar las estrategias (CIDEA, PIGAM, PRAES, AUAM, PROCEDAS).</t>
  </si>
  <si>
    <t>Estrategias consolidadas e implementadas</t>
  </si>
  <si>
    <t>06</t>
  </si>
  <si>
    <t>030106</t>
  </si>
  <si>
    <t>Embellecimiento ambiental</t>
  </si>
  <si>
    <t>Embellecimiento de Tocancipá.</t>
  </si>
  <si>
    <r>
      <t>030106-</t>
    </r>
    <r>
      <rPr>
        <sz val="12"/>
        <color indexed="8"/>
        <rFont val="Arial"/>
        <family val="2"/>
      </rPr>
      <t>MR1</t>
    </r>
  </si>
  <si>
    <t>Consolidar la Estructura Ecológica Principal (EEP) en 2000 metros lineales.</t>
  </si>
  <si>
    <t>03010601</t>
  </si>
  <si>
    <r>
      <t>03010601-</t>
    </r>
    <r>
      <rPr>
        <b/>
        <sz val="12"/>
        <color indexed="8"/>
        <rFont val="Arial"/>
        <family val="2"/>
      </rPr>
      <t>MP1</t>
    </r>
  </si>
  <si>
    <t>Garantizar una estrategia de Consolidación de la Estructura Ecológica Principal (EEP) urbana y rural con enfoque de embellecimiento, difusión y desarrollo sostenible.</t>
  </si>
  <si>
    <t>Estrategia de Consolidación de la Estructura Ecológica Principal implementada</t>
  </si>
  <si>
    <r>
      <t>030106-</t>
    </r>
    <r>
      <rPr>
        <sz val="12"/>
        <color indexed="9"/>
        <rFont val="Arial"/>
        <family val="2"/>
      </rPr>
      <t>MR1</t>
    </r>
  </si>
  <si>
    <r>
      <t>03010601-</t>
    </r>
    <r>
      <rPr>
        <b/>
        <sz val="12"/>
        <color indexed="8"/>
        <rFont val="Arial"/>
        <family val="2"/>
      </rPr>
      <t>MP2</t>
    </r>
  </si>
  <si>
    <t>Fomentar 4 acciones de producción y/o adquisición de material vegetal para el embellecimiento municipal.</t>
  </si>
  <si>
    <t>Número de acciones de producción y/o adquisición de material vegetal</t>
  </si>
  <si>
    <t>AMBIENTE CONSTRUIDO</t>
  </si>
  <si>
    <t>0401</t>
  </si>
  <si>
    <t>Tocancipá sostenible y sustentable:  Municipio proyectado y planificado a largo plazo</t>
  </si>
  <si>
    <t>Equipamiento municipal</t>
  </si>
  <si>
    <t>040101</t>
  </si>
  <si>
    <t>Tocancipá modelo e imagen regional / -Transformación de la movilidad-</t>
  </si>
  <si>
    <t>Desarrollo y planeamiento municipal.</t>
  </si>
  <si>
    <r>
      <t>040101-</t>
    </r>
    <r>
      <rPr>
        <sz val="12"/>
        <color indexed="8"/>
        <rFont val="Arial"/>
        <family val="2"/>
      </rPr>
      <t>MR1</t>
    </r>
  </si>
  <si>
    <t>Implementar la base documental para el fortalecimiento del sistema de información municipal</t>
  </si>
  <si>
    <t>04010101</t>
  </si>
  <si>
    <r>
      <t>04010101-</t>
    </r>
    <r>
      <rPr>
        <b/>
        <sz val="12"/>
        <color indexed="8"/>
        <rFont val="Arial"/>
        <family val="2"/>
      </rPr>
      <t>MP1</t>
    </r>
  </si>
  <si>
    <t>Revisión general del Plan de Ordenamiento Territorial (POT)</t>
  </si>
  <si>
    <t>Plan de Ordenamiento Territorial (POT) revisado e implementado</t>
  </si>
  <si>
    <t>GERENCIA DE PLANEACION</t>
  </si>
  <si>
    <t>GERENTE DE PLANEACION</t>
  </si>
  <si>
    <r>
      <t>040101-</t>
    </r>
    <r>
      <rPr>
        <sz val="12"/>
        <color indexed="9"/>
        <rFont val="Arial"/>
        <family val="2"/>
      </rPr>
      <t>MR1</t>
    </r>
  </si>
  <si>
    <r>
      <t>04010101-</t>
    </r>
    <r>
      <rPr>
        <b/>
        <sz val="12"/>
        <color indexed="8"/>
        <rFont val="Arial"/>
        <family val="2"/>
      </rPr>
      <t>MP2</t>
    </r>
  </si>
  <si>
    <t>Elaborar, actualizar, revisar y diseñar los estudios, de: Plan Maestro de Acueducto y Alcantarillado, Plan de Gestión Integral Residuos Sólidos (PGIRS), Amenaza, Riesgo y Vulnerabilidad, Movilidad y Tarifario, Ocupación Regional, Hidrológico, Plan Maestro de Espacio Público, Impacto de los Establecimientos Comerciales, Valorización de inmuebles y áreas de interés patrimonial, Nomenclatura Municipal y, determinar mecanismos para despeje y restauración de rondas del río y cuerpos hídricos y vallados.</t>
  </si>
  <si>
    <t>Estudios de importancia estratégica elaborados, actualizados, revisado y diseñados</t>
  </si>
  <si>
    <t>040102</t>
  </si>
  <si>
    <t>Espacios que se entrelazan y entornos para soñar</t>
  </si>
  <si>
    <t>Construcción, adecuación y mantenimiento de la malla vial.</t>
  </si>
  <si>
    <r>
      <t>040102-</t>
    </r>
    <r>
      <rPr>
        <sz val="12"/>
        <color indexed="8"/>
        <rFont val="Arial"/>
        <family val="2"/>
      </rPr>
      <t>MR1</t>
    </r>
  </si>
  <si>
    <t>Mejoramiento al 100% de la malla vial del municipio.</t>
  </si>
  <si>
    <t>140 Km.</t>
  </si>
  <si>
    <t>04010201</t>
  </si>
  <si>
    <r>
      <t>04010201-</t>
    </r>
    <r>
      <rPr>
        <b/>
        <sz val="12"/>
        <color indexed="8"/>
        <rFont val="Arial"/>
        <family val="2"/>
      </rPr>
      <t>MP1</t>
    </r>
  </si>
  <si>
    <t>Ampliar en 7 Km. la malla vial pavimentada.</t>
  </si>
  <si>
    <t>Kilómetros de red vial municipal ampliados</t>
  </si>
  <si>
    <t>44 Km</t>
  </si>
  <si>
    <t>GERENCIA DE FOMENTO DE LA INFRAESTRUCTURA</t>
  </si>
  <si>
    <t>GERENTE DE FOMENTO DE LA INFRAESTRUCTURA</t>
  </si>
  <si>
    <r>
      <t>040102-</t>
    </r>
    <r>
      <rPr>
        <sz val="12"/>
        <color indexed="9"/>
        <rFont val="Arial"/>
        <family val="2"/>
      </rPr>
      <t>MR1</t>
    </r>
  </si>
  <si>
    <r>
      <t>04010201-</t>
    </r>
    <r>
      <rPr>
        <b/>
        <sz val="12"/>
        <color indexed="8"/>
        <rFont val="Arial"/>
        <family val="2"/>
      </rPr>
      <t>MP2</t>
    </r>
  </si>
  <si>
    <t>Construir 1 nuevo kilómetro de vía.</t>
  </si>
  <si>
    <t>Kilómetros de red vial municipal construidos</t>
  </si>
  <si>
    <r>
      <t>04010201-</t>
    </r>
    <r>
      <rPr>
        <b/>
        <sz val="12"/>
        <color indexed="8"/>
        <rFont val="Arial"/>
        <family val="2"/>
      </rPr>
      <t>MP3</t>
    </r>
  </si>
  <si>
    <t>Realizar mantenimiento al 50% de la malla vial.</t>
  </si>
  <si>
    <t>Kilómetros de red vial municipal mantenidos</t>
  </si>
  <si>
    <t>140 Km</t>
  </si>
  <si>
    <r>
      <t>04010201-</t>
    </r>
    <r>
      <rPr>
        <b/>
        <sz val="12"/>
        <color indexed="8"/>
        <rFont val="Arial"/>
        <family val="2"/>
      </rPr>
      <t>MP4</t>
    </r>
  </si>
  <si>
    <t>Prevenir la degradación vial por aguas lluvias en 10 km de vías no pavimentadas.</t>
  </si>
  <si>
    <t>Kilómetros de red vial municipal intervenidos</t>
  </si>
  <si>
    <t>90 Km</t>
  </si>
  <si>
    <r>
      <t>04010201-</t>
    </r>
    <r>
      <rPr>
        <b/>
        <sz val="12"/>
        <color indexed="8"/>
        <rFont val="Arial"/>
        <family val="2"/>
      </rPr>
      <t>MP5</t>
    </r>
  </si>
  <si>
    <t>Mejorar la señalización vial del municipio.</t>
  </si>
  <si>
    <t>Kilometros de red vial municipal intervenidos</t>
  </si>
  <si>
    <t>8 Km</t>
  </si>
  <si>
    <t>Mejoramiento y ampliación del espacio público.</t>
  </si>
  <si>
    <r>
      <t>040102-</t>
    </r>
    <r>
      <rPr>
        <sz val="12"/>
        <color indexed="8"/>
        <rFont val="Arial"/>
        <family val="2"/>
      </rPr>
      <t>MR2</t>
    </r>
  </si>
  <si>
    <t>Contar con espacios naturales - recreativos. (Construir 6 nuevos parques lineales y alamedas).</t>
  </si>
  <si>
    <t>04010202</t>
  </si>
  <si>
    <r>
      <t>04010202-</t>
    </r>
    <r>
      <rPr>
        <b/>
        <sz val="12"/>
        <color indexed="8"/>
        <rFont val="Arial"/>
        <family val="2"/>
      </rPr>
      <t>MP1</t>
    </r>
  </si>
  <si>
    <t>Recuperar y conservar los parques lineales Camino del Góne y Pionono-Peñas Blancas.</t>
  </si>
  <si>
    <t>Parques recuperados</t>
  </si>
  <si>
    <r>
      <t>040102-</t>
    </r>
    <r>
      <rPr>
        <sz val="12"/>
        <color indexed="9"/>
        <rFont val="Arial"/>
        <family val="2"/>
      </rPr>
      <t>MR2</t>
    </r>
  </si>
  <si>
    <r>
      <t>04010202-</t>
    </r>
    <r>
      <rPr>
        <b/>
        <sz val="12"/>
        <color indexed="8"/>
        <rFont val="Arial"/>
        <family val="2"/>
      </rPr>
      <t>MP2</t>
    </r>
  </si>
  <si>
    <t>Construir 6 parques lineales: Río Bogotá, El Manantial, Taboima, Cerro la Virgen, Industrial Tibitóc e Industrial Canavita.</t>
  </si>
  <si>
    <t>Parques y/o alamedas construidos</t>
  </si>
  <si>
    <r>
      <t>04010202-</t>
    </r>
    <r>
      <rPr>
        <b/>
        <sz val="12"/>
        <color indexed="8"/>
        <rFont val="Arial"/>
        <family val="2"/>
      </rPr>
      <t>MP3</t>
    </r>
  </si>
  <si>
    <t>Gestionar la construcción de la alameda de la carretera central del norte en el trayecto urbano del municipio (Condicionado a la entrega de la variante).</t>
  </si>
  <si>
    <t>Proyecto de parque y/o alameda cofinanciado</t>
  </si>
  <si>
    <r>
      <t>04010202-</t>
    </r>
    <r>
      <rPr>
        <b/>
        <sz val="12"/>
        <color indexed="8"/>
        <rFont val="Arial"/>
        <family val="2"/>
      </rPr>
      <t>MP4</t>
    </r>
  </si>
  <si>
    <t>Embellecer los espacios públicos municipales, vinculando a la comunidad (Incluye proyecto mejoramiento de fachadas).</t>
  </si>
  <si>
    <t>Espacios públicos municipales embellecidos</t>
  </si>
  <si>
    <t>040103</t>
  </si>
  <si>
    <t>Equipamiento para todos</t>
  </si>
  <si>
    <t>Infraestructura al servicio de la comunidad</t>
  </si>
  <si>
    <r>
      <t>040103-</t>
    </r>
    <r>
      <rPr>
        <sz val="12"/>
        <color indexed="8"/>
        <rFont val="Arial"/>
        <family val="2"/>
      </rPr>
      <t>MR1</t>
    </r>
  </si>
  <si>
    <t>Mejorar y modernizar 8 espacios institucionales que permitan un servicio de calidad.</t>
  </si>
  <si>
    <t>04010301</t>
  </si>
  <si>
    <t>04010301-MP1</t>
  </si>
  <si>
    <t>Construir espacios multifuncionales: palacio municipal, polideportivo (deportes extremos), ciudadela cultural, biblioteca, sede atención adulto mayor y población en condición diferencial, megaludoteca, 3 megahogares comunitarios, parque de los patos, gimnasio ambiental, coso municipal, sede IED La Fuente y estación de bomberos.</t>
  </si>
  <si>
    <t>Espacios multifuncionales construidos en Tocancipá</t>
  </si>
  <si>
    <t>Infraestructura institucional</t>
  </si>
  <si>
    <r>
      <t>040103-</t>
    </r>
    <r>
      <rPr>
        <sz val="12"/>
        <color indexed="8"/>
        <rFont val="Arial"/>
        <family val="2"/>
      </rPr>
      <t>MR2</t>
    </r>
  </si>
  <si>
    <t>49 establecimientos institucionales en buen estado</t>
  </si>
  <si>
    <t>04010302</t>
  </si>
  <si>
    <t>04010302-MP1</t>
  </si>
  <si>
    <t>Realizar el mantenimiento y adecuación de los espacios y edificios públicos municipales.</t>
  </si>
  <si>
    <t>Número de edificios adecuados o mantenidos</t>
  </si>
  <si>
    <t>Agua Potable y Saneamiento Básico</t>
  </si>
  <si>
    <t>040104</t>
  </si>
  <si>
    <t>Entorno sostenible / Agua potable y saneamiento básico</t>
  </si>
  <si>
    <t>Agua potable y saneamiento básico para el municipio.</t>
  </si>
  <si>
    <r>
      <t>040104-</t>
    </r>
    <r>
      <rPr>
        <sz val="12"/>
        <color indexed="8"/>
        <rFont val="Arial"/>
        <family val="2"/>
      </rPr>
      <t>MR1</t>
    </r>
  </si>
  <si>
    <t>Garantizar la cobertura de acueducto al 100% de suscriptores ya existentes -en el área rural (3457) y urbano (3164)-.</t>
  </si>
  <si>
    <t>04010401</t>
  </si>
  <si>
    <t>04010401-MP1</t>
  </si>
  <si>
    <t>Garantizar la conexión de 40 suscriptores ubicadas en suelo rural al sistema de acueducto municipal.</t>
  </si>
  <si>
    <t>Cobertura de acueducto suscriptores rurales sin servicio</t>
  </si>
  <si>
    <t>EMPRESA DE SERVICIOS PUBLICOS DE TOCANCIPA</t>
  </si>
  <si>
    <t>GERENTE EMPRESA DE SERVICIOS PUBLICOS</t>
  </si>
  <si>
    <r>
      <t>040104-</t>
    </r>
    <r>
      <rPr>
        <sz val="12"/>
        <color indexed="9"/>
        <rFont val="Arial"/>
        <family val="2"/>
      </rPr>
      <t>MR1</t>
    </r>
  </si>
  <si>
    <t>04010401-MP2</t>
  </si>
  <si>
    <t>Garantizar la cobertura al 100% de los usuarios del sector urbano.</t>
  </si>
  <si>
    <t>Cobertura del servicio de acueducto del area urbana</t>
  </si>
  <si>
    <r>
      <t>040104-</t>
    </r>
    <r>
      <rPr>
        <sz val="12"/>
        <color indexed="8"/>
        <rFont val="Arial"/>
        <family val="2"/>
      </rPr>
      <t>MR2</t>
    </r>
  </si>
  <si>
    <t>Garantizar la cobertura de alcantarillado al 87% de suscriptores ya existentes -en el área urbana (3023) y rural (2519)-.</t>
  </si>
  <si>
    <t>04010401-MP3</t>
  </si>
  <si>
    <t>Ampliar la cobertura de alcantarillado al 87 %, enfocándose en suelo rural (5562 total de usuarios urbano (100%) y rural) familias a atender 199.</t>
  </si>
  <si>
    <t>Cobertura de alcantarillado suscriptores sin servicio</t>
  </si>
  <si>
    <r>
      <t>040104-</t>
    </r>
    <r>
      <rPr>
        <sz val="12"/>
        <color indexed="9"/>
        <rFont val="Arial"/>
        <family val="2"/>
      </rPr>
      <t>MR2</t>
    </r>
  </si>
  <si>
    <t>04010401-MP4</t>
  </si>
  <si>
    <t>Realizar la reposición al 20 % (14,4 km) de las redes de alcantarillado.</t>
  </si>
  <si>
    <t>Kilometros de redes de alcantarillado cambiadas</t>
  </si>
  <si>
    <t>04010401-MP5</t>
  </si>
  <si>
    <t>Construir una planta compacta para el tratamiento de aguas residuales.</t>
  </si>
  <si>
    <t>Planta compacta de tratamiento de aguas residuales construida</t>
  </si>
  <si>
    <t>04010401-MP6</t>
  </si>
  <si>
    <t>Implementar una estrategia para el manejo de aguas lluvias en una de las veredas del municipio.</t>
  </si>
  <si>
    <t xml:space="preserve">Estrategia implementada para el manejo de aguas lluvias en la vereda Verganzo del municipio </t>
  </si>
  <si>
    <t>040105</t>
  </si>
  <si>
    <t>Mejoramiento otros servicios públicos</t>
  </si>
  <si>
    <t>Servicios públicos complementarios para la comunidad.</t>
  </si>
  <si>
    <r>
      <t>040105-</t>
    </r>
    <r>
      <rPr>
        <sz val="12"/>
        <color indexed="8"/>
        <rFont val="Arial"/>
        <family val="2"/>
      </rPr>
      <t>MR1</t>
    </r>
  </si>
  <si>
    <t>Reciclar el 2% de las toneladas producidas en el municipio a partir del 2014.</t>
  </si>
  <si>
    <t>04010501</t>
  </si>
  <si>
    <r>
      <t>04010501-</t>
    </r>
    <r>
      <rPr>
        <b/>
        <sz val="12"/>
        <color indexed="8"/>
        <rFont val="Arial"/>
        <family val="2"/>
      </rPr>
      <t>MP1</t>
    </r>
  </si>
  <si>
    <t>Implementar una estrategia anual "Todos reciclando".</t>
  </si>
  <si>
    <t>Estrategia anual "Todos reciclando" implementada</t>
  </si>
  <si>
    <r>
      <t>040105-</t>
    </r>
    <r>
      <rPr>
        <sz val="12"/>
        <color indexed="9"/>
        <rFont val="Arial"/>
        <family val="2"/>
      </rPr>
      <t>MR1</t>
    </r>
  </si>
  <si>
    <r>
      <t>04010501-</t>
    </r>
    <r>
      <rPr>
        <b/>
        <sz val="12"/>
        <color indexed="8"/>
        <rFont val="Arial"/>
        <family val="2"/>
      </rPr>
      <t>MP2</t>
    </r>
  </si>
  <si>
    <t>Construir una planta de gestión integral de residuos sólidos.</t>
  </si>
  <si>
    <t>Planta de gestion integral de residuos solidos construida</t>
  </si>
  <si>
    <r>
      <t>040105-</t>
    </r>
    <r>
      <rPr>
        <sz val="12"/>
        <color indexed="8"/>
        <rFont val="Arial"/>
        <family val="2"/>
      </rPr>
      <t>MR2</t>
    </r>
  </si>
  <si>
    <t>Mantener servicio de alumbrado público en el municipio.</t>
  </si>
  <si>
    <r>
      <t>04010501-</t>
    </r>
    <r>
      <rPr>
        <b/>
        <sz val="12"/>
        <color indexed="8"/>
        <rFont val="Arial"/>
        <family val="2"/>
      </rPr>
      <t>MP3</t>
    </r>
  </si>
  <si>
    <t>Aumentar en 400 el número de luminarias en alumbrado público.</t>
  </si>
  <si>
    <t>Número de luminarias en operación</t>
  </si>
  <si>
    <t>ECONOMICO</t>
  </si>
  <si>
    <t>0501</t>
  </si>
  <si>
    <t>Por una Tocancipá Productiva y Competitiva</t>
  </si>
  <si>
    <t>Desarrollo Agrario</t>
  </si>
  <si>
    <t>050101</t>
  </si>
  <si>
    <t>Emprendimiento, alianzas para el progreso y empleo para el futuro.</t>
  </si>
  <si>
    <t>Tocancipá emprende.</t>
  </si>
  <si>
    <r>
      <t>050101-</t>
    </r>
    <r>
      <rPr>
        <sz val="12"/>
        <color indexed="8"/>
        <rFont val="Arial"/>
        <family val="2"/>
      </rPr>
      <t>MR1</t>
    </r>
  </si>
  <si>
    <t>Reducir al 4 % el índice de desempleo en el municipio de Tocancipá.</t>
  </si>
  <si>
    <t>1400 (7,94% PEA = 17622)</t>
  </si>
  <si>
    <t>05010101</t>
  </si>
  <si>
    <r>
      <t>05010101-</t>
    </r>
    <r>
      <rPr>
        <b/>
        <sz val="12"/>
        <color indexed="8"/>
        <rFont val="Arial"/>
        <family val="2"/>
      </rPr>
      <t>MP1</t>
    </r>
  </si>
  <si>
    <t>Realizar 40 compromisos con el sector Industrial para el desarrollo de alianzas estratégicas orientadas a la generación del empleo, que fomente la inclusión laboral con equidad de género.</t>
  </si>
  <si>
    <t>Compromisos firmados con el sector industrial para la generación de empleo con equidad de género</t>
  </si>
  <si>
    <t>GERENCIA DE DESARROLLO ECONOMICO</t>
  </si>
  <si>
    <t>GERENTE DE DESARROLLO ECONOMICO</t>
  </si>
  <si>
    <r>
      <t>050101-</t>
    </r>
    <r>
      <rPr>
        <sz val="12"/>
        <color indexed="9"/>
        <rFont val="Arial"/>
        <family val="2"/>
      </rPr>
      <t>MR1</t>
    </r>
  </si>
  <si>
    <r>
      <t>05010101-</t>
    </r>
    <r>
      <rPr>
        <b/>
        <sz val="12"/>
        <color indexed="8"/>
        <rFont val="Arial"/>
        <family val="2"/>
      </rPr>
      <t>MP2</t>
    </r>
  </si>
  <si>
    <t>Formar 480 personas desempleadas, en temas orientados al trabajo y su sostenibilidad.</t>
  </si>
  <si>
    <t>Personas vinculadas a procesos de formación laboral.</t>
  </si>
  <si>
    <r>
      <t>05010101-</t>
    </r>
    <r>
      <rPr>
        <b/>
        <sz val="12"/>
        <color indexed="8"/>
        <rFont val="Arial"/>
        <family val="2"/>
      </rPr>
      <t>MP3</t>
    </r>
  </si>
  <si>
    <t>Promover el empleo para 20 personas con necesidades especiales.</t>
  </si>
  <si>
    <t>Personas con necesidades especiales vincualadas al mundo laboral</t>
  </si>
  <si>
    <r>
      <t>05010101-</t>
    </r>
    <r>
      <rPr>
        <b/>
        <sz val="12"/>
        <color indexed="8"/>
        <rFont val="Arial"/>
        <family val="2"/>
      </rPr>
      <t>MP4</t>
    </r>
  </si>
  <si>
    <t>Desarrollar y mantener un programa de capacitación y formación de emprendedores.</t>
  </si>
  <si>
    <t>Programa de capacitación y formación de emprendedores desarrollado y mantenido</t>
  </si>
  <si>
    <t>050102</t>
  </si>
  <si>
    <t>Espacios y condiciones para fomentar la microempresa con tecnologías de vanguardia.</t>
  </si>
  <si>
    <t>Gestión para el desarrollo competitivo.</t>
  </si>
  <si>
    <r>
      <t>050102-</t>
    </r>
    <r>
      <rPr>
        <sz val="12"/>
        <color indexed="8"/>
        <rFont val="Arial"/>
        <family val="2"/>
      </rPr>
      <t>MR1</t>
    </r>
  </si>
  <si>
    <t>Incrementar en un 50 % el número de personas que acceden a procesos de emprendimiento y creación de empresas.</t>
  </si>
  <si>
    <t>05010201</t>
  </si>
  <si>
    <r>
      <t>05010201-</t>
    </r>
    <r>
      <rPr>
        <b/>
        <sz val="12"/>
        <color indexed="8"/>
        <rFont val="Arial"/>
        <family val="2"/>
      </rPr>
      <t>MP1</t>
    </r>
  </si>
  <si>
    <t>Desarrollar 2 alianzas con instituciones educativas, para la formación de emprendedores.</t>
  </si>
  <si>
    <t>Alianzas con instituciones educativas desarrolladas</t>
  </si>
  <si>
    <r>
      <t>050102-</t>
    </r>
    <r>
      <rPr>
        <sz val="12"/>
        <color indexed="9"/>
        <rFont val="Arial"/>
        <family val="2"/>
      </rPr>
      <t>MR1</t>
    </r>
  </si>
  <si>
    <r>
      <t>05010201-</t>
    </r>
    <r>
      <rPr>
        <b/>
        <sz val="12"/>
        <color indexed="8"/>
        <rFont val="Arial"/>
        <family val="2"/>
      </rPr>
      <t>MP2</t>
    </r>
  </si>
  <si>
    <t>Continuar con la realización de 2 ferias por año para fomentar ymotivar a los pequeños y medianos empresarios.</t>
  </si>
  <si>
    <t>Ferias realizas</t>
  </si>
  <si>
    <r>
      <t>05010201-</t>
    </r>
    <r>
      <rPr>
        <b/>
        <sz val="12"/>
        <color indexed="8"/>
        <rFont val="Arial"/>
        <family val="2"/>
      </rPr>
      <t>MP3</t>
    </r>
  </si>
  <si>
    <t>Crear el banco de oportunidades, para incentivar la creación y fomento de empresa.</t>
  </si>
  <si>
    <t>Banco de las Oportunidades creado</t>
  </si>
  <si>
    <t>050103</t>
  </si>
  <si>
    <t>Comerciantes trabajando en conjunto y campesino pujante y participativo</t>
  </si>
  <si>
    <t>Fortalecimiento de procesos productivos.</t>
  </si>
  <si>
    <r>
      <t>050103-</t>
    </r>
    <r>
      <rPr>
        <sz val="12"/>
        <color indexed="8"/>
        <rFont val="Arial"/>
        <family val="2"/>
      </rPr>
      <t>MR1</t>
    </r>
  </si>
  <si>
    <t>Mantener el programa de asistencia técnica agropecuaria a los pequeños y medianos productores.</t>
  </si>
  <si>
    <t>05010301</t>
  </si>
  <si>
    <r>
      <t>05010301-</t>
    </r>
    <r>
      <rPr>
        <b/>
        <sz val="12"/>
        <color indexed="8"/>
        <rFont val="Arial"/>
        <family val="2"/>
      </rPr>
      <t>MP1</t>
    </r>
  </si>
  <si>
    <t>Ampliar a 15 el número de maquinaria agrícola y realizar su respectivo mantenimiento.</t>
  </si>
  <si>
    <t>Número de elementos de maquinaria operando</t>
  </si>
  <si>
    <r>
      <t>050103-</t>
    </r>
    <r>
      <rPr>
        <sz val="12"/>
        <color indexed="9"/>
        <rFont val="Arial"/>
        <family val="2"/>
      </rPr>
      <t>MR1</t>
    </r>
  </si>
  <si>
    <r>
      <t>05010301-</t>
    </r>
    <r>
      <rPr>
        <b/>
        <sz val="12"/>
        <color indexed="8"/>
        <rFont val="Arial"/>
        <family val="2"/>
      </rPr>
      <t>MP2</t>
    </r>
  </si>
  <si>
    <t>Mantener la asistencia técnica a los productores agropecuarios a través de biotecnologías de punta.</t>
  </si>
  <si>
    <t>Número de usuarios atendidos en procesos de asistencia técnica agropecuaria</t>
  </si>
  <si>
    <t>Incentivos a Productores.</t>
  </si>
  <si>
    <r>
      <t>050103-</t>
    </r>
    <r>
      <rPr>
        <sz val="12"/>
        <color indexed="8"/>
        <rFont val="Arial"/>
        <family val="2"/>
      </rPr>
      <t>MR2</t>
    </r>
  </si>
  <si>
    <t>Incrementar en un 10 % los incentivos a los pequeños y medianos productores, mediante el fortalecimiento de sus sistemas productivos agropecuarios.</t>
  </si>
  <si>
    <t>05010302</t>
  </si>
  <si>
    <r>
      <t>05010302-</t>
    </r>
    <r>
      <rPr>
        <b/>
        <sz val="12"/>
        <color indexed="8"/>
        <rFont val="Arial"/>
        <family val="2"/>
      </rPr>
      <t>MP1</t>
    </r>
  </si>
  <si>
    <t>Vincular a 690 pequeños y medianos productores, a una estrategia de fortalecimiento de sus sistemas productivos agropecuarios.</t>
  </si>
  <si>
    <t>Número de pequeños y medianos productores vinculados a una estrategia de fortalecimiento de sus
sistemas productivos agropecuarios</t>
  </si>
  <si>
    <r>
      <t>050103-</t>
    </r>
    <r>
      <rPr>
        <sz val="12"/>
        <color indexed="9"/>
        <rFont val="Arial"/>
        <family val="2"/>
      </rPr>
      <t>MR2</t>
    </r>
  </si>
  <si>
    <r>
      <t>05010302-</t>
    </r>
    <r>
      <rPr>
        <b/>
        <sz val="12"/>
        <color indexed="8"/>
        <rFont val="Arial"/>
        <family val="2"/>
      </rPr>
      <t>MP2</t>
    </r>
  </si>
  <si>
    <t>Realizar 8 eventos durante el cuatrenio, que contribuyan a la creación y ampliación de mercados y condiciones favorables para el productor agropecuario. (2 ferias agro industriales por año, día del campesino y feria equina).</t>
  </si>
  <si>
    <t>Número de eventos realizados</t>
  </si>
  <si>
    <t>POLITICO ADTIVO.</t>
  </si>
  <si>
    <t>0601</t>
  </si>
  <si>
    <t>Transparencia y participación ciudadana:  eje de una gestión pública eficiente</t>
  </si>
  <si>
    <t>Participación Comunitaria</t>
  </si>
  <si>
    <t>060101</t>
  </si>
  <si>
    <t>Tocancipá participativa con control y corresponsabilidad social.</t>
  </si>
  <si>
    <t>Participación y corresponsabilidad social.</t>
  </si>
  <si>
    <r>
      <t>060101-</t>
    </r>
    <r>
      <rPr>
        <sz val="12"/>
        <color indexed="8"/>
        <rFont val="Arial"/>
        <family val="2"/>
      </rPr>
      <t>MR1</t>
    </r>
  </si>
  <si>
    <t>Garantizar que el 95% (6352 hogares) de los hogares tocancipeños, tengan acceso a la información institucional, que les permita estar vinculados a procesos participativos.</t>
  </si>
  <si>
    <t>60%
(4012)</t>
  </si>
  <si>
    <t>06010101</t>
  </si>
  <si>
    <r>
      <t>06010101-</t>
    </r>
    <r>
      <rPr>
        <b/>
        <sz val="12"/>
        <color indexed="8"/>
        <rFont val="Arial"/>
        <family val="2"/>
      </rPr>
      <t>MP1</t>
    </r>
  </si>
  <si>
    <t>Implementar un mecanismo para que la información pública, esté al alcance de los hogares (periódicos, revista, boletín informativo, noticiero institucional, página web, espacio radial -Alegría Estéreo, Tocancipá Incluyente y Participativa-).</t>
  </si>
  <si>
    <t>Mecanismo de información pública implementado</t>
  </si>
  <si>
    <t>OFICINA DE PRENSA Y COMUNICACIONES</t>
  </si>
  <si>
    <t>JEFE OFICINA DE PRENSA</t>
  </si>
  <si>
    <r>
      <t>060101-</t>
    </r>
    <r>
      <rPr>
        <sz val="12"/>
        <color indexed="9"/>
        <rFont val="Arial"/>
        <family val="2"/>
      </rPr>
      <t>MR1</t>
    </r>
  </si>
  <si>
    <r>
      <t>06010101-</t>
    </r>
    <r>
      <rPr>
        <b/>
        <sz val="12"/>
        <color indexed="8"/>
        <rFont val="Arial"/>
        <family val="2"/>
      </rPr>
      <t>MP2</t>
    </r>
  </si>
  <si>
    <t>Implementar una estrategia para adelantar el proceso de socialización de avances del plan de desarrollo (20 mesas comunitarias de trabajo veredales al año).</t>
  </si>
  <si>
    <t>Mesas comunitarias de trabajo implemetadas</t>
  </si>
  <si>
    <t>060102</t>
  </si>
  <si>
    <t>Fortalecimiento fiscal y financiero.</t>
  </si>
  <si>
    <t>Fortalecimiento fiscal.</t>
  </si>
  <si>
    <r>
      <t>060102-</t>
    </r>
    <r>
      <rPr>
        <sz val="12"/>
        <color indexed="8"/>
        <rFont val="Arial"/>
        <family val="2"/>
      </rPr>
      <t>MR1</t>
    </r>
  </si>
  <si>
    <t>Aumentar el recaudo efectivo en un 10% durante el cuatrienio.</t>
  </si>
  <si>
    <t>252.772 s.m.l.v.</t>
  </si>
  <si>
    <t>278,049 s.m.l.v</t>
  </si>
  <si>
    <t>06010201</t>
  </si>
  <si>
    <r>
      <t>06010201-</t>
    </r>
    <r>
      <rPr>
        <b/>
        <sz val="12"/>
        <color indexed="8"/>
        <rFont val="Arial"/>
        <family val="2"/>
      </rPr>
      <t>MP1</t>
    </r>
  </si>
  <si>
    <t>Establecer el porcentaje de evasión y elusión de los tributos municipales.</t>
  </si>
  <si>
    <t>Evasión y la Elusión de los tributos, establecido.</t>
  </si>
  <si>
    <t>Nd</t>
  </si>
  <si>
    <t>GERENTE FINANCIERA</t>
  </si>
  <si>
    <r>
      <t>060102-</t>
    </r>
    <r>
      <rPr>
        <sz val="12"/>
        <color indexed="9"/>
        <rFont val="Arial"/>
        <family val="2"/>
      </rPr>
      <t>MR1</t>
    </r>
  </si>
  <si>
    <r>
      <t>06010201-</t>
    </r>
    <r>
      <rPr>
        <b/>
        <sz val="12"/>
        <color indexed="8"/>
        <rFont val="Arial"/>
        <family val="2"/>
      </rPr>
      <t>MP2</t>
    </r>
  </si>
  <si>
    <t>Disminuir en un 5% los niveles de evasión y elusión de los tributos municipales.</t>
  </si>
  <si>
    <t>Cartera Recuperada.</t>
  </si>
  <si>
    <r>
      <t>06010201-</t>
    </r>
    <r>
      <rPr>
        <b/>
        <sz val="12"/>
        <color indexed="8"/>
        <rFont val="Arial"/>
        <family val="2"/>
      </rPr>
      <t>MP3</t>
    </r>
  </si>
  <si>
    <t>Aumentar en un 15% los recaudos de los Ingresos Corrientes de Libre Destinación (ICLD)</t>
  </si>
  <si>
    <t>ICLD Recaudado.</t>
  </si>
  <si>
    <r>
      <t>06010201-</t>
    </r>
    <r>
      <rPr>
        <b/>
        <sz val="12"/>
        <color indexed="8"/>
        <rFont val="Arial"/>
        <family val="2"/>
      </rPr>
      <t>MP4</t>
    </r>
  </si>
  <si>
    <t>Reducir en un 90% el recaudo en efectivo realizado en ventanilla de la gerencia financiera.</t>
  </si>
  <si>
    <t>Recaudo de Efectivo en Gerencia Financiera reducido</t>
  </si>
  <si>
    <r>
      <t>06010201-</t>
    </r>
    <r>
      <rPr>
        <b/>
        <sz val="12"/>
        <color indexed="8"/>
        <rFont val="Arial"/>
        <family val="2"/>
      </rPr>
      <t>MP5</t>
    </r>
  </si>
  <si>
    <t>Incrementar 3 campañas institucionales para el estimulo tributario con el fin de recuperar cartera.</t>
  </si>
  <si>
    <t>Campañas institucionales realizadas</t>
  </si>
  <si>
    <r>
      <t>06010201-</t>
    </r>
    <r>
      <rPr>
        <b/>
        <sz val="12"/>
        <color indexed="8"/>
        <rFont val="Arial"/>
        <family val="2"/>
      </rPr>
      <t>MP6</t>
    </r>
  </si>
  <si>
    <t>Implementar el proceso de presupuesto por resultados, articulado con la gerencia de planeación.</t>
  </si>
  <si>
    <t>Presupuesto por resultados (PpR) implementado</t>
  </si>
  <si>
    <t>060103</t>
  </si>
  <si>
    <t>Servidores públicos eficientes</t>
  </si>
  <si>
    <t>Desarrollo institucional.</t>
  </si>
  <si>
    <r>
      <t>060103-</t>
    </r>
    <r>
      <rPr>
        <sz val="12"/>
        <color indexed="8"/>
        <rFont val="Arial"/>
        <family val="2"/>
      </rPr>
      <t>MR1</t>
    </r>
  </si>
  <si>
    <t>Alcanzar al 90% los indicadores de satisfacción en la prestación del servicio.</t>
  </si>
  <si>
    <t>06010301</t>
  </si>
  <si>
    <r>
      <t>06010301-</t>
    </r>
    <r>
      <rPr>
        <b/>
        <sz val="12"/>
        <color indexed="8"/>
        <rFont val="Arial"/>
        <family val="2"/>
      </rPr>
      <t>MP1</t>
    </r>
  </si>
  <si>
    <t>Fortalecer la infraestructura tecnológica de los software existentes, para optimizar la eficiencia administrativa (atención al ciudadano, estadística, gobierno en línea y georreferenciado).</t>
  </si>
  <si>
    <t>Infraestructura tecnológica de los software existentes fortalecida</t>
  </si>
  <si>
    <t>GERENCIA DE DESARROLLO ADMINISTRATIVO</t>
  </si>
  <si>
    <t>GERENTE DE DESARROLLO ADMINISTRATIVO</t>
  </si>
  <si>
    <r>
      <t>060103-</t>
    </r>
    <r>
      <rPr>
        <sz val="12"/>
        <color indexed="9"/>
        <rFont val="Arial"/>
        <family val="2"/>
      </rPr>
      <t>MR1</t>
    </r>
  </si>
  <si>
    <r>
      <t>06010301-</t>
    </r>
    <r>
      <rPr>
        <b/>
        <sz val="12"/>
        <color indexed="8"/>
        <rFont val="Arial"/>
        <family val="2"/>
      </rPr>
      <t>MP2</t>
    </r>
  </si>
  <si>
    <t>Elaborar e implementar el plan anual de capacitación, bienestar social e incentivos para los funcionarios.</t>
  </si>
  <si>
    <t>Plan Anual de Capacitación, Bienestar Social e Incentivos elaborado e implementado</t>
  </si>
  <si>
    <r>
      <t>06010301-</t>
    </r>
    <r>
      <rPr>
        <b/>
        <sz val="12"/>
        <color indexed="8"/>
        <rFont val="Arial"/>
        <family val="2"/>
      </rPr>
      <t>MP3</t>
    </r>
  </si>
  <si>
    <t>Mejorar la infraestructura de la gestión documental del municipio (dotación de archivadores rodantes de acuerdo a los espacios, mapotecas, carpetas especiales para la organización de planos, fonotecas, modernización del archivo en medios electrónicos y capacitación del personal).</t>
  </si>
  <si>
    <t>Infraestructura de la Gestión Documental del Municipio Mejorada</t>
  </si>
  <si>
    <r>
      <t>06010301-</t>
    </r>
    <r>
      <rPr>
        <b/>
        <sz val="12"/>
        <color indexed="8"/>
        <rFont val="Arial"/>
        <family val="2"/>
      </rPr>
      <t>MP4</t>
    </r>
  </si>
  <si>
    <t>Crear una estrategia para recuperar la confianza ciudadana en la administración pública y de control preventivo de lucha contra la corrupción.</t>
  </si>
  <si>
    <t>Estrategia creada</t>
  </si>
  <si>
    <r>
      <t>06010301-</t>
    </r>
    <r>
      <rPr>
        <b/>
        <sz val="12"/>
        <color indexed="8"/>
        <rFont val="Arial"/>
        <family val="2"/>
      </rPr>
      <t>MP5</t>
    </r>
  </si>
  <si>
    <t>Racionalizar y ajustar los procesos y procedimientos del sistema de gestión de la calidad.</t>
  </si>
  <si>
    <t>Procesos y procedimientos racionalizados y ajustados</t>
  </si>
  <si>
    <r>
      <t>06010301-</t>
    </r>
    <r>
      <rPr>
        <b/>
        <sz val="12"/>
        <color indexed="8"/>
        <rFont val="Arial"/>
        <family val="2"/>
      </rPr>
      <t>MP6</t>
    </r>
  </si>
  <si>
    <t>Realizar una reestructuración administrativa.</t>
  </si>
  <si>
    <t>Restructuración Administrativa Realizada</t>
  </si>
  <si>
    <t>060104</t>
  </si>
  <si>
    <t>Tocancipá participativa / Juntas de acción comunal, voces de la comunidad / Principio para el cambio</t>
  </si>
  <si>
    <t>Participación activa de las juntas de acción comunal.</t>
  </si>
  <si>
    <r>
      <t>060104-</t>
    </r>
    <r>
      <rPr>
        <sz val="12"/>
        <color indexed="8"/>
        <rFont val="Arial"/>
        <family val="2"/>
      </rPr>
      <t>MR1</t>
    </r>
  </si>
  <si>
    <t>Vincular a las 32 Juntas de Acción Comunal (JAC) del municipio, a procesos participativos y de corresponsabilidad social.</t>
  </si>
  <si>
    <t>06010401</t>
  </si>
  <si>
    <r>
      <t>06010401-</t>
    </r>
    <r>
      <rPr>
        <b/>
        <sz val="12"/>
        <color indexed="8"/>
        <rFont val="Arial"/>
        <family val="2"/>
      </rPr>
      <t>MP1</t>
    </r>
  </si>
  <si>
    <t>Desarrollar 1 proyecto de embellecimiento y mantenimiento del entorno, con la comunidad a través de las Juntas de Acción Comunal (JAC) y demás organizaciones legalmente constituidas.</t>
  </si>
  <si>
    <t>Proyecto participativo desarrollado</t>
  </si>
  <si>
    <r>
      <t>060104-</t>
    </r>
    <r>
      <rPr>
        <sz val="12"/>
        <color indexed="9"/>
        <rFont val="Arial"/>
        <family val="2"/>
      </rPr>
      <t>MR1</t>
    </r>
  </si>
  <si>
    <r>
      <t>06010401-</t>
    </r>
    <r>
      <rPr>
        <b/>
        <sz val="12"/>
        <color indexed="8"/>
        <rFont val="Arial"/>
        <family val="2"/>
      </rPr>
      <t>MP2</t>
    </r>
  </si>
  <si>
    <t>Realizar 4 convocatorias durante el cuatrenio a las Juntas de Acción Comunal (JAC), para fortalecer los pactos de convivencia ciudadana.</t>
  </si>
  <si>
    <t>Número de convocatorias realizadas</t>
  </si>
  <si>
    <r>
      <t>06010401-</t>
    </r>
    <r>
      <rPr>
        <b/>
        <sz val="12"/>
        <color indexed="8"/>
        <rFont val="Arial"/>
        <family val="2"/>
      </rPr>
      <t>MP3</t>
    </r>
  </si>
  <si>
    <t>Realizar durante el cuatrenio 4 capacitaciones a las Juntas de Acción Comunal (JAC) en formulación y Gestión de proyectos de inversión.</t>
  </si>
  <si>
    <t>Número de capacitaciones realizadas</t>
  </si>
  <si>
    <t>TOTAL PONDERACIÓN DIMENSIONES</t>
  </si>
  <si>
    <t>TOTAL PONDERACIÓN METAS DE RESULTADO</t>
  </si>
  <si>
    <t>CONVENCIONES LÍNEAS DE DIVISIÓN:</t>
  </si>
  <si>
    <t>PROGRAMA DE INVERSIÓN</t>
  </si>
  <si>
    <t>META DE RESULTADO</t>
  </si>
  <si>
    <t>META DE PRODUCTO</t>
  </si>
  <si>
    <t>1.2 Entidad Ejecutora del Proyecto</t>
  </si>
  <si>
    <t>NOMBRE DE LA ENTIDAD</t>
  </si>
  <si>
    <t>CARGO</t>
  </si>
  <si>
    <t>0-0</t>
  </si>
  <si>
    <t>ALCALDIA DE TOCANCIPA</t>
  </si>
  <si>
    <t>ALCALDE MUNICPAL</t>
  </si>
  <si>
    <t>OFICINA JURIDICA Y DE CONTRATACION</t>
  </si>
  <si>
    <t>JEFE OFICINA JURIDICA Y DE CONTRATACION</t>
  </si>
  <si>
    <t>OFICINA DE CONTROL INTERNO</t>
  </si>
  <si>
    <t>JEFE DE CONTROL INTERNO</t>
  </si>
  <si>
    <t>POND % DIMEN 2013</t>
  </si>
  <si>
    <t>POND % POLIT 2013</t>
  </si>
  <si>
    <t>SOB. BOMB.</t>
  </si>
  <si>
    <t>SOB. GAS.</t>
  </si>
  <si>
    <t>IMP. ESPEC.</t>
  </si>
  <si>
    <t>PLUSV.</t>
  </si>
  <si>
    <t>CESIONES</t>
  </si>
  <si>
    <t>CONT. MIG. IB.</t>
  </si>
  <si>
    <t>REC. LEY 99</t>
  </si>
  <si>
    <t>EST. PROC.</t>
  </si>
  <si>
    <t>IMP. ULUMB.</t>
  </si>
  <si>
    <t>SGP MAT.</t>
  </si>
  <si>
    <t>SGP GRAT.</t>
  </si>
  <si>
    <t>SGP ALIM.</t>
  </si>
  <si>
    <t>SGP PRIM.</t>
  </si>
  <si>
    <t>SGP AGUA</t>
  </si>
  <si>
    <t>SGP DEP.</t>
  </si>
  <si>
    <t>SGP CULT.</t>
  </si>
  <si>
    <t>SGP REG. SUB.</t>
  </si>
  <si>
    <t>SGP S. PUB.</t>
  </si>
  <si>
    <t>ETESA</t>
  </si>
  <si>
    <t>FOSYGA</t>
  </si>
  <si>
    <t>CAJA COMP.</t>
  </si>
  <si>
    <t>RENTAS CED.</t>
  </si>
  <si>
    <t>REND. ICLD</t>
  </si>
  <si>
    <t>REND. SGP ED.</t>
  </si>
  <si>
    <t>REND. SGP AGUA</t>
  </si>
  <si>
    <t>REND. SGP PROP.</t>
  </si>
  <si>
    <t>REND. SGP REG.</t>
  </si>
  <si>
    <t>REND. SGP SAL.</t>
  </si>
  <si>
    <t>REND. ETESA</t>
  </si>
  <si>
    <t>OTROS REND.</t>
  </si>
  <si>
    <t>FOND. ACT. LUD.</t>
  </si>
  <si>
    <t>FOND. VIV.</t>
  </si>
  <si>
    <t>FOND. ASIST. AG.</t>
  </si>
  <si>
    <t>FOND. SOLID.</t>
  </si>
  <si>
    <t>CONT. VALOR.</t>
  </si>
  <si>
    <t>CONT. CONTR.</t>
  </si>
  <si>
    <t>SGP LIBRE</t>
  </si>
  <si>
    <t>TOTALES</t>
  </si>
  <si>
    <t>VALIDADOR FINANCIACIÓN</t>
  </si>
  <si>
    <t>Ley 99/1993, art. 45 "Porcentaje Ambiental de los Gravámenes a la Propiedad Inmueble (…) y con destino a la protección del medio ambiente y los recursos naturales renovables, un porcentaje sobre el total del recaudo por concepto de impuesto predial, que no podrá ser inferior al 15% ni superior al 25.9% (...)</t>
  </si>
  <si>
    <t xml:space="preserve">Ley 99/1993, art. 45 "(...)Estos recursos sólo podrán ser utilizados por el municipio en obras previstas en el plan de desarrollo municipal, con prioridad para proyectos de saneamiento básico y mejoramiento ambiental.";                              "Parágrafo 1º.- De los recursos de que habla este artículo sólo se podrá destinar hasta el 10% para gastos de funcionamiento.
Parágrafo 2º.- Se entiende por saneamiento básico y mejoramiento ambiental la ejecución de obras de acueductos urbanos y rurales, alcantarillados, tratamientos de aguas y manejo y disposición de desechos líquidos y sólidos.                                                                                                               Ley 1450 de 2011, art. 222 "(...) Estos recursos deberán ser utilizados por el municipio, en al menos un 50% a partir del año 2012, en proyectos de agua potable, saneamiento básico y mejoramiento ambiental. 
Parágrafo 1°. De los recursos de que habla este artículo, solo se podrá destinar hasta el 10% para gastos de funcionamiento. 
Parágrafo 2°. Se entiende por saneamiento básico y mejoramiento ambiental la ejecución de obras de acueductos urbanos y rurales, alcantarillados, tratamientos de aguas y manejo y disposición de desechos líquidos y sólidos.
</t>
  </si>
  <si>
    <t>TOTAL PONDERACIÓN POLÍTICAS</t>
  </si>
  <si>
    <t>Ley 388 de 1997, art. 37: (…) las cesiones gratuitas que los propietarios de inmuebles deben hacer con destino a vías locales, equipamientos colectivos y espacio público en general (…)</t>
  </si>
  <si>
    <t>Dec. M/pal No. 111 de 2008, art. 319, destinación: a)Terrenos proyectos VIS; b)Construcción o mejoramiento de Infraestructura vial, const. o mejor infraest. Servicios públicos domiciliarios; c)Áreas de recreación y equipamientos sociales; d)Adecuación de asentamientos urbanos en áreas de desarrollo incompleto o inadecuado; e)Proyectos y obras de recreación, parques y zonas verdes y expansión y recuperación de los centros de equipamientos que conforman la red del espacio público urbano; f)Infraestructura vial y sistemas de transporte masivo; g)programas de renovación urbana; h)indemnizaciones por adquisición de inmuebles para programas de renovación urbana; i)mejora, adecuación o restauración de bienes inmuebles catalogados como patrimonio cultural.</t>
  </si>
  <si>
    <t>REDUCCIÓN ICLD POR PLUSVALÍA</t>
  </si>
  <si>
    <t>REDUCCIÓN ICLD POR CESIONES</t>
  </si>
  <si>
    <t>REDUCCIÓN ICLD POR VIV_CESIONES</t>
  </si>
  <si>
    <t>TOTALES ($ de 2013)</t>
  </si>
  <si>
    <t>CANT. IND. META PRODUCTO 2014</t>
  </si>
  <si>
    <t>V/R Programado PLAN INDICATIVO POR META PROD (Actualización $ de 2014)</t>
  </si>
  <si>
    <t>SUBTOTALES PROGRAMAS DE INVERSIÓN PLAN INDICATIVO ($ DE 2012)</t>
  </si>
  <si>
    <t>V/R Programado POR META PRODUCTO VIGENCIA 2014 ($ de 2012)</t>
  </si>
  <si>
    <t>INFORMACIÓN FINANCIERA ACTUALIZADA A PESOS ($) DE LA VIGENCIA 2014</t>
  </si>
  <si>
    <t>INFORMACIÓN FINANCIERA INICIAL PLAN INDICATIVO A PESOS ($) DE 2012</t>
  </si>
  <si>
    <t>PROYECCION RECURSOS FINANCIEROS  PARA FINANCIAR EL PLAN DE INVERSIONES 2014</t>
  </si>
  <si>
    <t>RECURSOS ASIGNADOS 2014 (CERTIFICADOS POR GERENCIA FINANCIERA) - POR METAS DE PRODUCTO ($ de 2014)</t>
  </si>
  <si>
    <t>V/R Solicitado PROGRAMAS DE INVERSIÓN 2014 ($ de 2014)</t>
  </si>
  <si>
    <t>V/R POR FINANCIAR 2014</t>
  </si>
  <si>
    <t>TOTAL ASIGNADO 2014 POR METAS DE PRODUCTO</t>
  </si>
  <si>
    <t>PLAN OPERATIVO ANUAL DE INVERSIONES - VIGENCIA 2014</t>
  </si>
  <si>
    <t>DETALLES DE LA DESTINACIÓN ESPECÍFICA</t>
  </si>
  <si>
    <t>TECHO PRESUPUESTAL</t>
  </si>
  <si>
    <t>GERENCIA</t>
  </si>
  <si>
    <t>GOBIERNO</t>
  </si>
  <si>
    <t>INFRAESTRUCTURA</t>
  </si>
  <si>
    <t>DEPORTES</t>
  </si>
  <si>
    <t>SERVICIOS PÚBLICOS</t>
  </si>
  <si>
    <t>EDUCACIÓN</t>
  </si>
  <si>
    <t>SOCIAL</t>
  </si>
  <si>
    <t>SALUD</t>
  </si>
  <si>
    <t>ICLD (Propios)</t>
  </si>
  <si>
    <t>$403'577.060,76 para Inversión; $353'545.541,24 para gastos de funcionamiento del cuerpo oficial de bomberos.</t>
  </si>
  <si>
    <t>LEY 1493 DE 2011. Artículo  13. Asignación de los recursos. La Cuenta Especial de la contribución parafiscal de los espectáculos públicos de las artes escénicas estará a cargo del Ministerio de Cultura, entidad que trasladará los recursos a los municipios a través de las Secretarías de Hacienda o quienes hagan sus veces, las cuales a su vez, deberán transferir los recursos a las secretarías de cultura o quienes hagan sus veces. Estos recursos y sus rendimientos serán de destinación específica y estarán orientados a inversión en construcción, adecuación, mejoramiento y dotación de la infraestructura de los escenarios para los espectáculos públicos de las artes escénicas.</t>
  </si>
  <si>
    <t>PENDIENTE POR DISTRIBUIR</t>
  </si>
  <si>
    <t xml:space="preserve"> </t>
  </si>
  <si>
    <t>CREDITO</t>
  </si>
  <si>
    <t>EN LOS TÉRMINOS SEÑALADOS POR EL ACUERDO QUE AUTORIZA EL CUPO DE ENDEUDAMIENTO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</si>
</sst>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quot;\ * #,##0.00_);_(&quot;$&quot;\ * \(#,##0.00\);_(&quot;$&quot;\ * &quot;-&quot;??_);_(@_)"/>
    <numFmt numFmtId="43" formatCode="_(* #,##0.00_);_(* \(#,##0.00\);_(* &quot;-&quot;??_);_(@_)"/>
    <numFmt numFmtId="164" formatCode="_(* #,##0_);_(* \(#,##0\);_(* &quot;-&quot;??_);_(@_)"/>
    <numFmt numFmtId="165" formatCode="#,##0.0"/>
    <numFmt numFmtId="166" formatCode="#,##0.00000000"/>
    <numFmt numFmtId="167" formatCode="#,##0.000_);\(#,##0.000\)"/>
    <numFmt numFmtId="168" formatCode="#,##0.000000"/>
  </numFmts>
  <fonts count="47" x14ac:knownFonts="1">
    <font>
      <sz val="11"/>
      <color indexed="8"/>
      <name val="Calibri"/>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0"/>
      <color indexed="8"/>
      <name val="MS Sans Serif"/>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9"/>
      <color indexed="8"/>
      <name val="Arial"/>
      <family val="2"/>
    </font>
    <font>
      <b/>
      <i/>
      <sz val="16"/>
      <color indexed="8"/>
      <name val="Arial"/>
      <family val="2"/>
    </font>
    <font>
      <b/>
      <i/>
      <sz val="9"/>
      <color indexed="8"/>
      <name val="Calibri"/>
      <family val="2"/>
    </font>
    <font>
      <i/>
      <sz val="9"/>
      <color indexed="8"/>
      <name val="Calibri"/>
      <family val="2"/>
    </font>
    <font>
      <sz val="8"/>
      <color indexed="8"/>
      <name val="Calibri"/>
      <family val="2"/>
    </font>
    <font>
      <b/>
      <sz val="11"/>
      <color indexed="8"/>
      <name val="Arial"/>
      <family val="2"/>
    </font>
    <font>
      <sz val="16"/>
      <name val="Arial"/>
      <family val="2"/>
    </font>
    <font>
      <b/>
      <sz val="16"/>
      <name val="Arial"/>
      <family val="2"/>
    </font>
    <font>
      <sz val="12"/>
      <name val="Arial"/>
      <family val="2"/>
    </font>
    <font>
      <b/>
      <sz val="12"/>
      <name val="Arial"/>
      <family val="2"/>
    </font>
    <font>
      <sz val="12"/>
      <color indexed="8"/>
      <name val="Arial"/>
      <family val="2"/>
    </font>
    <font>
      <b/>
      <sz val="12"/>
      <color indexed="8"/>
      <name val="Arial"/>
      <family val="2"/>
    </font>
    <font>
      <sz val="12"/>
      <color indexed="9"/>
      <name val="Arial"/>
      <family val="2"/>
    </font>
    <font>
      <sz val="14"/>
      <name val="Arial"/>
      <family val="2"/>
    </font>
    <font>
      <b/>
      <sz val="14"/>
      <name val="Arial"/>
      <family val="2"/>
    </font>
    <font>
      <b/>
      <sz val="8"/>
      <color indexed="81"/>
      <name val="Tahoma"/>
      <family val="2"/>
    </font>
    <font>
      <sz val="8"/>
      <color indexed="81"/>
      <name val="Tahoma"/>
      <family val="2"/>
    </font>
    <font>
      <b/>
      <sz val="14"/>
      <color indexed="8"/>
      <name val="Arial"/>
      <family val="2"/>
    </font>
    <font>
      <u/>
      <sz val="11"/>
      <color theme="10"/>
      <name val="Calibri"/>
      <family val="2"/>
    </font>
    <font>
      <sz val="11"/>
      <color theme="1"/>
      <name val="Calibri"/>
      <family val="2"/>
      <scheme val="minor"/>
    </font>
    <font>
      <sz val="12"/>
      <color theme="1"/>
      <name val="Arial"/>
      <family val="2"/>
    </font>
    <font>
      <b/>
      <sz val="12"/>
      <color theme="0"/>
      <name val="Arial"/>
      <family val="2"/>
    </font>
    <font>
      <sz val="12"/>
      <color theme="0"/>
      <name val="Arial"/>
      <family val="2"/>
    </font>
    <font>
      <sz val="11"/>
      <color theme="0"/>
      <name val="Calibri"/>
      <family val="2"/>
      <scheme val="minor"/>
    </font>
    <font>
      <b/>
      <sz val="11"/>
      <color theme="1"/>
      <name val="Arial"/>
      <family val="2"/>
    </font>
    <font>
      <sz val="11"/>
      <color theme="1"/>
      <name val="Arial"/>
      <family val="2"/>
    </font>
    <font>
      <b/>
      <sz val="12"/>
      <color rgb="FFFF0000"/>
      <name val="Arial"/>
      <family val="2"/>
    </font>
    <font>
      <b/>
      <sz val="12"/>
      <color rgb="FF00B0F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33CCFF"/>
        <bgColor indexed="64"/>
      </patternFill>
    </fill>
    <fill>
      <patternFill patternType="solid">
        <fgColor rgb="FFFF66CC"/>
        <bgColor indexed="64"/>
      </patternFill>
    </fill>
    <fill>
      <patternFill patternType="solid">
        <fgColor rgb="FFFF6600"/>
        <bgColor indexed="64"/>
      </patternFill>
    </fill>
    <fill>
      <patternFill patternType="solid">
        <fgColor rgb="FFFFC000"/>
        <bgColor indexed="64"/>
      </patternFill>
    </fill>
    <fill>
      <patternFill patternType="solid">
        <fgColor rgb="FFFFD243"/>
        <bgColor indexed="64"/>
      </patternFill>
    </fill>
    <fill>
      <patternFill patternType="solid">
        <fgColor rgb="FF00B05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89D52"/>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0"/>
        <bgColor indexed="64"/>
      </patternFill>
    </fill>
    <fill>
      <patternFill patternType="solid">
        <fgColor theme="3" tint="0.79998168889431442"/>
        <bgColor indexed="64"/>
      </patternFill>
    </fill>
  </fills>
  <borders count="2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medium">
        <color indexed="64"/>
      </left>
      <right style="hair">
        <color indexed="64"/>
      </right>
      <top style="thick">
        <color indexed="64"/>
      </top>
      <bottom/>
      <diagonal/>
    </border>
    <border>
      <left style="hair">
        <color indexed="64"/>
      </left>
      <right/>
      <top style="thick">
        <color indexed="64"/>
      </top>
      <bottom/>
      <diagonal/>
    </border>
    <border>
      <left style="hair">
        <color indexed="64"/>
      </left>
      <right style="thin">
        <color indexed="64"/>
      </right>
      <top style="thick">
        <color indexed="64"/>
      </top>
      <bottom/>
      <diagonal/>
    </border>
    <border>
      <left style="hair">
        <color indexed="64"/>
      </left>
      <right style="hair">
        <color indexed="64"/>
      </right>
      <top style="thick">
        <color indexed="64"/>
      </top>
      <bottom style="hair">
        <color indexed="64"/>
      </bottom>
      <diagonal/>
    </border>
    <border>
      <left/>
      <right/>
      <top style="thick">
        <color indexed="64"/>
      </top>
      <bottom style="hair">
        <color indexed="64"/>
      </bottom>
      <diagonal/>
    </border>
    <border>
      <left style="hair">
        <color indexed="64"/>
      </left>
      <right style="thick">
        <color indexed="64"/>
      </right>
      <top style="thick">
        <color indexed="64"/>
      </top>
      <bottom style="hair">
        <color indexed="64"/>
      </bottom>
      <diagonal/>
    </border>
    <border>
      <left style="thick">
        <color indexed="64"/>
      </left>
      <right style="hair">
        <color indexed="64"/>
      </right>
      <top/>
      <bottom/>
      <diagonal/>
    </border>
    <border>
      <left style="hair">
        <color indexed="64"/>
      </left>
      <right style="hair">
        <color indexed="64"/>
      </right>
      <top/>
      <bottom/>
      <diagonal/>
    </border>
    <border>
      <left style="medium">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hair">
        <color indexed="64"/>
      </left>
      <right style="hair">
        <color indexed="64"/>
      </right>
      <top/>
      <bottom style="dashDot">
        <color indexed="64"/>
      </bottom>
      <diagonal/>
    </border>
    <border>
      <left style="hair">
        <color indexed="64"/>
      </left>
      <right/>
      <top/>
      <bottom style="dashDot">
        <color indexed="64"/>
      </bottom>
      <diagonal/>
    </border>
    <border>
      <left style="hair">
        <color indexed="64"/>
      </left>
      <right style="thin">
        <color indexed="64"/>
      </right>
      <top/>
      <bottom style="dashDot">
        <color indexed="64"/>
      </bottom>
      <diagonal/>
    </border>
    <border>
      <left style="hair">
        <color indexed="64"/>
      </left>
      <right style="hair">
        <color indexed="64"/>
      </right>
      <top style="hair">
        <color indexed="64"/>
      </top>
      <bottom style="dashDot">
        <color indexed="64"/>
      </bottom>
      <diagonal/>
    </border>
    <border>
      <left/>
      <right/>
      <top style="hair">
        <color indexed="64"/>
      </top>
      <bottom style="dashDot">
        <color indexed="64"/>
      </bottom>
      <diagonal/>
    </border>
    <border>
      <left style="hair">
        <color indexed="64"/>
      </left>
      <right style="thick">
        <color indexed="64"/>
      </right>
      <top style="hair">
        <color indexed="64"/>
      </top>
      <bottom style="dashDot">
        <color indexed="64"/>
      </bottom>
      <diagonal/>
    </border>
    <border>
      <left style="hair">
        <color indexed="64"/>
      </left>
      <right style="hair">
        <color indexed="64"/>
      </right>
      <top style="dashDot">
        <color indexed="64"/>
      </top>
      <bottom/>
      <diagonal/>
    </border>
    <border>
      <left style="hair">
        <color indexed="64"/>
      </left>
      <right style="thin">
        <color indexed="64"/>
      </right>
      <top style="dashDot">
        <color indexed="64"/>
      </top>
      <bottom/>
      <diagonal/>
    </border>
    <border>
      <left style="hair">
        <color indexed="64"/>
      </left>
      <right style="hair">
        <color indexed="64"/>
      </right>
      <top style="dashDot">
        <color indexed="64"/>
      </top>
      <bottom style="hair">
        <color indexed="64"/>
      </bottom>
      <diagonal/>
    </border>
    <border>
      <left/>
      <right/>
      <top style="dashDot">
        <color indexed="64"/>
      </top>
      <bottom style="hair">
        <color indexed="64"/>
      </bottom>
      <diagonal/>
    </border>
    <border>
      <left style="hair">
        <color indexed="64"/>
      </left>
      <right style="thick">
        <color indexed="64"/>
      </right>
      <top style="dashDot">
        <color indexed="64"/>
      </top>
      <bottom style="hair">
        <color indexed="64"/>
      </bottom>
      <diagonal/>
    </border>
    <border>
      <left style="hair">
        <color indexed="64"/>
      </left>
      <right style="hair">
        <color indexed="64"/>
      </right>
      <top style="dotted">
        <color indexed="64"/>
      </top>
      <bottom style="dotted">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top/>
      <bottom style="thin">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ck">
        <color indexed="64"/>
      </right>
      <top/>
      <bottom style="hair">
        <color indexed="64"/>
      </bottom>
      <diagonal/>
    </border>
    <border>
      <left style="hair">
        <color indexed="64"/>
      </left>
      <right/>
      <top style="dashDot">
        <color indexed="64"/>
      </top>
      <bottom/>
      <diagonal/>
    </border>
    <border>
      <left style="hair">
        <color indexed="64"/>
      </left>
      <right style="hair">
        <color indexed="64"/>
      </right>
      <top/>
      <bottom style="medium">
        <color indexed="64"/>
      </bottom>
      <diagonal/>
    </border>
    <border>
      <left style="medium">
        <color indexed="64"/>
      </left>
      <right style="hair">
        <color indexed="64"/>
      </right>
      <top/>
      <bottom style="medium">
        <color indexed="64"/>
      </bottom>
      <diagonal/>
    </border>
    <border>
      <left style="hair">
        <color indexed="64"/>
      </left>
      <right/>
      <top/>
      <bottom style="medium">
        <color indexed="64"/>
      </bottom>
      <diagonal/>
    </border>
    <border>
      <left style="hair">
        <color indexed="64"/>
      </left>
      <right style="thin">
        <color indexed="64"/>
      </right>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hair">
        <color indexed="64"/>
      </left>
      <right style="thick">
        <color indexed="64"/>
      </right>
      <top style="hair">
        <color indexed="64"/>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thin">
        <color indexed="64"/>
      </right>
      <top style="medium">
        <color indexed="64"/>
      </top>
      <bottom/>
      <diagonal/>
    </border>
    <border>
      <left style="hair">
        <color indexed="64"/>
      </left>
      <right style="hair">
        <color indexed="64"/>
      </right>
      <top style="medium">
        <color indexed="64"/>
      </top>
      <bottom style="hair">
        <color indexed="64"/>
      </bottom>
      <diagonal/>
    </border>
    <border>
      <left/>
      <right/>
      <top style="medium">
        <color indexed="64"/>
      </top>
      <bottom style="hair">
        <color indexed="64"/>
      </bottom>
      <diagonal/>
    </border>
    <border>
      <left style="hair">
        <color indexed="64"/>
      </left>
      <right style="thick">
        <color indexed="64"/>
      </right>
      <top style="medium">
        <color indexed="64"/>
      </top>
      <bottom style="hair">
        <color indexed="64"/>
      </bottom>
      <diagonal/>
    </border>
    <border>
      <left style="hair">
        <color indexed="64"/>
      </left>
      <right style="hair">
        <color indexed="64"/>
      </right>
      <top style="dotted">
        <color indexed="64"/>
      </top>
      <bottom style="thin">
        <color indexed="64"/>
      </bottom>
      <diagonal/>
    </border>
    <border>
      <left style="hair">
        <color indexed="64"/>
      </left>
      <right style="hair">
        <color indexed="64"/>
      </right>
      <top style="hair">
        <color indexed="64"/>
      </top>
      <bottom/>
      <diagonal/>
    </border>
    <border>
      <left/>
      <right/>
      <top style="hair">
        <color indexed="64"/>
      </top>
      <bottom/>
      <diagonal/>
    </border>
    <border>
      <left style="hair">
        <color indexed="64"/>
      </left>
      <right style="thick">
        <color indexed="64"/>
      </right>
      <top style="hair">
        <color indexed="64"/>
      </top>
      <bottom/>
      <diagonal/>
    </border>
    <border>
      <left style="hair">
        <color indexed="64"/>
      </left>
      <right style="hair">
        <color indexed="64"/>
      </right>
      <top style="dotted">
        <color indexed="64"/>
      </top>
      <bottom/>
      <diagonal/>
    </border>
    <border>
      <left style="hair">
        <color indexed="64"/>
      </left>
      <right style="hair">
        <color indexed="64"/>
      </right>
      <top style="dashDot">
        <color indexed="64"/>
      </top>
      <bottom style="thin">
        <color indexed="64"/>
      </bottom>
      <diagonal/>
    </border>
    <border>
      <left style="hair">
        <color indexed="64"/>
      </left>
      <right/>
      <top style="dashDot">
        <color indexed="64"/>
      </top>
      <bottom style="thin">
        <color indexed="64"/>
      </bottom>
      <diagonal/>
    </border>
    <border>
      <left style="hair">
        <color indexed="64"/>
      </left>
      <right style="thin">
        <color indexed="64"/>
      </right>
      <top style="dashDot">
        <color indexed="64"/>
      </top>
      <bottom style="thin">
        <color indexed="64"/>
      </bottom>
      <diagonal/>
    </border>
    <border>
      <left/>
      <right/>
      <top style="dashDot">
        <color indexed="64"/>
      </top>
      <bottom style="thin">
        <color indexed="64"/>
      </bottom>
      <diagonal/>
    </border>
    <border>
      <left style="hair">
        <color indexed="64"/>
      </left>
      <right style="thick">
        <color indexed="64"/>
      </right>
      <top style="dashDot">
        <color indexed="64"/>
      </top>
      <bottom style="thin">
        <color indexed="64"/>
      </bottom>
      <diagonal/>
    </border>
    <border>
      <left style="thick">
        <color indexed="64"/>
      </left>
      <right style="hair">
        <color indexed="64"/>
      </right>
      <top/>
      <bottom style="thick">
        <color indexed="64"/>
      </bottom>
      <diagonal/>
    </border>
    <border>
      <left style="hair">
        <color indexed="64"/>
      </left>
      <right style="hair">
        <color indexed="64"/>
      </right>
      <top/>
      <bottom style="thick">
        <color indexed="64"/>
      </bottom>
      <diagonal/>
    </border>
    <border>
      <left style="medium">
        <color indexed="64"/>
      </left>
      <right style="hair">
        <color indexed="64"/>
      </right>
      <top/>
      <bottom style="thick">
        <color indexed="64"/>
      </bottom>
      <diagonal/>
    </border>
    <border>
      <left style="hair">
        <color indexed="64"/>
      </left>
      <right/>
      <top/>
      <bottom style="thick">
        <color indexed="64"/>
      </bottom>
      <diagonal/>
    </border>
    <border>
      <left style="hair">
        <color indexed="64"/>
      </left>
      <right style="thin">
        <color indexed="64"/>
      </right>
      <top/>
      <bottom style="thick">
        <color indexed="64"/>
      </bottom>
      <diagonal/>
    </border>
    <border>
      <left style="hair">
        <color indexed="64"/>
      </left>
      <right style="hair">
        <color indexed="64"/>
      </right>
      <top style="hair">
        <color indexed="64"/>
      </top>
      <bottom style="thick">
        <color indexed="64"/>
      </bottom>
      <diagonal/>
    </border>
    <border>
      <left/>
      <right/>
      <top style="hair">
        <color indexed="64"/>
      </top>
      <bottom style="thick">
        <color indexed="64"/>
      </bottom>
      <diagonal/>
    </border>
    <border>
      <left style="hair">
        <color indexed="64"/>
      </left>
      <right style="thick">
        <color indexed="64"/>
      </right>
      <top style="hair">
        <color indexed="64"/>
      </top>
      <bottom style="thick">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right/>
      <top/>
      <bottom style="dashDot">
        <color indexed="64"/>
      </bottom>
      <diagonal/>
    </border>
    <border>
      <left style="hair">
        <color indexed="64"/>
      </left>
      <right style="thick">
        <color indexed="64"/>
      </right>
      <top/>
      <bottom style="dashDot">
        <color indexed="64"/>
      </bottom>
      <diagonal/>
    </border>
    <border>
      <left/>
      <right/>
      <top style="thin">
        <color indexed="64"/>
      </top>
      <bottom/>
      <diagonal/>
    </border>
    <border>
      <left style="hair">
        <color indexed="64"/>
      </left>
      <right style="thick">
        <color indexed="64"/>
      </right>
      <top style="thin">
        <color indexed="64"/>
      </top>
      <bottom/>
      <diagonal/>
    </border>
    <border>
      <left style="hair">
        <color indexed="64"/>
      </left>
      <right style="hair">
        <color indexed="64"/>
      </right>
      <top style="dotted">
        <color indexed="64"/>
      </top>
      <bottom style="thick">
        <color indexed="64"/>
      </bottom>
      <diagonal/>
    </border>
    <border>
      <left style="hair">
        <color indexed="64"/>
      </left>
      <right style="medium">
        <color indexed="64"/>
      </right>
      <top style="dotted">
        <color indexed="64"/>
      </top>
      <bottom style="thick">
        <color indexed="64"/>
      </bottom>
      <diagonal/>
    </border>
    <border>
      <left style="hair">
        <color indexed="64"/>
      </left>
      <right style="thick">
        <color indexed="64"/>
      </right>
      <top style="thick">
        <color indexed="64"/>
      </top>
      <bottom style="thick">
        <color indexed="64"/>
      </bottom>
      <diagonal/>
    </border>
    <border>
      <left/>
      <right/>
      <top style="thick">
        <color indexed="64"/>
      </top>
      <bottom/>
      <diagonal/>
    </border>
    <border>
      <left style="hair">
        <color indexed="64"/>
      </left>
      <right style="hair">
        <color indexed="64"/>
      </right>
      <top style="medium">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top/>
      <bottom style="thick">
        <color indexed="64"/>
      </bottom>
      <diagonal/>
    </border>
    <border>
      <left/>
      <right/>
      <top/>
      <bottom style="thin">
        <color indexed="64"/>
      </bottom>
      <diagonal/>
    </border>
    <border>
      <left/>
      <right/>
      <top/>
      <bottom style="medium">
        <color indexed="64"/>
      </bottom>
      <diagonal/>
    </border>
    <border>
      <left/>
      <right/>
      <top style="medium">
        <color indexed="64"/>
      </top>
      <bottom/>
      <diagonal/>
    </border>
    <border>
      <left style="hair">
        <color indexed="64"/>
      </left>
      <right style="thin">
        <color indexed="64"/>
      </right>
      <top style="dotted">
        <color indexed="64"/>
      </top>
      <bottom style="thin">
        <color indexed="64"/>
      </bottom>
      <diagonal/>
    </border>
    <border>
      <left/>
      <right/>
      <top style="dotted">
        <color indexed="64"/>
      </top>
      <bottom style="thin">
        <color indexed="64"/>
      </bottom>
      <diagonal/>
    </border>
    <border>
      <left style="hair">
        <color indexed="64"/>
      </left>
      <right style="thick">
        <color indexed="64"/>
      </right>
      <top style="dotted">
        <color indexed="64"/>
      </top>
      <bottom style="thin">
        <color indexed="64"/>
      </bottom>
      <diagonal/>
    </border>
    <border>
      <left style="hair">
        <color indexed="64"/>
      </left>
      <right/>
      <top style="thick">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dashDot">
        <color indexed="64"/>
      </bottom>
      <diagonal/>
    </border>
    <border>
      <left style="hair">
        <color indexed="64"/>
      </left>
      <right/>
      <top style="dashDot">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bottom style="hair">
        <color indexed="64"/>
      </bottom>
      <diagonal/>
    </border>
    <border>
      <left style="hair">
        <color indexed="64"/>
      </left>
      <right/>
      <top style="hair">
        <color indexed="64"/>
      </top>
      <bottom style="medium">
        <color indexed="64"/>
      </bottom>
      <diagonal/>
    </border>
    <border>
      <left style="hair">
        <color indexed="64"/>
      </left>
      <right/>
      <top style="medium">
        <color indexed="64"/>
      </top>
      <bottom style="hair">
        <color indexed="64"/>
      </bottom>
      <diagonal/>
    </border>
    <border>
      <left style="hair">
        <color indexed="64"/>
      </left>
      <right/>
      <top style="hair">
        <color indexed="64"/>
      </top>
      <bottom/>
      <diagonal/>
    </border>
    <border>
      <left style="hair">
        <color indexed="64"/>
      </left>
      <right/>
      <top style="dotted">
        <color indexed="64"/>
      </top>
      <bottom style="thin">
        <color indexed="64"/>
      </bottom>
      <diagonal/>
    </border>
    <border>
      <left style="hair">
        <color indexed="64"/>
      </left>
      <right/>
      <top style="hair">
        <color indexed="64"/>
      </top>
      <bottom style="thick">
        <color indexed="64"/>
      </bottom>
      <diagonal/>
    </border>
    <border>
      <left style="hair">
        <color indexed="64"/>
      </left>
      <right style="medium">
        <color indexed="64"/>
      </right>
      <top/>
      <bottom/>
      <diagonal/>
    </border>
    <border>
      <left style="medium">
        <color indexed="64"/>
      </left>
      <right style="medium">
        <color indexed="64"/>
      </right>
      <top style="thick">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dashDot">
        <color indexed="64"/>
      </bottom>
      <diagonal/>
    </border>
    <border>
      <left style="medium">
        <color indexed="64"/>
      </left>
      <right style="medium">
        <color indexed="64"/>
      </right>
      <top style="dashDot">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dotted">
        <color indexed="64"/>
      </top>
      <bottom style="thin">
        <color indexed="64"/>
      </bottom>
      <diagonal/>
    </border>
    <border>
      <left style="medium">
        <color indexed="64"/>
      </left>
      <right style="medium">
        <color indexed="64"/>
      </right>
      <top style="dashDot">
        <color indexed="64"/>
      </top>
      <bottom style="thin">
        <color indexed="64"/>
      </bottom>
      <diagonal/>
    </border>
    <border>
      <left style="medium">
        <color indexed="64"/>
      </left>
      <right style="medium">
        <color indexed="64"/>
      </right>
      <top style="hair">
        <color indexed="64"/>
      </top>
      <bottom style="thick">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dashDot">
        <color indexed="64"/>
      </bottom>
      <diagonal/>
    </border>
    <border>
      <left style="medium">
        <color indexed="64"/>
      </left>
      <right style="medium">
        <color indexed="64"/>
      </right>
      <top style="thin">
        <color indexed="64"/>
      </top>
      <bottom/>
      <diagonal/>
    </border>
    <border>
      <left style="thin">
        <color indexed="64"/>
      </left>
      <right style="medium">
        <color indexed="64"/>
      </right>
      <top style="thick">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dashDot">
        <color indexed="64"/>
      </bottom>
      <diagonal/>
    </border>
    <border>
      <left style="thin">
        <color indexed="64"/>
      </left>
      <right style="medium">
        <color indexed="64"/>
      </right>
      <top style="dashDot">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dashDot">
        <color indexed="64"/>
      </top>
      <bottom style="thin">
        <color indexed="64"/>
      </bottom>
      <diagonal/>
    </border>
    <border>
      <left style="thin">
        <color indexed="64"/>
      </left>
      <right style="medium">
        <color indexed="64"/>
      </right>
      <top style="hair">
        <color indexed="64"/>
      </top>
      <bottom style="thick">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dashDot">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ck">
        <color indexed="64"/>
      </bottom>
      <diagonal/>
    </border>
    <border>
      <left style="medium">
        <color indexed="64"/>
      </left>
      <right style="medium">
        <color indexed="64"/>
      </right>
      <top style="thick">
        <color indexed="64"/>
      </top>
      <bottom/>
      <diagonal/>
    </border>
    <border>
      <left style="thin">
        <color indexed="64"/>
      </left>
      <right style="hair">
        <color indexed="64"/>
      </right>
      <top style="thin">
        <color indexed="64"/>
      </top>
      <bottom style="thin">
        <color indexed="64"/>
      </bottom>
      <diagonal/>
    </border>
    <border>
      <left style="hair">
        <color indexed="64"/>
      </left>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style="thin">
        <color indexed="64"/>
      </left>
      <right style="hair">
        <color indexed="64"/>
      </right>
      <top style="medium">
        <color indexed="64"/>
      </top>
      <bottom style="thick">
        <color indexed="64"/>
      </bottom>
      <diagonal/>
    </border>
    <border>
      <left style="hair">
        <color indexed="64"/>
      </left>
      <right style="thin">
        <color indexed="64"/>
      </right>
      <top style="medium">
        <color indexed="64"/>
      </top>
      <bottom style="thick">
        <color indexed="64"/>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medium">
        <color indexed="64"/>
      </top>
      <bottom style="thin">
        <color indexed="64"/>
      </bottom>
      <diagonal/>
    </border>
    <border>
      <left style="thick">
        <color indexed="64"/>
      </left>
      <right/>
      <top style="thick">
        <color indexed="64"/>
      </top>
      <bottom/>
      <diagonal/>
    </border>
    <border>
      <left style="medium">
        <color indexed="64"/>
      </left>
      <right style="hair">
        <color indexed="64"/>
      </right>
      <top style="medium">
        <color indexed="64"/>
      </top>
      <bottom style="thick">
        <color indexed="64"/>
      </bottom>
      <diagonal/>
    </border>
    <border>
      <left style="thin">
        <color indexed="64"/>
      </left>
      <right style="medium">
        <color indexed="64"/>
      </right>
      <top style="thin">
        <color indexed="64"/>
      </top>
      <bottom style="medium">
        <color indexed="64"/>
      </bottom>
      <diagonal/>
    </border>
    <border>
      <left/>
      <right style="hair">
        <color indexed="64"/>
      </right>
      <top style="thick">
        <color indexed="64"/>
      </top>
      <bottom style="thick">
        <color indexed="64"/>
      </bottom>
      <diagonal/>
    </border>
    <border>
      <left/>
      <right style="thick">
        <color indexed="64"/>
      </right>
      <top style="thick">
        <color indexed="64"/>
      </top>
      <bottom/>
      <diagonal/>
    </border>
    <border>
      <left style="thin">
        <color indexed="64"/>
      </left>
      <right style="hair">
        <color indexed="64"/>
      </right>
      <top style="thick">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dashDot">
        <color indexed="64"/>
      </bottom>
      <diagonal/>
    </border>
    <border>
      <left style="thin">
        <color indexed="64"/>
      </left>
      <right style="hair">
        <color indexed="64"/>
      </right>
      <top style="dashDot">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medium">
        <color indexed="64"/>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thin">
        <color indexed="64"/>
      </bottom>
      <diagonal/>
    </border>
    <border>
      <left style="thin">
        <color indexed="64"/>
      </left>
      <right style="hair">
        <color indexed="64"/>
      </right>
      <top style="dashDot">
        <color indexed="64"/>
      </top>
      <bottom style="thin">
        <color indexed="64"/>
      </bottom>
      <diagonal/>
    </border>
    <border>
      <left style="thin">
        <color indexed="64"/>
      </left>
      <right style="hair">
        <color indexed="64"/>
      </right>
      <top style="hair">
        <color indexed="64"/>
      </top>
      <bottom style="thick">
        <color indexed="64"/>
      </bottom>
      <diagonal/>
    </border>
    <border>
      <left style="thin">
        <color indexed="64"/>
      </left>
      <right style="hair">
        <color indexed="64"/>
      </right>
      <top/>
      <bottom style="dashDot">
        <color indexed="64"/>
      </bottom>
      <diagonal/>
    </border>
    <border>
      <left style="thin">
        <color indexed="64"/>
      </left>
      <right style="hair">
        <color indexed="64"/>
      </right>
      <top style="thin">
        <color indexed="64"/>
      </top>
      <bottom/>
      <diagonal/>
    </border>
    <border>
      <left style="hair">
        <color indexed="64"/>
      </left>
      <right style="thin">
        <color indexed="64"/>
      </right>
      <top style="dotted">
        <color indexed="64"/>
      </top>
      <bottom style="thick">
        <color indexed="64"/>
      </bottom>
      <diagonal/>
    </border>
    <border>
      <left style="thin">
        <color indexed="64"/>
      </left>
      <right style="hair">
        <color indexed="64"/>
      </right>
      <top/>
      <bottom/>
      <diagonal/>
    </border>
    <border>
      <left style="thin">
        <color indexed="64"/>
      </left>
      <right style="medium">
        <color indexed="64"/>
      </right>
      <top/>
      <bottom style="thick">
        <color indexed="64"/>
      </bottom>
      <diagonal/>
    </border>
    <border>
      <left style="hair">
        <color indexed="64"/>
      </left>
      <right style="medium">
        <color indexed="64"/>
      </right>
      <top style="thin">
        <color indexed="64"/>
      </top>
      <bottom/>
      <diagonal/>
    </border>
    <border>
      <left style="hair">
        <color indexed="64"/>
      </left>
      <right style="medium">
        <color indexed="64"/>
      </right>
      <top style="thick">
        <color indexed="64"/>
      </top>
      <bottom/>
      <diagonal/>
    </border>
    <border>
      <left style="hair">
        <color indexed="64"/>
      </left>
      <right style="medium">
        <color indexed="64"/>
      </right>
      <top/>
      <bottom style="medium">
        <color indexed="64"/>
      </bottom>
      <diagonal/>
    </border>
    <border>
      <left style="hair">
        <color indexed="64"/>
      </left>
      <right style="medium">
        <color indexed="64"/>
      </right>
      <top style="medium">
        <color indexed="64"/>
      </top>
      <bottom/>
      <diagonal/>
    </border>
    <border>
      <left style="hair">
        <color indexed="64"/>
      </left>
      <right style="medium">
        <color indexed="64"/>
      </right>
      <top style="dotted">
        <color indexed="64"/>
      </top>
      <bottom style="thin">
        <color indexed="64"/>
      </bottom>
      <diagonal/>
    </border>
    <border>
      <left style="hair">
        <color indexed="64"/>
      </left>
      <right style="medium">
        <color indexed="64"/>
      </right>
      <top/>
      <bottom style="thick">
        <color indexed="64"/>
      </bottom>
      <diagonal/>
    </border>
    <border>
      <left style="hair">
        <color indexed="64"/>
      </left>
      <right style="medium">
        <color indexed="64"/>
      </right>
      <top style="medium">
        <color indexed="64"/>
      </top>
      <bottom style="thick">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thick">
        <color indexed="64"/>
      </top>
      <bottom style="thick">
        <color indexed="64"/>
      </bottom>
      <diagonal/>
    </border>
    <border>
      <left style="thick">
        <color indexed="64"/>
      </left>
      <right style="thin">
        <color indexed="64"/>
      </right>
      <top style="thin">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right/>
      <top style="thick">
        <color indexed="64"/>
      </top>
      <bottom style="thin">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hair">
        <color indexed="64"/>
      </right>
      <top style="thick">
        <color indexed="64"/>
      </top>
      <bottom style="thick">
        <color indexed="64"/>
      </bottom>
      <diagonal/>
    </border>
    <border>
      <left style="hair">
        <color indexed="64"/>
      </left>
      <right style="hair">
        <color indexed="64"/>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n">
        <color indexed="64"/>
      </bottom>
      <diagonal/>
    </border>
    <border>
      <left style="double">
        <color rgb="FF7030A0"/>
      </left>
      <right/>
      <top style="double">
        <color rgb="FF7030A0"/>
      </top>
      <bottom style="thick">
        <color indexed="64"/>
      </bottom>
      <diagonal/>
    </border>
    <border>
      <left style="double">
        <color rgb="FF7030A0"/>
      </left>
      <right/>
      <top/>
      <bottom/>
      <diagonal/>
    </border>
    <border>
      <left style="double">
        <color rgb="FF7030A0"/>
      </left>
      <right/>
      <top style="double">
        <color rgb="FF7030A0"/>
      </top>
      <bottom style="medium">
        <color indexed="64"/>
      </bottom>
      <diagonal/>
    </border>
    <border>
      <left style="double">
        <color rgb="FF7030A0"/>
      </left>
      <right/>
      <top/>
      <bottom style="double">
        <color rgb="FF7030A0"/>
      </bottom>
      <diagonal/>
    </border>
    <border>
      <left style="double">
        <color rgb="FF7030A0"/>
      </left>
      <right/>
      <top/>
      <bottom style="thin">
        <color indexed="64"/>
      </bottom>
      <diagonal/>
    </border>
    <border>
      <left style="double">
        <color rgb="FF7030A0"/>
      </left>
      <right/>
      <top style="double">
        <color rgb="FF7030A0"/>
      </top>
      <bottom style="dashDot">
        <color indexed="64"/>
      </bottom>
      <diagonal/>
    </border>
    <border>
      <left style="double">
        <color rgb="FF7030A0"/>
      </left>
      <right/>
      <top/>
      <bottom style="dotted">
        <color indexed="64"/>
      </bottom>
      <diagonal/>
    </border>
    <border>
      <left style="double">
        <color rgb="FF7030A0"/>
      </left>
      <right/>
      <top style="double">
        <color rgb="FF7030A0"/>
      </top>
      <bottom style="hair">
        <color indexed="64"/>
      </bottom>
      <diagonal/>
    </border>
    <border>
      <left/>
      <right/>
      <top style="double">
        <color rgb="FF7030A0"/>
      </top>
      <bottom/>
      <diagonal/>
    </border>
    <border>
      <left/>
      <right style="double">
        <color rgb="FF7030A0"/>
      </right>
      <top style="double">
        <color rgb="FF7030A0"/>
      </top>
      <bottom/>
      <diagonal/>
    </border>
    <border>
      <left/>
      <right/>
      <top/>
      <bottom style="double">
        <color rgb="FF7030A0"/>
      </bottom>
      <diagonal/>
    </border>
    <border>
      <left/>
      <right style="double">
        <color rgb="FF7030A0"/>
      </right>
      <top/>
      <bottom style="double">
        <color rgb="FF7030A0"/>
      </bottom>
      <diagonal/>
    </border>
    <border>
      <left/>
      <right style="double">
        <color rgb="FF7030A0"/>
      </right>
      <top/>
      <bottom/>
      <diagonal/>
    </border>
    <border>
      <left style="thin">
        <color indexed="64"/>
      </left>
      <right/>
      <top style="thick">
        <color indexed="64"/>
      </top>
      <bottom style="thick">
        <color indexed="64"/>
      </bottom>
      <diagonal/>
    </border>
    <border>
      <left style="medium">
        <color indexed="64"/>
      </left>
      <right style="thick">
        <color indexed="64"/>
      </right>
      <top style="thick">
        <color indexed="64"/>
      </top>
      <bottom style="thick">
        <color indexed="64"/>
      </bottom>
      <diagonal/>
    </border>
    <border>
      <left style="thin">
        <color indexed="64"/>
      </left>
      <right/>
      <top style="thin">
        <color indexed="64"/>
      </top>
      <bottom style="thick">
        <color indexed="64"/>
      </bottom>
      <diagonal/>
    </border>
    <border>
      <left style="thick">
        <color indexed="64"/>
      </left>
      <right/>
      <top style="thick">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hair">
        <color indexed="64"/>
      </left>
      <right/>
      <top style="dotted">
        <color indexed="64"/>
      </top>
      <bottom style="thick">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medium">
        <color indexed="64"/>
      </left>
      <right style="medium">
        <color indexed="64"/>
      </right>
      <top style="thin">
        <color indexed="64"/>
      </top>
      <bottom style="dotted">
        <color indexed="64"/>
      </bottom>
      <diagonal/>
    </border>
  </borders>
  <cellStyleXfs count="4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4" borderId="0" applyNumberFormat="0" applyBorder="0" applyAlignment="0" applyProtection="0"/>
    <xf numFmtId="0" fontId="4" fillId="16" borderId="1" applyNumberFormat="0" applyAlignment="0" applyProtection="0"/>
    <xf numFmtId="0" fontId="5" fillId="17"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8" fillId="7" borderId="1" applyNumberFormat="0" applyAlignment="0" applyProtection="0"/>
    <xf numFmtId="0" fontId="37" fillId="0" borderId="0" applyNumberFormat="0" applyFill="0" applyBorder="0" applyAlignment="0" applyProtection="0">
      <alignment vertical="top"/>
      <protection locked="0"/>
    </xf>
    <xf numFmtId="0" fontId="9" fillId="3" borderId="0" applyNumberFormat="0" applyBorder="0" applyAlignment="0" applyProtection="0"/>
    <xf numFmtId="43" fontId="1" fillId="0" borderId="0" applyFont="0" applyFill="0" applyBorder="0" applyAlignment="0" applyProtection="0"/>
    <xf numFmtId="43" fontId="38" fillId="0" borderId="0" applyFont="0" applyFill="0" applyBorder="0" applyAlignment="0" applyProtection="0"/>
    <xf numFmtId="44" fontId="38" fillId="0" borderId="0" applyFont="0" applyFill="0" applyBorder="0" applyAlignment="0" applyProtection="0"/>
    <xf numFmtId="0" fontId="10" fillId="22" borderId="0" applyNumberFormat="0" applyBorder="0" applyAlignment="0" applyProtection="0"/>
    <xf numFmtId="0" fontId="11" fillId="0" borderId="0"/>
    <xf numFmtId="0" fontId="38" fillId="0" borderId="0"/>
    <xf numFmtId="0" fontId="1" fillId="23" borderId="4" applyNumberFormat="0" applyFont="0" applyAlignment="0" applyProtection="0"/>
    <xf numFmtId="9" fontId="38" fillId="0" borderId="0" applyFont="0" applyFill="0" applyBorder="0" applyAlignment="0" applyProtection="0"/>
    <xf numFmtId="0" fontId="12" fillId="16"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7" fillId="0" borderId="8" applyNumberFormat="0" applyFill="0" applyAlignment="0" applyProtection="0"/>
    <xf numFmtId="0" fontId="18" fillId="0" borderId="9" applyNumberFormat="0" applyFill="0" applyAlignment="0" applyProtection="0"/>
  </cellStyleXfs>
  <cellXfs count="653">
    <xf numFmtId="0" fontId="0" fillId="0" borderId="0" xfId="0"/>
    <xf numFmtId="0" fontId="19" fillId="0" borderId="0" xfId="0" applyNumberFormat="1" applyFont="1" applyBorder="1" applyAlignment="1">
      <alignment vertical="top" wrapText="1"/>
    </xf>
    <xf numFmtId="49" fontId="25" fillId="0" borderId="0" xfId="38" applyNumberFormat="1" applyFont="1" applyFill="1" applyAlignment="1" applyProtection="1">
      <alignment vertical="top" wrapText="1"/>
    </xf>
    <xf numFmtId="0" fontId="39" fillId="0" borderId="0" xfId="38" applyFont="1" applyFill="1" applyAlignment="1" applyProtection="1">
      <alignment horizontal="left" vertical="top" wrapText="1"/>
    </xf>
    <xf numFmtId="0" fontId="39" fillId="0" borderId="0" xfId="38" applyFont="1" applyFill="1" applyAlignment="1" applyProtection="1">
      <alignment vertical="top" wrapText="1"/>
    </xf>
    <xf numFmtId="49" fontId="26" fillId="0" borderId="0" xfId="38" applyNumberFormat="1" applyFont="1" applyFill="1" applyAlignment="1" applyProtection="1">
      <alignment vertical="top" wrapText="1"/>
    </xf>
    <xf numFmtId="0" fontId="25" fillId="0" borderId="0" xfId="38" applyFont="1" applyFill="1" applyBorder="1" applyAlignment="1" applyProtection="1">
      <alignment vertical="top" wrapText="1"/>
    </xf>
    <xf numFmtId="49" fontId="28" fillId="24" borderId="10" xfId="38" applyNumberFormat="1" applyFont="1" applyFill="1" applyBorder="1" applyAlignment="1" applyProtection="1">
      <alignment horizontal="center" vertical="center" wrapText="1"/>
    </xf>
    <xf numFmtId="0" fontId="28" fillId="24" borderId="11" xfId="38" applyFont="1" applyFill="1" applyBorder="1" applyAlignment="1" applyProtection="1">
      <alignment horizontal="center" vertical="center" wrapText="1"/>
    </xf>
    <xf numFmtId="49" fontId="28" fillId="24" borderId="11" xfId="38" applyNumberFormat="1" applyFont="1" applyFill="1" applyBorder="1" applyAlignment="1" applyProtection="1">
      <alignment horizontal="center" vertical="center" wrapText="1"/>
    </xf>
    <xf numFmtId="49" fontId="28" fillId="25" borderId="11" xfId="38" applyNumberFormat="1" applyFont="1" applyFill="1" applyBorder="1" applyAlignment="1" applyProtection="1">
      <alignment horizontal="center" vertical="center" wrapText="1"/>
    </xf>
    <xf numFmtId="0" fontId="28" fillId="25" borderId="11" xfId="38" applyFont="1" applyFill="1" applyBorder="1" applyAlignment="1" applyProtection="1">
      <alignment horizontal="center" vertical="center" wrapText="1"/>
    </xf>
    <xf numFmtId="0" fontId="28" fillId="26" borderId="12" xfId="38" applyFont="1" applyFill="1" applyBorder="1" applyAlignment="1" applyProtection="1">
      <alignment horizontal="center" vertical="center" wrapText="1"/>
    </xf>
    <xf numFmtId="49" fontId="28" fillId="26" borderId="11" xfId="38" applyNumberFormat="1" applyFont="1" applyFill="1" applyBorder="1" applyAlignment="1" applyProtection="1">
      <alignment horizontal="center" vertical="center" wrapText="1"/>
    </xf>
    <xf numFmtId="0" fontId="28" fillId="26" borderId="11" xfId="38" applyFont="1" applyFill="1" applyBorder="1" applyAlignment="1" applyProtection="1">
      <alignment horizontal="center" vertical="center" wrapText="1"/>
    </xf>
    <xf numFmtId="0" fontId="28" fillId="26" borderId="13" xfId="38" applyFont="1" applyFill="1" applyBorder="1" applyAlignment="1" applyProtection="1">
      <alignment horizontal="center" vertical="center" wrapText="1"/>
    </xf>
    <xf numFmtId="49" fontId="28" fillId="27" borderId="11" xfId="38" applyNumberFormat="1" applyFont="1" applyFill="1" applyBorder="1" applyAlignment="1" applyProtection="1">
      <alignment horizontal="center" vertical="center" wrapText="1"/>
    </xf>
    <xf numFmtId="0" fontId="28" fillId="27" borderId="14" xfId="38" applyFont="1" applyFill="1" applyBorder="1" applyAlignment="1" applyProtection="1">
      <alignment horizontal="center" vertical="center" wrapText="1"/>
    </xf>
    <xf numFmtId="0" fontId="28" fillId="28" borderId="11" xfId="38" applyFont="1" applyFill="1" applyBorder="1" applyAlignment="1" applyProtection="1">
      <alignment horizontal="center" vertical="center" wrapText="1"/>
    </xf>
    <xf numFmtId="0" fontId="39" fillId="0" borderId="0" xfId="38" applyFont="1" applyFill="1" applyAlignment="1" applyProtection="1">
      <alignment horizontal="center" vertical="center" wrapText="1"/>
    </xf>
    <xf numFmtId="49" fontId="28" fillId="0" borderId="10" xfId="38" applyNumberFormat="1" applyFont="1" applyFill="1" applyBorder="1" applyAlignment="1" applyProtection="1">
      <alignment horizontal="center" vertical="top" wrapText="1"/>
    </xf>
    <xf numFmtId="0" fontId="27" fillId="0" borderId="11" xfId="38" applyFont="1" applyFill="1" applyBorder="1" applyAlignment="1" applyProtection="1">
      <alignment horizontal="left" vertical="top" wrapText="1"/>
    </xf>
    <xf numFmtId="10" fontId="27" fillId="0" borderId="11" xfId="40" applyNumberFormat="1" applyFont="1" applyFill="1" applyBorder="1" applyAlignment="1" applyProtection="1">
      <alignment horizontal="right" vertical="top" wrapText="1"/>
    </xf>
    <xf numFmtId="49" fontId="28" fillId="0" borderId="11" xfId="38" applyNumberFormat="1" applyFont="1" applyFill="1" applyBorder="1" applyAlignment="1" applyProtection="1">
      <alignment horizontal="right" vertical="top" wrapText="1"/>
    </xf>
    <xf numFmtId="0" fontId="27" fillId="0" borderId="12" xfId="38" applyFont="1" applyFill="1" applyBorder="1" applyAlignment="1" applyProtection="1">
      <alignment horizontal="left" vertical="top" wrapText="1"/>
    </xf>
    <xf numFmtId="0" fontId="27" fillId="0" borderId="11" xfId="38" applyFont="1" applyFill="1" applyBorder="1" applyAlignment="1" applyProtection="1">
      <alignment horizontal="center" vertical="top" wrapText="1"/>
    </xf>
    <xf numFmtId="0" fontId="28" fillId="0" borderId="11" xfId="38" applyFont="1" applyFill="1" applyBorder="1" applyAlignment="1" applyProtection="1">
      <alignment horizontal="right" vertical="top" wrapText="1"/>
    </xf>
    <xf numFmtId="0" fontId="27" fillId="0" borderId="11" xfId="38" applyFont="1" applyFill="1" applyBorder="1" applyAlignment="1" applyProtection="1">
      <alignment vertical="top" wrapText="1"/>
    </xf>
    <xf numFmtId="0" fontId="27" fillId="0" borderId="13" xfId="38" applyFont="1" applyFill="1" applyBorder="1" applyAlignment="1" applyProtection="1">
      <alignment horizontal="center" vertical="top" wrapText="1"/>
    </xf>
    <xf numFmtId="49" fontId="27" fillId="0" borderId="11" xfId="38" applyNumberFormat="1" applyFont="1" applyFill="1" applyBorder="1" applyAlignment="1" applyProtection="1">
      <alignment horizontal="right" vertical="top" wrapText="1"/>
    </xf>
    <xf numFmtId="0" fontId="28" fillId="0" borderId="14" xfId="38" applyFont="1" applyFill="1" applyBorder="1" applyAlignment="1" applyProtection="1">
      <alignment horizontal="left" vertical="top" wrapText="1"/>
    </xf>
    <xf numFmtId="0" fontId="27" fillId="0" borderId="15" xfId="38" applyFont="1" applyFill="1" applyBorder="1" applyAlignment="1" applyProtection="1">
      <alignment horizontal="right" vertical="top" wrapText="1"/>
    </xf>
    <xf numFmtId="0" fontId="27" fillId="0" borderId="15" xfId="38" applyFont="1" applyFill="1" applyBorder="1" applyAlignment="1" applyProtection="1">
      <alignment horizontal="left" vertical="top" wrapText="1"/>
    </xf>
    <xf numFmtId="3" fontId="27" fillId="0" borderId="15" xfId="38" applyNumberFormat="1" applyFont="1" applyFill="1" applyBorder="1" applyAlignment="1" applyProtection="1">
      <alignment horizontal="center" vertical="top" wrapText="1"/>
    </xf>
    <xf numFmtId="4" fontId="27" fillId="0" borderId="15" xfId="38" applyNumberFormat="1" applyFont="1" applyFill="1" applyBorder="1" applyAlignment="1" applyProtection="1">
      <alignment horizontal="right" vertical="top" wrapText="1"/>
    </xf>
    <xf numFmtId="4" fontId="27" fillId="0" borderId="16" xfId="38" applyNumberFormat="1" applyFont="1" applyFill="1" applyBorder="1" applyAlignment="1" applyProtection="1">
      <alignment horizontal="left" vertical="top" wrapText="1"/>
    </xf>
    <xf numFmtId="0" fontId="27" fillId="0" borderId="17" xfId="38" applyFont="1" applyFill="1" applyBorder="1" applyAlignment="1" applyProtection="1">
      <alignment horizontal="left" vertical="top" wrapText="1"/>
    </xf>
    <xf numFmtId="49" fontId="40" fillId="0" borderId="18" xfId="38" applyNumberFormat="1" applyFont="1" applyFill="1" applyBorder="1" applyAlignment="1" applyProtection="1">
      <alignment horizontal="center" vertical="top" wrapText="1"/>
    </xf>
    <xf numFmtId="0" fontId="41" fillId="0" borderId="19" xfId="38" applyFont="1" applyFill="1" applyBorder="1" applyAlignment="1" applyProtection="1">
      <alignment horizontal="left" vertical="top" wrapText="1"/>
    </xf>
    <xf numFmtId="10" fontId="41" fillId="0" borderId="19" xfId="40" applyNumberFormat="1" applyFont="1" applyFill="1" applyBorder="1" applyAlignment="1" applyProtection="1">
      <alignment horizontal="right" vertical="top" wrapText="1"/>
    </xf>
    <xf numFmtId="49" fontId="40" fillId="0" borderId="19" xfId="38" applyNumberFormat="1" applyFont="1" applyFill="1" applyBorder="1" applyAlignment="1" applyProtection="1">
      <alignment horizontal="right" vertical="top" wrapText="1"/>
    </xf>
    <xf numFmtId="0" fontId="41" fillId="0" borderId="20" xfId="38" applyFont="1" applyFill="1" applyBorder="1" applyAlignment="1" applyProtection="1">
      <alignment horizontal="left" vertical="top" wrapText="1"/>
    </xf>
    <xf numFmtId="0" fontId="41" fillId="0" borderId="19" xfId="38" applyFont="1" applyFill="1" applyBorder="1" applyAlignment="1" applyProtection="1">
      <alignment horizontal="center" vertical="top" wrapText="1"/>
    </xf>
    <xf numFmtId="0" fontId="40" fillId="0" borderId="19" xfId="38" applyFont="1" applyFill="1" applyBorder="1" applyAlignment="1" applyProtection="1">
      <alignment horizontal="right" vertical="top" wrapText="1"/>
    </xf>
    <xf numFmtId="0" fontId="41" fillId="0" borderId="19" xfId="38" applyFont="1" applyFill="1" applyBorder="1" applyAlignment="1" applyProtection="1">
      <alignment vertical="top" wrapText="1"/>
    </xf>
    <xf numFmtId="0" fontId="41" fillId="0" borderId="21" xfId="38" applyFont="1" applyFill="1" applyBorder="1" applyAlignment="1" applyProtection="1">
      <alignment horizontal="center" vertical="top" wrapText="1"/>
    </xf>
    <xf numFmtId="49" fontId="41" fillId="0" borderId="19" xfId="38" applyNumberFormat="1" applyFont="1" applyFill="1" applyBorder="1" applyAlignment="1" applyProtection="1">
      <alignment horizontal="right" vertical="top" wrapText="1"/>
    </xf>
    <xf numFmtId="0" fontId="40" fillId="0" borderId="22" xfId="38" applyFont="1" applyFill="1" applyBorder="1" applyAlignment="1" applyProtection="1">
      <alignment horizontal="left" vertical="top" wrapText="1"/>
    </xf>
    <xf numFmtId="0" fontId="27" fillId="0" borderId="23" xfId="38" applyFont="1" applyFill="1" applyBorder="1" applyAlignment="1" applyProtection="1">
      <alignment horizontal="right" vertical="top" wrapText="1"/>
    </xf>
    <xf numFmtId="0" fontId="27" fillId="0" borderId="23" xfId="38" applyFont="1" applyFill="1" applyBorder="1" applyAlignment="1" applyProtection="1">
      <alignment horizontal="left" vertical="top" wrapText="1"/>
    </xf>
    <xf numFmtId="3" fontId="27" fillId="0" borderId="23" xfId="38" applyNumberFormat="1" applyFont="1" applyFill="1" applyBorder="1" applyAlignment="1" applyProtection="1">
      <alignment horizontal="center" vertical="top" wrapText="1"/>
    </xf>
    <xf numFmtId="4" fontId="27" fillId="0" borderId="23" xfId="38" applyNumberFormat="1" applyFont="1" applyFill="1" applyBorder="1" applyAlignment="1" applyProtection="1">
      <alignment horizontal="right" vertical="top" wrapText="1"/>
    </xf>
    <xf numFmtId="4" fontId="27" fillId="0" borderId="24" xfId="38" applyNumberFormat="1" applyFont="1" applyFill="1" applyBorder="1" applyAlignment="1" applyProtection="1">
      <alignment horizontal="left" vertical="top" wrapText="1"/>
    </xf>
    <xf numFmtId="0" fontId="27" fillId="0" borderId="25" xfId="38" applyFont="1" applyFill="1" applyBorder="1" applyAlignment="1" applyProtection="1">
      <alignment horizontal="left" vertical="top" wrapText="1"/>
    </xf>
    <xf numFmtId="0" fontId="41" fillId="0" borderId="26" xfId="38" applyFont="1" applyFill="1" applyBorder="1" applyAlignment="1" applyProtection="1">
      <alignment horizontal="center" vertical="top" wrapText="1"/>
    </xf>
    <xf numFmtId="0" fontId="40" fillId="0" borderId="26" xfId="38" applyFont="1" applyFill="1" applyBorder="1" applyAlignment="1" applyProtection="1">
      <alignment horizontal="right" vertical="top" wrapText="1"/>
    </xf>
    <xf numFmtId="0" fontId="41" fillId="0" borderId="26" xfId="38" applyFont="1" applyFill="1" applyBorder="1" applyAlignment="1" applyProtection="1">
      <alignment horizontal="left" vertical="top" wrapText="1"/>
    </xf>
    <xf numFmtId="10" fontId="41" fillId="0" borderId="26" xfId="40" applyNumberFormat="1" applyFont="1" applyFill="1" applyBorder="1" applyAlignment="1" applyProtection="1">
      <alignment horizontal="right" vertical="top" wrapText="1"/>
    </xf>
    <xf numFmtId="0" fontId="41" fillId="0" borderId="26" xfId="38" applyFont="1" applyFill="1" applyBorder="1" applyAlignment="1" applyProtection="1">
      <alignment vertical="top" wrapText="1"/>
    </xf>
    <xf numFmtId="0" fontId="41" fillId="0" borderId="27" xfId="38" applyFont="1" applyFill="1" applyBorder="1" applyAlignment="1" applyProtection="1">
      <alignment horizontal="center" vertical="top" wrapText="1"/>
    </xf>
    <xf numFmtId="49" fontId="41" fillId="0" borderId="26" xfId="38" applyNumberFormat="1" applyFont="1" applyFill="1" applyBorder="1" applyAlignment="1" applyProtection="1">
      <alignment horizontal="right" vertical="top" wrapText="1"/>
    </xf>
    <xf numFmtId="0" fontId="40" fillId="0" borderId="28" xfId="38" applyFont="1" applyFill="1" applyBorder="1" applyAlignment="1" applyProtection="1">
      <alignment horizontal="left" vertical="top" wrapText="1"/>
    </xf>
    <xf numFmtId="0" fontId="27" fillId="0" borderId="29" xfId="38" applyFont="1" applyFill="1" applyBorder="1" applyAlignment="1" applyProtection="1">
      <alignment horizontal="right" vertical="top" wrapText="1"/>
    </xf>
    <xf numFmtId="0" fontId="27" fillId="0" borderId="29" xfId="38" applyFont="1" applyFill="1" applyBorder="1" applyAlignment="1" applyProtection="1">
      <alignment horizontal="left" vertical="top" wrapText="1"/>
    </xf>
    <xf numFmtId="3" fontId="27" fillId="0" borderId="29" xfId="38" applyNumberFormat="1" applyFont="1" applyFill="1" applyBorder="1" applyAlignment="1" applyProtection="1">
      <alignment horizontal="center" vertical="top" wrapText="1"/>
    </xf>
    <xf numFmtId="4" fontId="27" fillId="0" borderId="29" xfId="38" applyNumberFormat="1" applyFont="1" applyFill="1" applyBorder="1" applyAlignment="1" applyProtection="1">
      <alignment horizontal="right" vertical="top" wrapText="1"/>
    </xf>
    <xf numFmtId="4" fontId="27" fillId="0" borderId="30" xfId="38" applyNumberFormat="1" applyFont="1" applyFill="1" applyBorder="1" applyAlignment="1" applyProtection="1">
      <alignment horizontal="left" vertical="top" wrapText="1"/>
    </xf>
    <xf numFmtId="0" fontId="27" fillId="0" borderId="31" xfId="38" applyFont="1" applyFill="1" applyBorder="1" applyAlignment="1" applyProtection="1">
      <alignment horizontal="left" vertical="top" wrapText="1"/>
    </xf>
    <xf numFmtId="0" fontId="27" fillId="0" borderId="32" xfId="38" applyFont="1" applyFill="1" applyBorder="1" applyAlignment="1" applyProtection="1">
      <alignment horizontal="center" vertical="top" wrapText="1"/>
    </xf>
    <xf numFmtId="0" fontId="28" fillId="0" borderId="32" xfId="38" applyFont="1" applyFill="1" applyBorder="1" applyAlignment="1" applyProtection="1">
      <alignment horizontal="right" vertical="top" wrapText="1"/>
    </xf>
    <xf numFmtId="0" fontId="27" fillId="0" borderId="32" xfId="38" applyFont="1" applyFill="1" applyBorder="1" applyAlignment="1" applyProtection="1">
      <alignment horizontal="left" vertical="top" wrapText="1"/>
    </xf>
    <xf numFmtId="10" fontId="27" fillId="0" borderId="32" xfId="40" applyNumberFormat="1" applyFont="1" applyFill="1" applyBorder="1" applyAlignment="1" applyProtection="1">
      <alignment horizontal="right" vertical="top" wrapText="1"/>
    </xf>
    <xf numFmtId="10" fontId="27" fillId="0" borderId="32" xfId="38" applyNumberFormat="1" applyFont="1" applyFill="1" applyBorder="1" applyAlignment="1" applyProtection="1">
      <alignment horizontal="center" vertical="top" wrapText="1"/>
    </xf>
    <xf numFmtId="49" fontId="27" fillId="0" borderId="32" xfId="38" applyNumberFormat="1" applyFont="1" applyFill="1" applyBorder="1" applyAlignment="1" applyProtection="1">
      <alignment horizontal="right" vertical="top" wrapText="1"/>
    </xf>
    <xf numFmtId="0" fontId="28" fillId="0" borderId="33" xfId="38" applyFont="1" applyFill="1" applyBorder="1" applyAlignment="1" applyProtection="1">
      <alignment horizontal="left" vertical="top" wrapText="1"/>
    </xf>
    <xf numFmtId="0" fontId="27" fillId="0" borderId="34" xfId="38" applyFont="1" applyFill="1" applyBorder="1" applyAlignment="1" applyProtection="1">
      <alignment horizontal="right" vertical="top" wrapText="1"/>
    </xf>
    <xf numFmtId="0" fontId="27" fillId="0" borderId="34" xfId="38" applyFont="1" applyFill="1" applyBorder="1" applyAlignment="1" applyProtection="1">
      <alignment horizontal="left" vertical="top" wrapText="1"/>
    </xf>
    <xf numFmtId="0" fontId="27" fillId="0" borderId="34" xfId="34" applyNumberFormat="1" applyFont="1" applyFill="1" applyBorder="1" applyAlignment="1" applyProtection="1">
      <alignment horizontal="center" vertical="top" wrapText="1"/>
    </xf>
    <xf numFmtId="0" fontId="27" fillId="0" borderId="34" xfId="38" applyNumberFormat="1" applyFont="1" applyFill="1" applyBorder="1" applyAlignment="1" applyProtection="1">
      <alignment horizontal="center" vertical="top" wrapText="1"/>
    </xf>
    <xf numFmtId="4" fontId="27" fillId="0" borderId="34" xfId="38" applyNumberFormat="1" applyFont="1" applyFill="1" applyBorder="1" applyAlignment="1" applyProtection="1">
      <alignment horizontal="right" vertical="top" wrapText="1"/>
    </xf>
    <xf numFmtId="4" fontId="27" fillId="0" borderId="35" xfId="38" applyNumberFormat="1" applyFont="1" applyFill="1" applyBorder="1" applyAlignment="1" applyProtection="1">
      <alignment horizontal="left" vertical="top" wrapText="1"/>
    </xf>
    <xf numFmtId="0" fontId="27" fillId="0" borderId="36" xfId="38" applyFont="1" applyFill="1" applyBorder="1" applyAlignment="1" applyProtection="1">
      <alignment horizontal="left" vertical="top" wrapText="1"/>
    </xf>
    <xf numFmtId="0" fontId="27" fillId="0" borderId="37" xfId="38" applyFont="1" applyFill="1" applyBorder="1" applyAlignment="1" applyProtection="1">
      <alignment horizontal="center" vertical="top" wrapText="1"/>
    </xf>
    <xf numFmtId="0" fontId="28" fillId="0" borderId="37" xfId="38" applyFont="1" applyFill="1" applyBorder="1" applyAlignment="1" applyProtection="1">
      <alignment horizontal="right" vertical="top" wrapText="1"/>
    </xf>
    <xf numFmtId="0" fontId="27" fillId="0" borderId="37" xfId="38" applyFont="1" applyFill="1" applyBorder="1" applyAlignment="1" applyProtection="1">
      <alignment horizontal="left" vertical="top" wrapText="1"/>
    </xf>
    <xf numFmtId="10" fontId="27" fillId="0" borderId="37" xfId="40" applyNumberFormat="1" applyFont="1" applyFill="1" applyBorder="1" applyAlignment="1" applyProtection="1">
      <alignment horizontal="right" vertical="top" wrapText="1"/>
    </xf>
    <xf numFmtId="10" fontId="27" fillId="0" borderId="37" xfId="38" applyNumberFormat="1" applyFont="1" applyFill="1" applyBorder="1" applyAlignment="1" applyProtection="1">
      <alignment horizontal="center" vertical="top" wrapText="1"/>
    </xf>
    <xf numFmtId="0" fontId="42" fillId="0" borderId="22" xfId="38" applyFont="1" applyFill="1" applyBorder="1" applyAlignment="1" applyProtection="1">
      <alignment horizontal="left" vertical="top" wrapText="1"/>
    </xf>
    <xf numFmtId="1" fontId="27" fillId="0" borderId="37" xfId="38" applyNumberFormat="1" applyFont="1" applyFill="1" applyBorder="1" applyAlignment="1" applyProtection="1">
      <alignment horizontal="center" vertical="top" wrapText="1"/>
    </xf>
    <xf numFmtId="0" fontId="41" fillId="0" borderId="38" xfId="38" applyFont="1" applyFill="1" applyBorder="1" applyAlignment="1" applyProtection="1">
      <alignment horizontal="left" vertical="top" wrapText="1"/>
    </xf>
    <xf numFmtId="49" fontId="40" fillId="0" borderId="39" xfId="38" applyNumberFormat="1" applyFont="1" applyFill="1" applyBorder="1" applyAlignment="1" applyProtection="1">
      <alignment horizontal="right" vertical="top" wrapText="1"/>
    </xf>
    <xf numFmtId="0" fontId="41" fillId="0" borderId="39" xfId="38" applyFont="1" applyFill="1" applyBorder="1" applyAlignment="1" applyProtection="1">
      <alignment horizontal="left" vertical="top" wrapText="1"/>
    </xf>
    <xf numFmtId="0" fontId="41" fillId="0" borderId="39" xfId="38" applyFont="1" applyFill="1" applyBorder="1" applyAlignment="1" applyProtection="1">
      <alignment horizontal="center" vertical="top" wrapText="1"/>
    </xf>
    <xf numFmtId="0" fontId="40" fillId="0" borderId="39" xfId="38" applyFont="1" applyFill="1" applyBorder="1" applyAlignment="1" applyProtection="1">
      <alignment horizontal="right" vertical="top" wrapText="1"/>
    </xf>
    <xf numFmtId="10" fontId="41" fillId="0" borderId="39" xfId="40" applyNumberFormat="1" applyFont="1" applyFill="1" applyBorder="1" applyAlignment="1" applyProtection="1">
      <alignment horizontal="right" vertical="top" wrapText="1"/>
    </xf>
    <xf numFmtId="0" fontId="41" fillId="0" borderId="39" xfId="38" applyFont="1" applyFill="1" applyBorder="1" applyAlignment="1" applyProtection="1">
      <alignment vertical="top" wrapText="1"/>
    </xf>
    <xf numFmtId="1" fontId="41" fillId="0" borderId="39" xfId="38" applyNumberFormat="1" applyFont="1" applyFill="1" applyBorder="1" applyAlignment="1" applyProtection="1">
      <alignment horizontal="center" vertical="top" wrapText="1"/>
    </xf>
    <xf numFmtId="49" fontId="41" fillId="0" borderId="39" xfId="38" applyNumberFormat="1" applyFont="1" applyFill="1" applyBorder="1" applyAlignment="1" applyProtection="1">
      <alignment horizontal="right" vertical="top" wrapText="1"/>
    </xf>
    <xf numFmtId="0" fontId="42" fillId="0" borderId="41" xfId="38" applyFont="1" applyFill="1" applyBorder="1" applyAlignment="1" applyProtection="1">
      <alignment horizontal="left" vertical="top" wrapText="1"/>
    </xf>
    <xf numFmtId="0" fontId="27" fillId="0" borderId="42" xfId="38" applyFont="1" applyFill="1" applyBorder="1" applyAlignment="1" applyProtection="1">
      <alignment horizontal="right" vertical="top" wrapText="1"/>
    </xf>
    <xf numFmtId="0" fontId="27" fillId="0" borderId="42" xfId="38" applyFont="1" applyFill="1" applyBorder="1" applyAlignment="1" applyProtection="1">
      <alignment horizontal="left" vertical="top" wrapText="1"/>
    </xf>
    <xf numFmtId="3" fontId="27" fillId="0" borderId="42" xfId="38" applyNumberFormat="1" applyFont="1" applyFill="1" applyBorder="1" applyAlignment="1" applyProtection="1">
      <alignment horizontal="center" vertical="top" wrapText="1"/>
    </xf>
    <xf numFmtId="4" fontId="27" fillId="0" borderId="42" xfId="38" applyNumberFormat="1" applyFont="1" applyFill="1" applyBorder="1" applyAlignment="1" applyProtection="1">
      <alignment horizontal="right" vertical="top" wrapText="1"/>
    </xf>
    <xf numFmtId="4" fontId="27" fillId="0" borderId="43" xfId="38" applyNumberFormat="1" applyFont="1" applyFill="1" applyBorder="1" applyAlignment="1" applyProtection="1">
      <alignment horizontal="left" vertical="top" wrapText="1"/>
    </xf>
    <xf numFmtId="0" fontId="27" fillId="0" borderId="44" xfId="38" applyFont="1" applyFill="1" applyBorder="1" applyAlignment="1" applyProtection="1">
      <alignment horizontal="left" vertical="top" wrapText="1"/>
    </xf>
    <xf numFmtId="0" fontId="27" fillId="0" borderId="45" xfId="38" applyFont="1" applyFill="1" applyBorder="1" applyAlignment="1" applyProtection="1">
      <alignment horizontal="left" vertical="top" wrapText="1"/>
    </xf>
    <xf numFmtId="49" fontId="28" fillId="0" borderId="46" xfId="38" applyNumberFormat="1" applyFont="1" applyFill="1" applyBorder="1" applyAlignment="1" applyProtection="1">
      <alignment horizontal="right" vertical="top" wrapText="1"/>
    </xf>
    <xf numFmtId="0" fontId="27" fillId="0" borderId="46" xfId="38" applyFont="1" applyFill="1" applyBorder="1" applyAlignment="1" applyProtection="1">
      <alignment horizontal="left" vertical="top" wrapText="1"/>
    </xf>
    <xf numFmtId="0" fontId="27" fillId="0" borderId="46" xfId="38" applyFont="1" applyFill="1" applyBorder="1" applyAlignment="1" applyProtection="1">
      <alignment horizontal="center" vertical="top" wrapText="1"/>
    </xf>
    <xf numFmtId="0" fontId="28" fillId="0" borderId="46" xfId="38" applyFont="1" applyFill="1" applyBorder="1" applyAlignment="1" applyProtection="1">
      <alignment horizontal="right" vertical="top" wrapText="1"/>
    </xf>
    <xf numFmtId="10" fontId="27" fillId="0" borderId="46" xfId="40" applyNumberFormat="1" applyFont="1" applyFill="1" applyBorder="1" applyAlignment="1" applyProtection="1">
      <alignment horizontal="right" vertical="top" wrapText="1"/>
    </xf>
    <xf numFmtId="0" fontId="27" fillId="0" borderId="46" xfId="38" applyFont="1" applyFill="1" applyBorder="1" applyAlignment="1" applyProtection="1">
      <alignment vertical="top" wrapText="1"/>
    </xf>
    <xf numFmtId="0" fontId="27" fillId="0" borderId="47" xfId="38" applyFont="1" applyFill="1" applyBorder="1" applyAlignment="1" applyProtection="1">
      <alignment horizontal="center" vertical="top" wrapText="1"/>
    </xf>
    <xf numFmtId="49" fontId="27" fillId="0" borderId="46" xfId="38" applyNumberFormat="1" applyFont="1" applyFill="1" applyBorder="1" applyAlignment="1" applyProtection="1">
      <alignment horizontal="right" vertical="top" wrapText="1"/>
    </xf>
    <xf numFmtId="0" fontId="28" fillId="0" borderId="48" xfId="38" applyFont="1" applyFill="1" applyBorder="1" applyAlignment="1" applyProtection="1">
      <alignment horizontal="left" vertical="top" wrapText="1"/>
    </xf>
    <xf numFmtId="0" fontId="27" fillId="0" borderId="49" xfId="38" applyFont="1" applyFill="1" applyBorder="1" applyAlignment="1" applyProtection="1">
      <alignment horizontal="right" vertical="top" wrapText="1"/>
    </xf>
    <xf numFmtId="0" fontId="27" fillId="0" borderId="49" xfId="38" applyFont="1" applyFill="1" applyBorder="1" applyAlignment="1" applyProtection="1">
      <alignment horizontal="left" vertical="top" wrapText="1"/>
    </xf>
    <xf numFmtId="3" fontId="27" fillId="0" borderId="49" xfId="38" applyNumberFormat="1" applyFont="1" applyFill="1" applyBorder="1" applyAlignment="1" applyProtection="1">
      <alignment horizontal="center" vertical="top" wrapText="1"/>
    </xf>
    <xf numFmtId="4" fontId="27" fillId="0" borderId="49" xfId="38" applyNumberFormat="1" applyFont="1" applyFill="1" applyBorder="1" applyAlignment="1" applyProtection="1">
      <alignment horizontal="right" vertical="top" wrapText="1"/>
    </xf>
    <xf numFmtId="4" fontId="27" fillId="0" borderId="50" xfId="38" applyNumberFormat="1" applyFont="1" applyFill="1" applyBorder="1" applyAlignment="1" applyProtection="1">
      <alignment horizontal="left" vertical="top" wrapText="1"/>
    </xf>
    <xf numFmtId="0" fontId="27" fillId="0" borderId="51" xfId="38" applyFont="1" applyFill="1" applyBorder="1" applyAlignment="1" applyProtection="1">
      <alignment horizontal="left" vertical="top" wrapText="1"/>
    </xf>
    <xf numFmtId="0" fontId="41" fillId="0" borderId="52" xfId="38" applyFont="1" applyFill="1" applyBorder="1" applyAlignment="1" applyProtection="1">
      <alignment horizontal="center" vertical="top" wrapText="1"/>
    </xf>
    <xf numFmtId="0" fontId="40" fillId="0" borderId="41" xfId="38" applyFont="1" applyFill="1" applyBorder="1" applyAlignment="1" applyProtection="1">
      <alignment horizontal="left" vertical="top" wrapText="1"/>
    </xf>
    <xf numFmtId="0" fontId="27" fillId="0" borderId="20" xfId="38" applyFont="1" applyFill="1" applyBorder="1" applyAlignment="1" applyProtection="1">
      <alignment horizontal="left" vertical="top" wrapText="1"/>
    </xf>
    <xf numFmtId="49" fontId="28" fillId="0" borderId="19" xfId="38" applyNumberFormat="1" applyFont="1" applyFill="1" applyBorder="1" applyAlignment="1" applyProtection="1">
      <alignment horizontal="right" vertical="top" wrapText="1"/>
    </xf>
    <xf numFmtId="0" fontId="27" fillId="0" borderId="19" xfId="38" applyFont="1" applyFill="1" applyBorder="1" applyAlignment="1" applyProtection="1">
      <alignment horizontal="left" vertical="top" wrapText="1"/>
    </xf>
    <xf numFmtId="0" fontId="27" fillId="0" borderId="53" xfId="38" applyFont="1" applyFill="1" applyBorder="1" applyAlignment="1" applyProtection="1">
      <alignment horizontal="right" vertical="top" wrapText="1"/>
    </xf>
    <xf numFmtId="0" fontId="27" fillId="0" borderId="53" xfId="38" applyFont="1" applyFill="1" applyBorder="1" applyAlignment="1" applyProtection="1">
      <alignment horizontal="left" vertical="top" wrapText="1"/>
    </xf>
    <xf numFmtId="3" fontId="27" fillId="0" borderId="53" xfId="38" applyNumberFormat="1" applyFont="1" applyFill="1" applyBorder="1" applyAlignment="1" applyProtection="1">
      <alignment horizontal="center" vertical="top" wrapText="1"/>
    </xf>
    <xf numFmtId="4" fontId="27" fillId="0" borderId="53" xfId="38" applyNumberFormat="1" applyFont="1" applyFill="1" applyBorder="1" applyAlignment="1" applyProtection="1">
      <alignment horizontal="right" vertical="top" wrapText="1"/>
    </xf>
    <xf numFmtId="4" fontId="27" fillId="0" borderId="54" xfId="38" applyNumberFormat="1" applyFont="1" applyFill="1" applyBorder="1" applyAlignment="1" applyProtection="1">
      <alignment horizontal="left" vertical="top" wrapText="1"/>
    </xf>
    <xf numFmtId="0" fontId="27" fillId="0" borderId="55" xfId="38" applyFont="1" applyFill="1" applyBorder="1" applyAlignment="1" applyProtection="1">
      <alignment horizontal="left" vertical="top" wrapText="1"/>
    </xf>
    <xf numFmtId="0" fontId="27" fillId="0" borderId="32" xfId="38" applyFont="1" applyFill="1" applyBorder="1" applyAlignment="1" applyProtection="1">
      <alignment vertical="top" wrapText="1"/>
    </xf>
    <xf numFmtId="0" fontId="27" fillId="0" borderId="56" xfId="38" applyFont="1" applyFill="1" applyBorder="1" applyAlignment="1" applyProtection="1">
      <alignment horizontal="center" vertical="top" wrapText="1"/>
    </xf>
    <xf numFmtId="3" fontId="27" fillId="0" borderId="34" xfId="38" applyNumberFormat="1" applyFont="1" applyFill="1" applyBorder="1" applyAlignment="1" applyProtection="1">
      <alignment horizontal="center" vertical="top" wrapText="1"/>
    </xf>
    <xf numFmtId="49" fontId="40" fillId="0" borderId="57" xfId="38" applyNumberFormat="1" applyFont="1" applyFill="1" applyBorder="1" applyAlignment="1" applyProtection="1">
      <alignment horizontal="right" vertical="top" wrapText="1"/>
    </xf>
    <xf numFmtId="0" fontId="41" fillId="0" borderId="57" xfId="38" applyFont="1" applyFill="1" applyBorder="1" applyAlignment="1" applyProtection="1">
      <alignment horizontal="left" vertical="top" wrapText="1"/>
    </xf>
    <xf numFmtId="10" fontId="41" fillId="0" borderId="57" xfId="40" applyNumberFormat="1" applyFont="1" applyFill="1" applyBorder="1" applyAlignment="1" applyProtection="1">
      <alignment horizontal="right" vertical="top" wrapText="1"/>
    </xf>
    <xf numFmtId="0" fontId="41" fillId="0" borderId="58" xfId="38" applyFont="1" applyFill="1" applyBorder="1" applyAlignment="1" applyProtection="1">
      <alignment horizontal="left" vertical="top" wrapText="1"/>
    </xf>
    <xf numFmtId="0" fontId="41" fillId="0" borderId="57" xfId="38" applyFont="1" applyFill="1" applyBorder="1" applyAlignment="1" applyProtection="1">
      <alignment horizontal="center" vertical="top" wrapText="1"/>
    </xf>
    <xf numFmtId="0" fontId="40" fillId="0" borderId="57" xfId="38" applyFont="1" applyFill="1" applyBorder="1" applyAlignment="1" applyProtection="1">
      <alignment horizontal="right" vertical="top" wrapText="1"/>
    </xf>
    <xf numFmtId="0" fontId="41" fillId="0" borderId="57" xfId="38" applyFont="1" applyFill="1" applyBorder="1" applyAlignment="1" applyProtection="1">
      <alignment vertical="top" wrapText="1"/>
    </xf>
    <xf numFmtId="0" fontId="41" fillId="0" borderId="59" xfId="38" applyFont="1" applyFill="1" applyBorder="1" applyAlignment="1" applyProtection="1">
      <alignment horizontal="center" vertical="top" wrapText="1"/>
    </xf>
    <xf numFmtId="49" fontId="41" fillId="0" borderId="57" xfId="38" applyNumberFormat="1" applyFont="1" applyFill="1" applyBorder="1" applyAlignment="1" applyProtection="1">
      <alignment horizontal="right" vertical="top" wrapText="1"/>
    </xf>
    <xf numFmtId="0" fontId="40" fillId="0" borderId="60" xfId="38" applyFont="1" applyFill="1" applyBorder="1" applyAlignment="1" applyProtection="1">
      <alignment horizontal="left" vertical="top" wrapText="1"/>
    </xf>
    <xf numFmtId="0" fontId="27" fillId="0" borderId="61" xfId="38" applyFont="1" applyFill="1" applyBorder="1" applyAlignment="1" applyProtection="1">
      <alignment horizontal="right" vertical="top" wrapText="1"/>
    </xf>
    <xf numFmtId="0" fontId="27" fillId="0" borderId="61" xfId="38" applyFont="1" applyFill="1" applyBorder="1" applyAlignment="1" applyProtection="1">
      <alignment horizontal="left" vertical="top" wrapText="1"/>
    </xf>
    <xf numFmtId="3" fontId="27" fillId="0" borderId="61" xfId="38" applyNumberFormat="1" applyFont="1" applyFill="1" applyBorder="1" applyAlignment="1" applyProtection="1">
      <alignment horizontal="center" vertical="top" wrapText="1"/>
    </xf>
    <xf numFmtId="4" fontId="27" fillId="0" borderId="61" xfId="38" applyNumberFormat="1" applyFont="1" applyFill="1" applyBorder="1" applyAlignment="1" applyProtection="1">
      <alignment horizontal="right" vertical="top" wrapText="1"/>
    </xf>
    <xf numFmtId="4" fontId="27" fillId="0" borderId="62" xfId="38" applyNumberFormat="1" applyFont="1" applyFill="1" applyBorder="1" applyAlignment="1" applyProtection="1">
      <alignment horizontal="left" vertical="top" wrapText="1"/>
    </xf>
    <xf numFmtId="0" fontId="27" fillId="0" borderId="63" xfId="38" applyFont="1" applyFill="1" applyBorder="1" applyAlignment="1" applyProtection="1">
      <alignment horizontal="left" vertical="top" wrapText="1"/>
    </xf>
    <xf numFmtId="10" fontId="27" fillId="0" borderId="19" xfId="40" applyNumberFormat="1" applyFont="1" applyFill="1" applyBorder="1" applyAlignment="1" applyProtection="1">
      <alignment horizontal="right" vertical="top" wrapText="1"/>
    </xf>
    <xf numFmtId="0" fontId="27" fillId="0" borderId="64" xfId="38" applyFont="1" applyFill="1" applyBorder="1" applyAlignment="1" applyProtection="1">
      <alignment horizontal="left" vertical="top" wrapText="1"/>
    </xf>
    <xf numFmtId="49" fontId="28" fillId="0" borderId="65" xfId="38" applyNumberFormat="1" applyFont="1" applyFill="1" applyBorder="1" applyAlignment="1" applyProtection="1">
      <alignment horizontal="right" vertical="top" wrapText="1"/>
    </xf>
    <xf numFmtId="0" fontId="27" fillId="0" borderId="65" xfId="38" applyFont="1" applyFill="1" applyBorder="1" applyAlignment="1" applyProtection="1">
      <alignment horizontal="left" vertical="top" wrapText="1"/>
    </xf>
    <xf numFmtId="0" fontId="27" fillId="0" borderId="65" xfId="38" applyFont="1" applyFill="1" applyBorder="1" applyAlignment="1" applyProtection="1">
      <alignment horizontal="center" vertical="top" wrapText="1"/>
    </xf>
    <xf numFmtId="0" fontId="28" fillId="0" borderId="65" xfId="38" applyFont="1" applyFill="1" applyBorder="1" applyAlignment="1" applyProtection="1">
      <alignment horizontal="right" vertical="top" wrapText="1"/>
    </xf>
    <xf numFmtId="10" fontId="27" fillId="0" borderId="65" xfId="40" applyNumberFormat="1" applyFont="1" applyFill="1" applyBorder="1" applyAlignment="1" applyProtection="1">
      <alignment horizontal="right" vertical="top" wrapText="1"/>
    </xf>
    <xf numFmtId="0" fontId="27" fillId="0" borderId="65" xfId="38" applyFont="1" applyFill="1" applyBorder="1" applyAlignment="1" applyProtection="1">
      <alignment vertical="top" wrapText="1"/>
    </xf>
    <xf numFmtId="0" fontId="27" fillId="0" borderId="66" xfId="38" applyFont="1" applyFill="1" applyBorder="1" applyAlignment="1" applyProtection="1">
      <alignment horizontal="center" vertical="top" wrapText="1"/>
    </xf>
    <xf numFmtId="49" fontId="27" fillId="0" borderId="65" xfId="38" applyNumberFormat="1" applyFont="1" applyFill="1" applyBorder="1" applyAlignment="1" applyProtection="1">
      <alignment horizontal="right" vertical="top" wrapText="1"/>
    </xf>
    <xf numFmtId="0" fontId="28" fillId="0" borderId="67" xfId="38" applyFont="1" applyFill="1" applyBorder="1" applyAlignment="1" applyProtection="1">
      <alignment horizontal="left" vertical="top" wrapText="1"/>
    </xf>
    <xf numFmtId="0" fontId="27" fillId="0" borderId="68" xfId="38" applyFont="1" applyFill="1" applyBorder="1" applyAlignment="1" applyProtection="1">
      <alignment horizontal="right" vertical="top" wrapText="1"/>
    </xf>
    <xf numFmtId="0" fontId="27" fillId="0" borderId="68" xfId="38" applyFont="1" applyFill="1" applyBorder="1" applyAlignment="1" applyProtection="1">
      <alignment horizontal="left" vertical="top" wrapText="1"/>
    </xf>
    <xf numFmtId="3" fontId="27" fillId="0" borderId="68" xfId="38" applyNumberFormat="1" applyFont="1" applyFill="1" applyBorder="1" applyAlignment="1" applyProtection="1">
      <alignment horizontal="center" vertical="top" wrapText="1"/>
    </xf>
    <xf numFmtId="4" fontId="27" fillId="0" borderId="68" xfId="38" applyNumberFormat="1" applyFont="1" applyFill="1" applyBorder="1" applyAlignment="1" applyProtection="1">
      <alignment horizontal="right" vertical="top" wrapText="1"/>
    </xf>
    <xf numFmtId="4" fontId="27" fillId="0" borderId="69" xfId="38" applyNumberFormat="1" applyFont="1" applyFill="1" applyBorder="1" applyAlignment="1" applyProtection="1">
      <alignment horizontal="left" vertical="top" wrapText="1"/>
    </xf>
    <xf numFmtId="0" fontId="27" fillId="0" borderId="70" xfId="38" applyFont="1" applyFill="1" applyBorder="1" applyAlignment="1" applyProtection="1">
      <alignment horizontal="left" vertical="top" wrapText="1"/>
    </xf>
    <xf numFmtId="0" fontId="27" fillId="0" borderId="71" xfId="38" applyFont="1" applyFill="1" applyBorder="1" applyAlignment="1" applyProtection="1">
      <alignment horizontal="center" vertical="top" wrapText="1"/>
    </xf>
    <xf numFmtId="0" fontId="28" fillId="0" borderId="71" xfId="38" applyFont="1" applyFill="1" applyBorder="1" applyAlignment="1" applyProtection="1">
      <alignment horizontal="right" vertical="top" wrapText="1"/>
    </xf>
    <xf numFmtId="0" fontId="27" fillId="0" borderId="71" xfId="38" applyFont="1" applyFill="1" applyBorder="1" applyAlignment="1" applyProtection="1">
      <alignment horizontal="left" vertical="top" wrapText="1"/>
    </xf>
    <xf numFmtId="10" fontId="27" fillId="0" borderId="71" xfId="40" applyNumberFormat="1" applyFont="1" applyFill="1" applyBorder="1" applyAlignment="1" applyProtection="1">
      <alignment horizontal="right" vertical="top" wrapText="1"/>
    </xf>
    <xf numFmtId="0" fontId="28" fillId="0" borderId="46" xfId="38" applyFont="1" applyFill="1" applyBorder="1" applyAlignment="1" applyProtection="1">
      <alignment horizontal="center" vertical="top" wrapText="1"/>
    </xf>
    <xf numFmtId="0" fontId="40" fillId="0" borderId="19" xfId="38" applyFont="1" applyFill="1" applyBorder="1" applyAlignment="1" applyProtection="1">
      <alignment horizontal="center" vertical="top" wrapText="1"/>
    </xf>
    <xf numFmtId="0" fontId="40" fillId="0" borderId="39" xfId="38" applyFont="1" applyFill="1" applyBorder="1" applyAlignment="1" applyProtection="1">
      <alignment horizontal="center" vertical="top" wrapText="1"/>
    </xf>
    <xf numFmtId="0" fontId="27" fillId="0" borderId="53" xfId="38" applyNumberFormat="1" applyFont="1" applyFill="1" applyBorder="1" applyAlignment="1" applyProtection="1">
      <alignment horizontal="center" vertical="top" wrapText="1"/>
    </xf>
    <xf numFmtId="0" fontId="27" fillId="0" borderId="23" xfId="38" applyNumberFormat="1" applyFont="1" applyFill="1" applyBorder="1" applyAlignment="1" applyProtection="1">
      <alignment horizontal="center" vertical="top" wrapText="1"/>
    </xf>
    <xf numFmtId="0" fontId="27" fillId="0" borderId="29" xfId="38" applyNumberFormat="1" applyFont="1" applyFill="1" applyBorder="1" applyAlignment="1" applyProtection="1">
      <alignment horizontal="center" vertical="top" wrapText="1"/>
    </xf>
    <xf numFmtId="0" fontId="27" fillId="0" borderId="72" xfId="38" applyFont="1" applyFill="1" applyBorder="1" applyAlignment="1" applyProtection="1">
      <alignment horizontal="right" vertical="top" wrapText="1"/>
    </xf>
    <xf numFmtId="0" fontId="27" fillId="0" borderId="72" xfId="38" applyFont="1" applyFill="1" applyBorder="1" applyAlignment="1" applyProtection="1">
      <alignment horizontal="left" vertical="top" wrapText="1"/>
    </xf>
    <xf numFmtId="0" fontId="27" fillId="0" borderId="72" xfId="38" applyNumberFormat="1" applyFont="1" applyFill="1" applyBorder="1" applyAlignment="1" applyProtection="1">
      <alignment horizontal="center" vertical="top" wrapText="1"/>
    </xf>
    <xf numFmtId="3" fontId="27" fillId="0" borderId="72" xfId="38" applyNumberFormat="1" applyFont="1" applyFill="1" applyBorder="1" applyAlignment="1" applyProtection="1">
      <alignment horizontal="center" vertical="top" wrapText="1"/>
    </xf>
    <xf numFmtId="4" fontId="27" fillId="0" borderId="72" xfId="38" applyNumberFormat="1" applyFont="1" applyFill="1" applyBorder="1" applyAlignment="1" applyProtection="1">
      <alignment horizontal="right" vertical="top" wrapText="1"/>
    </xf>
    <xf numFmtId="4" fontId="27" fillId="0" borderId="73" xfId="38" applyNumberFormat="1" applyFont="1" applyFill="1" applyBorder="1" applyAlignment="1" applyProtection="1">
      <alignment horizontal="left" vertical="top" wrapText="1"/>
    </xf>
    <xf numFmtId="0" fontId="27" fillId="0" borderId="74" xfId="38" applyFont="1" applyFill="1" applyBorder="1" applyAlignment="1" applyProtection="1">
      <alignment horizontal="left" vertical="top" wrapText="1"/>
    </xf>
    <xf numFmtId="0" fontId="28" fillId="0" borderId="68" xfId="38" applyFont="1" applyFill="1" applyBorder="1" applyAlignment="1" applyProtection="1">
      <alignment horizontal="right" vertical="top" wrapText="1"/>
    </xf>
    <xf numFmtId="0" fontId="28" fillId="0" borderId="23" xfId="38" applyFont="1" applyFill="1" applyBorder="1" applyAlignment="1" applyProtection="1">
      <alignment horizontal="right" vertical="top" wrapText="1"/>
    </xf>
    <xf numFmtId="0" fontId="27" fillId="0" borderId="75" xfId="38" applyFont="1" applyFill="1" applyBorder="1" applyAlignment="1" applyProtection="1">
      <alignment horizontal="center" vertical="top" wrapText="1"/>
    </xf>
    <xf numFmtId="0" fontId="28" fillId="0" borderId="75" xfId="38" applyFont="1" applyFill="1" applyBorder="1" applyAlignment="1" applyProtection="1">
      <alignment horizontal="right" vertical="top" wrapText="1"/>
    </xf>
    <xf numFmtId="0" fontId="27" fillId="0" borderId="75" xfId="38" applyFont="1" applyFill="1" applyBorder="1" applyAlignment="1" applyProtection="1">
      <alignment horizontal="left" vertical="top" wrapText="1"/>
    </xf>
    <xf numFmtId="10" fontId="27" fillId="0" borderId="75" xfId="40" applyNumberFormat="1" applyFont="1" applyFill="1" applyBorder="1" applyAlignment="1" applyProtection="1">
      <alignment horizontal="right" vertical="top" wrapText="1"/>
    </xf>
    <xf numFmtId="0" fontId="27" fillId="0" borderId="75" xfId="38" applyFont="1" applyFill="1" applyBorder="1" applyAlignment="1" applyProtection="1">
      <alignment vertical="top" wrapText="1"/>
    </xf>
    <xf numFmtId="0" fontId="27" fillId="0" borderId="76" xfId="38" applyFont="1" applyFill="1" applyBorder="1" applyAlignment="1" applyProtection="1">
      <alignment horizontal="center" vertical="top" wrapText="1"/>
    </xf>
    <xf numFmtId="0" fontId="28" fillId="0" borderId="76" xfId="38" applyFont="1" applyFill="1" applyBorder="1" applyAlignment="1" applyProtection="1">
      <alignment horizontal="right" vertical="top" wrapText="1"/>
    </xf>
    <xf numFmtId="0" fontId="27" fillId="0" borderId="76" xfId="38" applyFont="1" applyFill="1" applyBorder="1" applyAlignment="1" applyProtection="1">
      <alignment horizontal="left" vertical="top" wrapText="1"/>
    </xf>
    <xf numFmtId="10" fontId="27" fillId="0" borderId="76" xfId="40" applyNumberFormat="1" applyFont="1" applyFill="1" applyBorder="1" applyAlignment="1" applyProtection="1">
      <alignment horizontal="right" vertical="top" wrapText="1"/>
    </xf>
    <xf numFmtId="0" fontId="27" fillId="0" borderId="77" xfId="38" applyFont="1" applyFill="1" applyBorder="1" applyAlignment="1" applyProtection="1">
      <alignment horizontal="center" vertical="top" wrapText="1"/>
    </xf>
    <xf numFmtId="49" fontId="27" fillId="0" borderId="76" xfId="38" applyNumberFormat="1" applyFont="1" applyFill="1" applyBorder="1" applyAlignment="1" applyProtection="1">
      <alignment horizontal="right" vertical="top" wrapText="1"/>
    </xf>
    <xf numFmtId="0" fontId="28" fillId="0" borderId="78" xfId="38" applyFont="1" applyFill="1" applyBorder="1" applyAlignment="1" applyProtection="1">
      <alignment horizontal="left" vertical="top" wrapText="1"/>
    </xf>
    <xf numFmtId="0" fontId="27" fillId="0" borderId="76" xfId="38" applyFont="1" applyFill="1" applyBorder="1" applyAlignment="1" applyProtection="1">
      <alignment horizontal="right" vertical="top" wrapText="1"/>
    </xf>
    <xf numFmtId="3" fontId="27" fillId="0" borderId="76" xfId="38" applyNumberFormat="1" applyFont="1" applyFill="1" applyBorder="1" applyAlignment="1" applyProtection="1">
      <alignment horizontal="center" vertical="top" wrapText="1"/>
    </xf>
    <xf numFmtId="4" fontId="27" fillId="0" borderId="76" xfId="38" applyNumberFormat="1" applyFont="1" applyFill="1" applyBorder="1" applyAlignment="1" applyProtection="1">
      <alignment horizontal="right" vertical="top" wrapText="1"/>
    </xf>
    <xf numFmtId="4" fontId="27" fillId="0" borderId="79" xfId="38" applyNumberFormat="1" applyFont="1" applyFill="1" applyBorder="1" applyAlignment="1" applyProtection="1">
      <alignment horizontal="left" vertical="top" wrapText="1"/>
    </xf>
    <xf numFmtId="0" fontId="27" fillId="0" borderId="80" xfId="38" applyFont="1" applyFill="1" applyBorder="1" applyAlignment="1" applyProtection="1">
      <alignment horizontal="left" vertical="top" wrapText="1"/>
    </xf>
    <xf numFmtId="0" fontId="28" fillId="0" borderId="53" xfId="38" applyFont="1" applyFill="1" applyBorder="1" applyAlignment="1" applyProtection="1">
      <alignment horizontal="right" vertical="top" wrapText="1"/>
    </xf>
    <xf numFmtId="49" fontId="40" fillId="0" borderId="81" xfId="38" applyNumberFormat="1" applyFont="1" applyFill="1" applyBorder="1" applyAlignment="1" applyProtection="1">
      <alignment horizontal="center" vertical="top" wrapText="1"/>
    </xf>
    <xf numFmtId="0" fontId="41" fillId="0" borderId="82" xfId="38" applyFont="1" applyFill="1" applyBorder="1" applyAlignment="1" applyProtection="1">
      <alignment horizontal="left" vertical="top" wrapText="1"/>
    </xf>
    <xf numFmtId="10" fontId="41" fillId="0" borderId="82" xfId="40" applyNumberFormat="1" applyFont="1" applyFill="1" applyBorder="1" applyAlignment="1" applyProtection="1">
      <alignment horizontal="right" vertical="top" wrapText="1"/>
    </xf>
    <xf numFmtId="49" fontId="40" fillId="0" borderId="82" xfId="38" applyNumberFormat="1" applyFont="1" applyFill="1" applyBorder="1" applyAlignment="1" applyProtection="1">
      <alignment horizontal="right" vertical="top" wrapText="1"/>
    </xf>
    <xf numFmtId="0" fontId="41" fillId="0" borderId="83" xfId="38" applyFont="1" applyFill="1" applyBorder="1" applyAlignment="1" applyProtection="1">
      <alignment horizontal="left" vertical="top" wrapText="1"/>
    </xf>
    <xf numFmtId="0" fontId="41" fillId="0" borderId="82" xfId="38" applyFont="1" applyFill="1" applyBorder="1" applyAlignment="1" applyProtection="1">
      <alignment horizontal="center" vertical="top" wrapText="1"/>
    </xf>
    <xf numFmtId="0" fontId="40" fillId="0" borderId="82" xfId="38" applyFont="1" applyFill="1" applyBorder="1" applyAlignment="1" applyProtection="1">
      <alignment horizontal="right" vertical="top" wrapText="1"/>
    </xf>
    <xf numFmtId="0" fontId="41" fillId="0" borderId="82" xfId="38" applyFont="1" applyFill="1" applyBorder="1" applyAlignment="1" applyProtection="1">
      <alignment vertical="top" wrapText="1"/>
    </xf>
    <xf numFmtId="0" fontId="41" fillId="0" borderId="84" xfId="38" applyFont="1" applyFill="1" applyBorder="1" applyAlignment="1" applyProtection="1">
      <alignment horizontal="center" vertical="top" wrapText="1"/>
    </xf>
    <xf numFmtId="49" fontId="41" fillId="0" borderId="82" xfId="38" applyNumberFormat="1" applyFont="1" applyFill="1" applyBorder="1" applyAlignment="1" applyProtection="1">
      <alignment horizontal="right" vertical="top" wrapText="1"/>
    </xf>
    <xf numFmtId="0" fontId="40" fillId="0" borderId="85" xfId="38" applyFont="1" applyFill="1" applyBorder="1" applyAlignment="1" applyProtection="1">
      <alignment horizontal="left" vertical="top" wrapText="1"/>
    </xf>
    <xf numFmtId="0" fontId="27" fillId="0" borderId="86" xfId="38" applyFont="1" applyFill="1" applyBorder="1" applyAlignment="1" applyProtection="1">
      <alignment horizontal="right" vertical="top" wrapText="1"/>
    </xf>
    <xf numFmtId="0" fontId="27" fillId="0" borderId="86" xfId="38" applyFont="1" applyFill="1" applyBorder="1" applyAlignment="1" applyProtection="1">
      <alignment horizontal="left" vertical="top" wrapText="1"/>
    </xf>
    <xf numFmtId="3" fontId="27" fillId="0" borderId="86" xfId="38" applyNumberFormat="1" applyFont="1" applyFill="1" applyBorder="1" applyAlignment="1" applyProtection="1">
      <alignment horizontal="center" vertical="top" wrapText="1"/>
    </xf>
    <xf numFmtId="4" fontId="27" fillId="0" borderId="86" xfId="38" applyNumberFormat="1" applyFont="1" applyFill="1" applyBorder="1" applyAlignment="1" applyProtection="1">
      <alignment horizontal="right" vertical="top" wrapText="1"/>
    </xf>
    <xf numFmtId="4" fontId="27" fillId="0" borderId="87" xfId="38" applyNumberFormat="1" applyFont="1" applyFill="1" applyBorder="1" applyAlignment="1" applyProtection="1">
      <alignment horizontal="left" vertical="top" wrapText="1"/>
    </xf>
    <xf numFmtId="0" fontId="27" fillId="0" borderId="88" xfId="38" applyFont="1" applyFill="1" applyBorder="1" applyAlignment="1" applyProtection="1">
      <alignment horizontal="left" vertical="top" wrapText="1"/>
    </xf>
    <xf numFmtId="0" fontId="28" fillId="0" borderId="49" xfId="38" applyFont="1" applyFill="1" applyBorder="1" applyAlignment="1" applyProtection="1">
      <alignment horizontal="right" vertical="top" wrapText="1"/>
    </xf>
    <xf numFmtId="0" fontId="27" fillId="0" borderId="49" xfId="38" applyNumberFormat="1" applyFont="1" applyFill="1" applyBorder="1" applyAlignment="1" applyProtection="1">
      <alignment horizontal="center" vertical="top" wrapText="1"/>
    </xf>
    <xf numFmtId="0" fontId="27" fillId="0" borderId="89" xfId="38" applyFont="1" applyFill="1" applyBorder="1" applyAlignment="1" applyProtection="1">
      <alignment horizontal="left" vertical="top" wrapText="1"/>
    </xf>
    <xf numFmtId="49" fontId="28" fillId="0" borderId="90" xfId="38" applyNumberFormat="1" applyFont="1" applyFill="1" applyBorder="1" applyAlignment="1" applyProtection="1">
      <alignment horizontal="right" vertical="top" wrapText="1"/>
    </xf>
    <xf numFmtId="0" fontId="27" fillId="0" borderId="90" xfId="38" applyFont="1" applyFill="1" applyBorder="1" applyAlignment="1" applyProtection="1">
      <alignment horizontal="left" vertical="top" wrapText="1"/>
    </xf>
    <xf numFmtId="0" fontId="27" fillId="0" borderId="90" xfId="38" applyFont="1" applyFill="1" applyBorder="1" applyAlignment="1" applyProtection="1">
      <alignment horizontal="center" vertical="top" wrapText="1"/>
    </xf>
    <xf numFmtId="0" fontId="28" fillId="0" borderId="90" xfId="38" applyFont="1" applyFill="1" applyBorder="1" applyAlignment="1" applyProtection="1">
      <alignment horizontal="right" vertical="top" wrapText="1"/>
    </xf>
    <xf numFmtId="10" fontId="27" fillId="0" borderId="90" xfId="40" applyNumberFormat="1" applyFont="1" applyFill="1" applyBorder="1" applyAlignment="1" applyProtection="1">
      <alignment horizontal="right" vertical="top" wrapText="1"/>
    </xf>
    <xf numFmtId="0" fontId="27" fillId="0" borderId="91" xfId="38" applyFont="1" applyFill="1" applyBorder="1" applyAlignment="1" applyProtection="1">
      <alignment horizontal="center" vertical="top" wrapText="1"/>
    </xf>
    <xf numFmtId="49" fontId="27" fillId="0" borderId="90" xfId="38" applyNumberFormat="1" applyFont="1" applyFill="1" applyBorder="1" applyAlignment="1" applyProtection="1">
      <alignment horizontal="right" vertical="top" wrapText="1"/>
    </xf>
    <xf numFmtId="0" fontId="28" fillId="0" borderId="92" xfId="38" applyFont="1" applyFill="1" applyBorder="1" applyAlignment="1" applyProtection="1">
      <alignment horizontal="left" vertical="top" wrapText="1"/>
    </xf>
    <xf numFmtId="0" fontId="27" fillId="0" borderId="90" xfId="38" applyFont="1" applyFill="1" applyBorder="1" applyAlignment="1" applyProtection="1">
      <alignment horizontal="right" vertical="top" wrapText="1"/>
    </xf>
    <xf numFmtId="3" fontId="27" fillId="0" borderId="90" xfId="38" applyNumberFormat="1" applyFont="1" applyFill="1" applyBorder="1" applyAlignment="1" applyProtection="1">
      <alignment horizontal="center" vertical="top" wrapText="1"/>
    </xf>
    <xf numFmtId="4" fontId="27" fillId="0" borderId="90" xfId="38" applyNumberFormat="1" applyFont="1" applyFill="1" applyBorder="1" applyAlignment="1" applyProtection="1">
      <alignment horizontal="right" vertical="top" wrapText="1"/>
    </xf>
    <xf numFmtId="4" fontId="27" fillId="0" borderId="94" xfId="38" applyNumberFormat="1" applyFont="1" applyFill="1" applyBorder="1" applyAlignment="1" applyProtection="1">
      <alignment horizontal="left" vertical="top" wrapText="1"/>
    </xf>
    <xf numFmtId="0" fontId="27" fillId="0" borderId="95" xfId="38" applyFont="1" applyFill="1" applyBorder="1" applyAlignment="1" applyProtection="1">
      <alignment horizontal="left" vertical="top" wrapText="1"/>
    </xf>
    <xf numFmtId="4" fontId="27" fillId="0" borderId="42" xfId="38" applyNumberFormat="1" applyFont="1" applyFill="1" applyBorder="1" applyAlignment="1" applyProtection="1">
      <alignment horizontal="center" vertical="top" wrapText="1"/>
    </xf>
    <xf numFmtId="0" fontId="28" fillId="0" borderId="42" xfId="38" applyFont="1" applyFill="1" applyBorder="1" applyAlignment="1" applyProtection="1">
      <alignment horizontal="right" vertical="top" wrapText="1"/>
    </xf>
    <xf numFmtId="0" fontId="27" fillId="0" borderId="26" xfId="38" applyFont="1" applyFill="1" applyBorder="1" applyAlignment="1" applyProtection="1">
      <alignment horizontal="center" vertical="top" wrapText="1"/>
    </xf>
    <xf numFmtId="0" fontId="28" fillId="0" borderId="26" xfId="38" applyFont="1" applyFill="1" applyBorder="1" applyAlignment="1" applyProtection="1">
      <alignment horizontal="right" vertical="top" wrapText="1"/>
    </xf>
    <xf numFmtId="0" fontId="27" fillId="0" borderId="26" xfId="38" applyFont="1" applyFill="1" applyBorder="1" applyAlignment="1" applyProtection="1">
      <alignment horizontal="left" vertical="top" wrapText="1"/>
    </xf>
    <xf numFmtId="10" fontId="27" fillId="0" borderId="26" xfId="40" applyNumberFormat="1" applyFont="1" applyFill="1" applyBorder="1" applyAlignment="1" applyProtection="1">
      <alignment horizontal="right" vertical="top" wrapText="1"/>
    </xf>
    <xf numFmtId="0" fontId="27" fillId="0" borderId="27" xfId="38" applyFont="1" applyFill="1" applyBorder="1" applyAlignment="1" applyProtection="1">
      <alignment horizontal="center" vertical="top" wrapText="1"/>
    </xf>
    <xf numFmtId="49" fontId="28" fillId="0" borderId="26" xfId="38" applyNumberFormat="1" applyFont="1" applyFill="1" applyBorder="1" applyAlignment="1" applyProtection="1">
      <alignment horizontal="right" vertical="top" wrapText="1"/>
    </xf>
    <xf numFmtId="0" fontId="28" fillId="0" borderId="28" xfId="38" applyFont="1" applyFill="1" applyBorder="1" applyAlignment="1" applyProtection="1">
      <alignment horizontal="left" vertical="top" wrapText="1"/>
    </xf>
    <xf numFmtId="3" fontId="27" fillId="0" borderId="26" xfId="38" applyNumberFormat="1" applyFont="1" applyFill="1" applyBorder="1" applyAlignment="1" applyProtection="1">
      <alignment horizontal="center" vertical="top" wrapText="1"/>
    </xf>
    <xf numFmtId="4" fontId="27" fillId="0" borderId="26" xfId="38" applyNumberFormat="1" applyFont="1" applyFill="1" applyBorder="1" applyAlignment="1" applyProtection="1">
      <alignment horizontal="right" vertical="top" wrapText="1"/>
    </xf>
    <xf numFmtId="4" fontId="27" fillId="0" borderId="96" xfId="38" applyNumberFormat="1" applyFont="1" applyFill="1" applyBorder="1" applyAlignment="1" applyProtection="1">
      <alignment horizontal="left" vertical="top" wrapText="1"/>
    </xf>
    <xf numFmtId="0" fontId="27" fillId="0" borderId="97" xfId="38" applyFont="1" applyFill="1" applyBorder="1" applyAlignment="1" applyProtection="1">
      <alignment horizontal="left" vertical="top" wrapText="1"/>
    </xf>
    <xf numFmtId="49" fontId="28" fillId="0" borderId="76" xfId="38" applyNumberFormat="1" applyFont="1" applyFill="1" applyBorder="1" applyAlignment="1" applyProtection="1">
      <alignment horizontal="right" vertical="top" wrapText="1"/>
    </xf>
    <xf numFmtId="0" fontId="27" fillId="0" borderId="46" xfId="38" applyNumberFormat="1" applyFont="1" applyFill="1" applyBorder="1" applyAlignment="1" applyProtection="1">
      <alignment horizontal="center" vertical="top" wrapText="1"/>
    </xf>
    <xf numFmtId="4" fontId="27" fillId="0" borderId="46" xfId="38" applyNumberFormat="1" applyFont="1" applyFill="1" applyBorder="1" applyAlignment="1" applyProtection="1">
      <alignment horizontal="right" vertical="top" wrapText="1"/>
    </xf>
    <xf numFmtId="4" fontId="27" fillId="0" borderId="98" xfId="38" applyNumberFormat="1" applyFont="1" applyFill="1" applyBorder="1" applyAlignment="1" applyProtection="1">
      <alignment horizontal="left" vertical="top" wrapText="1"/>
    </xf>
    <xf numFmtId="0" fontId="27" fillId="0" borderId="99" xfId="38" applyFont="1" applyFill="1" applyBorder="1" applyAlignment="1" applyProtection="1">
      <alignment horizontal="left" vertical="top" wrapText="1"/>
    </xf>
    <xf numFmtId="0" fontId="27" fillId="0" borderId="19" xfId="38" applyFont="1" applyFill="1" applyBorder="1" applyAlignment="1" applyProtection="1">
      <alignment horizontal="center" vertical="top" wrapText="1"/>
    </xf>
    <xf numFmtId="0" fontId="27" fillId="0" borderId="21" xfId="38" applyFont="1" applyFill="1" applyBorder="1" applyAlignment="1" applyProtection="1">
      <alignment horizontal="center" vertical="top" wrapText="1"/>
    </xf>
    <xf numFmtId="9" fontId="41" fillId="0" borderId="19" xfId="38" applyNumberFormat="1" applyFont="1" applyFill="1" applyBorder="1" applyAlignment="1" applyProtection="1">
      <alignment horizontal="center" vertical="top" wrapText="1"/>
    </xf>
    <xf numFmtId="9" fontId="41" fillId="0" borderId="39" xfId="38" applyNumberFormat="1" applyFont="1" applyFill="1" applyBorder="1" applyAlignment="1" applyProtection="1">
      <alignment horizontal="center" vertical="top" wrapText="1"/>
    </xf>
    <xf numFmtId="0" fontId="27" fillId="0" borderId="100" xfId="38" applyFont="1" applyFill="1" applyBorder="1" applyAlignment="1" applyProtection="1">
      <alignment horizontal="center" vertical="top" wrapText="1"/>
    </xf>
    <xf numFmtId="0" fontId="28" fillId="0" borderId="100" xfId="38" applyFont="1" applyFill="1" applyBorder="1" applyAlignment="1" applyProtection="1">
      <alignment horizontal="right" vertical="top" wrapText="1"/>
    </xf>
    <xf numFmtId="0" fontId="27" fillId="0" borderId="100" xfId="38" applyFont="1" applyFill="1" applyBorder="1" applyAlignment="1" applyProtection="1">
      <alignment horizontal="left" vertical="top" wrapText="1"/>
    </xf>
    <xf numFmtId="10" fontId="27" fillId="0" borderId="100" xfId="40" applyNumberFormat="1" applyFont="1" applyFill="1" applyBorder="1" applyAlignment="1" applyProtection="1">
      <alignment horizontal="right" vertical="top" wrapText="1"/>
    </xf>
    <xf numFmtId="0" fontId="27" fillId="0" borderId="86" xfId="38" applyNumberFormat="1" applyFont="1" applyFill="1" applyBorder="1" applyAlignment="1" applyProtection="1">
      <alignment horizontal="center" vertical="top" wrapText="1"/>
    </xf>
    <xf numFmtId="9" fontId="27" fillId="0" borderId="17" xfId="38" applyNumberFormat="1" applyFont="1" applyFill="1" applyBorder="1" applyAlignment="1" applyProtection="1">
      <alignment horizontal="left" vertical="top" wrapText="1"/>
    </xf>
    <xf numFmtId="9" fontId="27" fillId="0" borderId="25" xfId="38" applyNumberFormat="1" applyFont="1" applyFill="1" applyBorder="1" applyAlignment="1" applyProtection="1">
      <alignment horizontal="left" vertical="top" wrapText="1"/>
    </xf>
    <xf numFmtId="9" fontId="27" fillId="0" borderId="46" xfId="38" applyNumberFormat="1" applyFont="1" applyFill="1" applyBorder="1" applyAlignment="1" applyProtection="1">
      <alignment horizontal="center" vertical="top" wrapText="1"/>
    </xf>
    <xf numFmtId="10" fontId="32" fillId="0" borderId="102" xfId="40" applyNumberFormat="1" applyFont="1" applyFill="1" applyBorder="1" applyAlignment="1" applyProtection="1">
      <alignment horizontal="right" vertical="center" wrapText="1"/>
    </xf>
    <xf numFmtId="0" fontId="27" fillId="0" borderId="0" xfId="38" applyFont="1" applyFill="1" applyAlignment="1" applyProtection="1">
      <alignment horizontal="left" vertical="top" wrapText="1"/>
    </xf>
    <xf numFmtId="0" fontId="27" fillId="0" borderId="0" xfId="38" applyFont="1" applyFill="1" applyAlignment="1" applyProtection="1">
      <alignment horizontal="center" vertical="top" wrapText="1"/>
    </xf>
    <xf numFmtId="0" fontId="26" fillId="0" borderId="103" xfId="38" applyFont="1" applyFill="1" applyBorder="1" applyAlignment="1" applyProtection="1">
      <alignment horizontal="right" vertical="top" wrapText="1"/>
    </xf>
    <xf numFmtId="0" fontId="27" fillId="0" borderId="0" xfId="38" applyFont="1" applyFill="1" applyAlignment="1" applyProtection="1">
      <alignment vertical="top" wrapText="1"/>
    </xf>
    <xf numFmtId="49" fontId="27" fillId="0" borderId="0" xfId="38" applyNumberFormat="1" applyFont="1" applyFill="1" applyAlignment="1" applyProtection="1">
      <alignment horizontal="center" vertical="top" wrapText="1"/>
    </xf>
    <xf numFmtId="49" fontId="27" fillId="0" borderId="0" xfId="38" applyNumberFormat="1" applyFont="1" applyFill="1" applyAlignment="1" applyProtection="1">
      <alignment horizontal="right" vertical="top" wrapText="1"/>
    </xf>
    <xf numFmtId="4" fontId="33" fillId="0" borderId="104" xfId="38" applyNumberFormat="1" applyFont="1" applyFill="1" applyBorder="1" applyAlignment="1" applyProtection="1">
      <alignment horizontal="right" vertical="center" wrapText="1"/>
    </xf>
    <xf numFmtId="0" fontId="27" fillId="0" borderId="0" xfId="38" applyFont="1" applyFill="1" applyAlignment="1" applyProtection="1">
      <alignment horizontal="right" vertical="top" wrapText="1"/>
    </xf>
    <xf numFmtId="0" fontId="28" fillId="0" borderId="0" xfId="38" applyFont="1" applyFill="1" applyAlignment="1" applyProtection="1">
      <alignment horizontal="center" vertical="top" wrapText="1"/>
    </xf>
    <xf numFmtId="0" fontId="28" fillId="0" borderId="0" xfId="38" applyFont="1" applyFill="1" applyAlignment="1" applyProtection="1">
      <alignment horizontal="right" vertical="top" wrapText="1"/>
    </xf>
    <xf numFmtId="0" fontId="28" fillId="0" borderId="0" xfId="38" applyFont="1" applyFill="1" applyAlignment="1" applyProtection="1">
      <alignment horizontal="left" vertical="top" wrapText="1"/>
    </xf>
    <xf numFmtId="4" fontId="28" fillId="0" borderId="0" xfId="38" applyNumberFormat="1" applyFont="1" applyFill="1" applyAlignment="1" applyProtection="1">
      <alignment horizontal="right" vertical="top" wrapText="1"/>
    </xf>
    <xf numFmtId="166" fontId="28" fillId="0" borderId="0" xfId="38" applyNumberFormat="1" applyFont="1" applyFill="1" applyAlignment="1" applyProtection="1">
      <alignment horizontal="right" vertical="top" wrapText="1"/>
    </xf>
    <xf numFmtId="49" fontId="27" fillId="0" borderId="224" xfId="38" applyNumberFormat="1" applyFont="1" applyFill="1" applyBorder="1" applyAlignment="1" applyProtection="1">
      <alignment horizontal="center" vertical="top" wrapText="1"/>
    </xf>
    <xf numFmtId="49" fontId="27" fillId="0" borderId="225" xfId="38" applyNumberFormat="1" applyFont="1" applyFill="1" applyBorder="1" applyAlignment="1" applyProtection="1">
      <alignment horizontal="center" vertical="top" wrapText="1"/>
    </xf>
    <xf numFmtId="49" fontId="27" fillId="0" borderId="226" xfId="38" applyNumberFormat="1" applyFont="1" applyFill="1" applyBorder="1" applyAlignment="1" applyProtection="1">
      <alignment horizontal="center" vertical="top" wrapText="1"/>
    </xf>
    <xf numFmtId="49" fontId="27" fillId="0" borderId="227" xfId="38" applyNumberFormat="1" applyFont="1" applyFill="1" applyBorder="1" applyAlignment="1" applyProtection="1">
      <alignment horizontal="center" vertical="top" wrapText="1"/>
    </xf>
    <xf numFmtId="49" fontId="27" fillId="0" borderId="228" xfId="38" applyNumberFormat="1" applyFont="1" applyFill="1" applyBorder="1" applyAlignment="1" applyProtection="1">
      <alignment horizontal="center" vertical="top" wrapText="1"/>
    </xf>
    <xf numFmtId="49" fontId="27" fillId="0" borderId="229" xfId="38" applyNumberFormat="1" applyFont="1" applyFill="1" applyBorder="1" applyAlignment="1" applyProtection="1">
      <alignment horizontal="center" vertical="top" wrapText="1"/>
    </xf>
    <xf numFmtId="49" fontId="27" fillId="0" borderId="230" xfId="38" applyNumberFormat="1" applyFont="1" applyFill="1" applyBorder="1" applyAlignment="1" applyProtection="1">
      <alignment horizontal="center" vertical="top" wrapText="1"/>
    </xf>
    <xf numFmtId="49" fontId="27" fillId="0" borderId="231" xfId="38" applyNumberFormat="1" applyFont="1" applyFill="1" applyBorder="1" applyAlignment="1" applyProtection="1">
      <alignment horizontal="center" vertical="top" wrapText="1"/>
    </xf>
    <xf numFmtId="0" fontId="43" fillId="0" borderId="0" xfId="38" applyFont="1" applyAlignment="1" applyProtection="1">
      <alignment horizontal="center" wrapText="1"/>
    </xf>
    <xf numFmtId="0" fontId="44" fillId="0" borderId="0" xfId="38" applyFont="1" applyBorder="1" applyAlignment="1" applyProtection="1">
      <alignment horizontal="left" wrapText="1"/>
    </xf>
    <xf numFmtId="0" fontId="44" fillId="0" borderId="0" xfId="38" applyFont="1" applyAlignment="1" applyProtection="1">
      <alignment horizontal="right" wrapText="1"/>
    </xf>
    <xf numFmtId="0" fontId="43" fillId="0" borderId="105" xfId="38" applyFont="1" applyBorder="1" applyAlignment="1" applyProtection="1">
      <alignment horizontal="center" wrapText="1"/>
    </xf>
    <xf numFmtId="0" fontId="43" fillId="0" borderId="106" xfId="38" applyFont="1" applyBorder="1" applyAlignment="1" applyProtection="1">
      <alignment horizontal="left" wrapText="1"/>
    </xf>
    <xf numFmtId="0" fontId="44" fillId="0" borderId="107" xfId="38" applyFont="1" applyBorder="1" applyAlignment="1" applyProtection="1">
      <alignment horizontal="right" wrapText="1"/>
    </xf>
    <xf numFmtId="0" fontId="44" fillId="0" borderId="108" xfId="38" applyFont="1" applyBorder="1" applyAlignment="1" applyProtection="1">
      <alignment horizontal="center" vertical="top" wrapText="1"/>
    </xf>
    <xf numFmtId="0" fontId="44" fillId="0" borderId="109" xfId="38" applyFont="1" applyBorder="1" applyAlignment="1" applyProtection="1">
      <alignment horizontal="left" vertical="top" wrapText="1"/>
    </xf>
    <xf numFmtId="0" fontId="44" fillId="0" borderId="110" xfId="38" applyFont="1" applyBorder="1" applyAlignment="1" applyProtection="1">
      <alignment horizontal="right" vertical="top" wrapText="1"/>
    </xf>
    <xf numFmtId="0" fontId="44" fillId="0" borderId="109" xfId="38" applyFont="1" applyFill="1" applyBorder="1" applyAlignment="1" applyProtection="1">
      <alignment horizontal="left" vertical="top" wrapText="1"/>
    </xf>
    <xf numFmtId="0" fontId="44" fillId="0" borderId="108" xfId="38" applyFont="1" applyFill="1" applyBorder="1" applyAlignment="1" applyProtection="1">
      <alignment horizontal="center" vertical="top" wrapText="1"/>
    </xf>
    <xf numFmtId="0" fontId="44" fillId="0" borderId="110" xfId="38" applyFont="1" applyFill="1" applyBorder="1" applyAlignment="1" applyProtection="1">
      <alignment horizontal="right" vertical="top" wrapText="1"/>
    </xf>
    <xf numFmtId="0" fontId="44" fillId="0" borderId="111" xfId="38" applyFont="1" applyFill="1" applyBorder="1" applyAlignment="1" applyProtection="1">
      <alignment horizontal="center" vertical="top" wrapText="1"/>
    </xf>
    <xf numFmtId="0" fontId="44" fillId="0" borderId="112" xfId="38" applyFont="1" applyBorder="1" applyAlignment="1" applyProtection="1">
      <alignment horizontal="left" vertical="top" wrapText="1"/>
    </xf>
    <xf numFmtId="0" fontId="44" fillId="0" borderId="113" xfId="38" applyFont="1" applyFill="1" applyBorder="1" applyAlignment="1" applyProtection="1">
      <alignment horizontal="right" vertical="top" wrapText="1"/>
    </xf>
    <xf numFmtId="0" fontId="27" fillId="0" borderId="0" xfId="38" applyFont="1" applyFill="1" applyBorder="1" applyAlignment="1" applyProtection="1">
      <alignment vertical="top" wrapText="1"/>
    </xf>
    <xf numFmtId="0" fontId="27" fillId="0" borderId="114" xfId="38" applyFont="1" applyFill="1" applyBorder="1" applyAlignment="1" applyProtection="1">
      <alignment vertical="top" wrapText="1"/>
    </xf>
    <xf numFmtId="49" fontId="25" fillId="0" borderId="0" xfId="0" applyNumberFormat="1" applyFont="1" applyFill="1" applyAlignment="1" applyProtection="1">
      <alignment vertical="top" wrapText="1"/>
    </xf>
    <xf numFmtId="49" fontId="26" fillId="0" borderId="0" xfId="0" applyNumberFormat="1" applyFont="1" applyFill="1" applyAlignment="1" applyProtection="1">
      <alignment vertical="top" wrapText="1"/>
    </xf>
    <xf numFmtId="0" fontId="25" fillId="0" borderId="0" xfId="0" applyFont="1" applyFill="1" applyBorder="1" applyAlignment="1" applyProtection="1">
      <alignment vertical="top" wrapText="1"/>
    </xf>
    <xf numFmtId="0" fontId="28" fillId="28" borderId="11" xfId="0" applyFont="1" applyFill="1" applyBorder="1" applyAlignment="1" applyProtection="1">
      <alignment horizontal="center" vertical="center" wrapText="1"/>
    </xf>
    <xf numFmtId="0" fontId="28" fillId="0" borderId="15" xfId="0" applyFont="1" applyFill="1" applyBorder="1" applyAlignment="1" applyProtection="1">
      <alignment horizontal="center" vertical="top" wrapText="1"/>
    </xf>
    <xf numFmtId="0" fontId="28" fillId="0" borderId="23" xfId="0" applyFont="1" applyFill="1" applyBorder="1" applyAlignment="1" applyProtection="1">
      <alignment horizontal="center" vertical="top" wrapText="1"/>
    </xf>
    <xf numFmtId="0" fontId="28" fillId="0" borderId="29" xfId="0" applyFont="1" applyFill="1" applyBorder="1" applyAlignment="1" applyProtection="1">
      <alignment horizontal="center" vertical="top" wrapText="1"/>
    </xf>
    <xf numFmtId="0" fontId="28" fillId="0" borderId="34" xfId="0" applyFont="1" applyFill="1" applyBorder="1" applyAlignment="1" applyProtection="1">
      <alignment horizontal="center" vertical="top" wrapText="1"/>
    </xf>
    <xf numFmtId="0" fontId="28" fillId="0" borderId="42" xfId="0" applyFont="1" applyFill="1" applyBorder="1" applyAlignment="1" applyProtection="1">
      <alignment horizontal="center" vertical="top" wrapText="1"/>
    </xf>
    <xf numFmtId="0" fontId="27" fillId="0" borderId="49" xfId="0" applyFont="1" applyFill="1" applyBorder="1" applyAlignment="1" applyProtection="1">
      <alignment horizontal="center" vertical="top" wrapText="1"/>
    </xf>
    <xf numFmtId="0" fontId="27" fillId="0" borderId="23" xfId="0" applyFont="1" applyFill="1" applyBorder="1" applyAlignment="1" applyProtection="1">
      <alignment horizontal="center" vertical="top" wrapText="1"/>
    </xf>
    <xf numFmtId="0" fontId="27" fillId="0" borderId="42" xfId="0" applyFont="1" applyFill="1" applyBorder="1" applyAlignment="1" applyProtection="1">
      <alignment horizontal="center" vertical="top" wrapText="1"/>
    </xf>
    <xf numFmtId="0" fontId="27" fillId="0" borderId="53" xfId="0" applyFont="1" applyFill="1" applyBorder="1" applyAlignment="1" applyProtection="1">
      <alignment horizontal="center" vertical="top" wrapText="1"/>
    </xf>
    <xf numFmtId="0" fontId="27" fillId="0" borderId="29" xfId="0" applyFont="1" applyFill="1" applyBorder="1" applyAlignment="1" applyProtection="1">
      <alignment horizontal="center" vertical="top" wrapText="1"/>
    </xf>
    <xf numFmtId="0" fontId="27" fillId="0" borderId="34" xfId="0" applyFont="1" applyFill="1" applyBorder="1" applyAlignment="1" applyProtection="1">
      <alignment horizontal="center" vertical="top" wrapText="1"/>
    </xf>
    <xf numFmtId="0" fontId="28" fillId="0" borderId="49" xfId="0" applyFont="1" applyFill="1" applyBorder="1" applyAlignment="1" applyProtection="1">
      <alignment horizontal="center" vertical="top" wrapText="1"/>
    </xf>
    <xf numFmtId="0" fontId="28" fillId="0" borderId="53" xfId="0" applyFont="1" applyFill="1" applyBorder="1" applyAlignment="1" applyProtection="1">
      <alignment horizontal="center" vertical="top" wrapText="1"/>
    </xf>
    <xf numFmtId="0" fontId="28" fillId="0" borderId="61" xfId="0" applyFont="1" applyFill="1" applyBorder="1" applyAlignment="1" applyProtection="1">
      <alignment horizontal="center" vertical="top" wrapText="1"/>
    </xf>
    <xf numFmtId="0" fontId="27" fillId="0" borderId="68" xfId="0" applyFont="1" applyFill="1" applyBorder="1" applyAlignment="1" applyProtection="1">
      <alignment horizontal="center" vertical="top" wrapText="1"/>
    </xf>
    <xf numFmtId="0" fontId="27" fillId="0" borderId="72" xfId="0" applyFont="1" applyFill="1" applyBorder="1" applyAlignment="1" applyProtection="1">
      <alignment horizontal="center" vertical="top" wrapText="1"/>
    </xf>
    <xf numFmtId="0" fontId="27" fillId="0" borderId="76" xfId="0" applyFont="1" applyFill="1" applyBorder="1" applyAlignment="1" applyProtection="1">
      <alignment horizontal="center" vertical="top" wrapText="1"/>
    </xf>
    <xf numFmtId="0" fontId="27" fillId="0" borderId="61" xfId="0" applyFont="1" applyFill="1" applyBorder="1" applyAlignment="1" applyProtection="1">
      <alignment horizontal="center" vertical="top" wrapText="1"/>
    </xf>
    <xf numFmtId="0" fontId="27" fillId="0" borderId="86" xfId="0" applyFont="1" applyFill="1" applyBorder="1" applyAlignment="1" applyProtection="1">
      <alignment horizontal="center" vertical="top" wrapText="1"/>
    </xf>
    <xf numFmtId="0" fontId="27" fillId="0" borderId="15" xfId="0" applyFont="1" applyFill="1" applyBorder="1" applyAlignment="1" applyProtection="1">
      <alignment horizontal="center" vertical="top" wrapText="1"/>
    </xf>
    <xf numFmtId="0" fontId="27" fillId="0" borderId="90" xfId="0" applyFont="1" applyFill="1" applyBorder="1" applyAlignment="1" applyProtection="1">
      <alignment horizontal="center" vertical="top" wrapText="1"/>
    </xf>
    <xf numFmtId="0" fontId="27" fillId="0" borderId="26" xfId="0" applyFont="1" applyFill="1" applyBorder="1" applyAlignment="1" applyProtection="1">
      <alignment horizontal="center" vertical="top" wrapText="1"/>
    </xf>
    <xf numFmtId="0" fontId="27" fillId="0" borderId="46" xfId="0" applyFont="1" applyFill="1" applyBorder="1" applyAlignment="1" applyProtection="1">
      <alignment horizontal="center" vertical="top" wrapText="1"/>
    </xf>
    <xf numFmtId="9" fontId="27" fillId="0" borderId="15" xfId="0" applyNumberFormat="1" applyFont="1" applyFill="1" applyBorder="1" applyAlignment="1" applyProtection="1">
      <alignment horizontal="center" vertical="top" wrapText="1"/>
    </xf>
    <xf numFmtId="9" fontId="27" fillId="0" borderId="23" xfId="0" applyNumberFormat="1" applyFont="1" applyFill="1" applyBorder="1" applyAlignment="1" applyProtection="1">
      <alignment horizontal="center" vertical="top" wrapText="1"/>
    </xf>
    <xf numFmtId="0" fontId="28" fillId="0" borderId="0" xfId="0" applyFont="1" applyFill="1" applyAlignment="1" applyProtection="1">
      <alignment horizontal="center" vertical="top" wrapText="1"/>
    </xf>
    <xf numFmtId="0" fontId="28" fillId="28" borderId="103" xfId="38" applyFont="1" applyFill="1" applyBorder="1" applyAlignment="1" applyProtection="1">
      <alignment horizontal="center" vertical="center" wrapText="1"/>
    </xf>
    <xf numFmtId="4" fontId="27" fillId="0" borderId="103" xfId="38" applyNumberFormat="1" applyFont="1" applyFill="1" applyBorder="1" applyAlignment="1" applyProtection="1">
      <alignment horizontal="right" vertical="top" wrapText="1"/>
    </xf>
    <xf numFmtId="4" fontId="27" fillId="0" borderId="0" xfId="38" applyNumberFormat="1" applyFont="1" applyFill="1" applyBorder="1" applyAlignment="1" applyProtection="1">
      <alignment horizontal="right" vertical="top" wrapText="1"/>
    </xf>
    <xf numFmtId="4" fontId="27" fillId="0" borderId="115" xfId="38" applyNumberFormat="1" applyFont="1" applyFill="1" applyBorder="1" applyAlignment="1" applyProtection="1">
      <alignment horizontal="right" vertical="top" wrapText="1"/>
    </xf>
    <xf numFmtId="4" fontId="27" fillId="0" borderId="98" xfId="38" applyNumberFormat="1" applyFont="1" applyFill="1" applyBorder="1" applyAlignment="1" applyProtection="1">
      <alignment horizontal="right" vertical="top" wrapText="1"/>
    </xf>
    <xf numFmtId="4" fontId="27" fillId="0" borderId="116" xfId="38" applyNumberFormat="1" applyFont="1" applyFill="1" applyBorder="1" applyAlignment="1" applyProtection="1">
      <alignment horizontal="right" vertical="top" wrapText="1"/>
    </xf>
    <xf numFmtId="4" fontId="27" fillId="0" borderId="117" xfId="38" applyNumberFormat="1" applyFont="1" applyFill="1" applyBorder="1" applyAlignment="1" applyProtection="1">
      <alignment horizontal="right" vertical="top" wrapText="1"/>
    </xf>
    <xf numFmtId="4" fontId="27" fillId="0" borderId="114" xfId="38" applyNumberFormat="1" applyFont="1" applyFill="1" applyBorder="1" applyAlignment="1" applyProtection="1">
      <alignment horizontal="right" vertical="top" wrapText="1"/>
    </xf>
    <xf numFmtId="4" fontId="27" fillId="0" borderId="94" xfId="38" applyNumberFormat="1" applyFont="1" applyFill="1" applyBorder="1" applyAlignment="1" applyProtection="1">
      <alignment horizontal="right" vertical="top" wrapText="1"/>
    </xf>
    <xf numFmtId="43" fontId="28" fillId="0" borderId="0" xfId="33" applyFont="1" applyFill="1" applyAlignment="1" applyProtection="1">
      <alignment horizontal="right" vertical="top" wrapText="1"/>
    </xf>
    <xf numFmtId="0" fontId="22" fillId="0" borderId="108" xfId="0" applyFont="1" applyBorder="1" applyAlignment="1">
      <alignment horizontal="justify" vertical="top" wrapText="1"/>
    </xf>
    <xf numFmtId="0" fontId="0" fillId="0" borderId="0" xfId="0" applyAlignment="1">
      <alignment vertical="top" wrapText="1"/>
    </xf>
    <xf numFmtId="0" fontId="40" fillId="0" borderId="118" xfId="38" applyFont="1" applyFill="1" applyBorder="1" applyAlignment="1" applyProtection="1">
      <alignment horizontal="left" vertical="top" wrapText="1"/>
    </xf>
    <xf numFmtId="0" fontId="27" fillId="0" borderId="71" xfId="38" applyFont="1" applyFill="1" applyBorder="1" applyAlignment="1" applyProtection="1">
      <alignment horizontal="right" vertical="top" wrapText="1"/>
    </xf>
    <xf numFmtId="0" fontId="27" fillId="0" borderId="71" xfId="0" applyFont="1" applyFill="1" applyBorder="1" applyAlignment="1" applyProtection="1">
      <alignment horizontal="center" vertical="top" wrapText="1"/>
    </xf>
    <xf numFmtId="3" fontId="27" fillId="0" borderId="71" xfId="38" applyNumberFormat="1" applyFont="1" applyFill="1" applyBorder="1" applyAlignment="1" applyProtection="1">
      <alignment horizontal="center" vertical="top" wrapText="1"/>
    </xf>
    <xf numFmtId="4" fontId="27" fillId="0" borderId="71" xfId="38" applyNumberFormat="1" applyFont="1" applyFill="1" applyBorder="1" applyAlignment="1" applyProtection="1">
      <alignment horizontal="right" vertical="top" wrapText="1"/>
    </xf>
    <xf numFmtId="4" fontId="27" fillId="0" borderId="119" xfId="38" applyNumberFormat="1" applyFont="1" applyFill="1" applyBorder="1" applyAlignment="1" applyProtection="1">
      <alignment horizontal="right" vertical="top" wrapText="1"/>
    </xf>
    <xf numFmtId="4" fontId="27" fillId="0" borderId="119" xfId="38" applyNumberFormat="1" applyFont="1" applyFill="1" applyBorder="1" applyAlignment="1" applyProtection="1">
      <alignment horizontal="left" vertical="top" wrapText="1"/>
    </xf>
    <xf numFmtId="0" fontId="27" fillId="0" borderId="120" xfId="38" applyFont="1" applyFill="1" applyBorder="1" applyAlignment="1" applyProtection="1">
      <alignment horizontal="left" vertical="top" wrapText="1"/>
    </xf>
    <xf numFmtId="4" fontId="40" fillId="0" borderId="0" xfId="38" applyNumberFormat="1" applyFont="1" applyFill="1" applyAlignment="1" applyProtection="1">
      <alignment horizontal="right" vertical="top" wrapText="1"/>
    </xf>
    <xf numFmtId="4" fontId="27" fillId="0" borderId="121" xfId="38" applyNumberFormat="1" applyFont="1" applyFill="1" applyBorder="1" applyAlignment="1" applyProtection="1">
      <alignment horizontal="right" vertical="top" wrapText="1"/>
    </xf>
    <xf numFmtId="4" fontId="27" fillId="0" borderId="122" xfId="38" applyNumberFormat="1" applyFont="1" applyFill="1" applyBorder="1" applyAlignment="1" applyProtection="1">
      <alignment horizontal="right" vertical="top" wrapText="1"/>
    </xf>
    <xf numFmtId="4" fontId="27" fillId="0" borderId="123" xfId="38" applyNumberFormat="1" applyFont="1" applyFill="1" applyBorder="1" applyAlignment="1" applyProtection="1">
      <alignment horizontal="right" vertical="top" wrapText="1"/>
    </xf>
    <xf numFmtId="4" fontId="27" fillId="0" borderId="124" xfId="38" applyNumberFormat="1" applyFont="1" applyFill="1" applyBorder="1" applyAlignment="1" applyProtection="1">
      <alignment horizontal="right" vertical="top" wrapText="1"/>
    </xf>
    <xf numFmtId="4" fontId="27" fillId="0" borderId="125" xfId="38" applyNumberFormat="1" applyFont="1" applyFill="1" applyBorder="1" applyAlignment="1" applyProtection="1">
      <alignment horizontal="right" vertical="top" wrapText="1"/>
    </xf>
    <xf numFmtId="4" fontId="27" fillId="0" borderId="126" xfId="38" applyNumberFormat="1" applyFont="1" applyFill="1" applyBorder="1" applyAlignment="1" applyProtection="1">
      <alignment horizontal="right" vertical="top" wrapText="1"/>
    </xf>
    <xf numFmtId="4" fontId="27" fillId="0" borderId="127" xfId="38" applyNumberFormat="1" applyFont="1" applyFill="1" applyBorder="1" applyAlignment="1" applyProtection="1">
      <alignment horizontal="right" vertical="top" wrapText="1"/>
    </xf>
    <xf numFmtId="4" fontId="27" fillId="0" borderId="128" xfId="38" applyNumberFormat="1" applyFont="1" applyFill="1" applyBorder="1" applyAlignment="1" applyProtection="1">
      <alignment horizontal="right" vertical="top" wrapText="1"/>
    </xf>
    <xf numFmtId="4" fontId="27" fillId="0" borderId="129" xfId="38" applyNumberFormat="1" applyFont="1" applyFill="1" applyBorder="1" applyAlignment="1" applyProtection="1">
      <alignment horizontal="right" vertical="top" wrapText="1"/>
    </xf>
    <xf numFmtId="4" fontId="27" fillId="0" borderId="130" xfId="38" applyNumberFormat="1" applyFont="1" applyFill="1" applyBorder="1" applyAlignment="1" applyProtection="1">
      <alignment horizontal="right" vertical="top" wrapText="1"/>
    </xf>
    <xf numFmtId="4" fontId="27" fillId="0" borderId="131" xfId="38" applyNumberFormat="1" applyFont="1" applyFill="1" applyBorder="1" applyAlignment="1" applyProtection="1">
      <alignment horizontal="right" vertical="top" wrapText="1"/>
    </xf>
    <xf numFmtId="4" fontId="27" fillId="0" borderId="77" xfId="38" applyNumberFormat="1" applyFont="1" applyFill="1" applyBorder="1" applyAlignment="1" applyProtection="1">
      <alignment horizontal="right" vertical="top" wrapText="1"/>
    </xf>
    <xf numFmtId="4" fontId="27" fillId="0" borderId="132" xfId="38" applyNumberFormat="1" applyFont="1" applyFill="1" applyBorder="1" applyAlignment="1" applyProtection="1">
      <alignment horizontal="right" vertical="top" wrapText="1"/>
    </xf>
    <xf numFmtId="4" fontId="27" fillId="0" borderId="91" xfId="38" applyNumberFormat="1" applyFont="1" applyFill="1" applyBorder="1" applyAlignment="1" applyProtection="1">
      <alignment horizontal="right" vertical="top" wrapText="1"/>
    </xf>
    <xf numFmtId="4" fontId="27" fillId="0" borderId="27" xfId="38" applyNumberFormat="1" applyFont="1" applyFill="1" applyBorder="1" applyAlignment="1" applyProtection="1">
      <alignment horizontal="right" vertical="top" wrapText="1"/>
    </xf>
    <xf numFmtId="4" fontId="27" fillId="0" borderId="47" xfId="38" applyNumberFormat="1" applyFont="1" applyFill="1" applyBorder="1" applyAlignment="1" applyProtection="1">
      <alignment horizontal="right" vertical="top" wrapText="1"/>
    </xf>
    <xf numFmtId="0" fontId="28" fillId="0" borderId="19" xfId="38" applyFont="1" applyFill="1" applyBorder="1" applyAlignment="1" applyProtection="1">
      <alignment horizontal="right" vertical="top" wrapText="1"/>
    </xf>
    <xf numFmtId="0" fontId="27" fillId="0" borderId="19" xfId="38" applyFont="1" applyFill="1" applyBorder="1" applyAlignment="1" applyProtection="1">
      <alignment vertical="top" wrapText="1"/>
    </xf>
    <xf numFmtId="1" fontId="27" fillId="0" borderId="19" xfId="38" applyNumberFormat="1" applyFont="1" applyFill="1" applyBorder="1" applyAlignment="1" applyProtection="1">
      <alignment horizontal="center" vertical="top" wrapText="1"/>
    </xf>
    <xf numFmtId="4" fontId="32" fillId="0" borderId="134" xfId="38" applyNumberFormat="1" applyFont="1" applyFill="1" applyBorder="1" applyAlignment="1" applyProtection="1">
      <alignment horizontal="right" vertical="top" wrapText="1"/>
    </xf>
    <xf numFmtId="4" fontId="32" fillId="0" borderId="135" xfId="38" applyNumberFormat="1" applyFont="1" applyFill="1" applyBorder="1" applyAlignment="1" applyProtection="1">
      <alignment horizontal="right" vertical="top" wrapText="1"/>
    </xf>
    <xf numFmtId="4" fontId="32" fillId="0" borderId="136" xfId="38" applyNumberFormat="1" applyFont="1" applyFill="1" applyBorder="1" applyAlignment="1" applyProtection="1">
      <alignment horizontal="right" vertical="top" wrapText="1"/>
    </xf>
    <xf numFmtId="4" fontId="32" fillId="0" borderId="137" xfId="38" applyNumberFormat="1" applyFont="1" applyFill="1" applyBorder="1" applyAlignment="1" applyProtection="1">
      <alignment horizontal="right" vertical="top" wrapText="1"/>
    </xf>
    <xf numFmtId="4" fontId="32" fillId="0" borderId="138" xfId="38" applyNumberFormat="1" applyFont="1" applyFill="1" applyBorder="1" applyAlignment="1" applyProtection="1">
      <alignment horizontal="right" vertical="top" wrapText="1"/>
    </xf>
    <xf numFmtId="4" fontId="32" fillId="0" borderId="139" xfId="38" applyNumberFormat="1" applyFont="1" applyFill="1" applyBorder="1" applyAlignment="1" applyProtection="1">
      <alignment horizontal="right" vertical="top" wrapText="1"/>
    </xf>
    <xf numFmtId="4" fontId="32" fillId="0" borderId="140" xfId="38" applyNumberFormat="1" applyFont="1" applyFill="1" applyBorder="1" applyAlignment="1" applyProtection="1">
      <alignment horizontal="right" vertical="top" wrapText="1"/>
    </xf>
    <xf numFmtId="4" fontId="32" fillId="0" borderId="141" xfId="38" applyNumberFormat="1" applyFont="1" applyFill="1" applyBorder="1" applyAlignment="1" applyProtection="1">
      <alignment horizontal="right" vertical="top" wrapText="1"/>
    </xf>
    <xf numFmtId="4" fontId="32" fillId="0" borderId="142" xfId="38" applyNumberFormat="1" applyFont="1" applyFill="1" applyBorder="1" applyAlignment="1" applyProtection="1">
      <alignment horizontal="right" vertical="top" wrapText="1"/>
    </xf>
    <xf numFmtId="4" fontId="32" fillId="0" borderId="143" xfId="38" applyNumberFormat="1" applyFont="1" applyFill="1" applyBorder="1" applyAlignment="1" applyProtection="1">
      <alignment horizontal="right" vertical="top" wrapText="1"/>
    </xf>
    <xf numFmtId="4" fontId="32" fillId="0" borderId="144" xfId="38" applyNumberFormat="1" applyFont="1" applyFill="1" applyBorder="1" applyAlignment="1" applyProtection="1">
      <alignment horizontal="right" vertical="top" wrapText="1"/>
    </xf>
    <xf numFmtId="4" fontId="32" fillId="0" borderId="145" xfId="38" applyNumberFormat="1" applyFont="1" applyFill="1" applyBorder="1" applyAlignment="1" applyProtection="1">
      <alignment horizontal="right" vertical="top" wrapText="1"/>
    </xf>
    <xf numFmtId="4" fontId="32" fillId="0" borderId="146" xfId="38" applyNumberFormat="1" applyFont="1" applyFill="1" applyBorder="1" applyAlignment="1" applyProtection="1">
      <alignment horizontal="right" vertical="top" wrapText="1"/>
    </xf>
    <xf numFmtId="4" fontId="32" fillId="0" borderId="147" xfId="38" applyNumberFormat="1" applyFont="1" applyFill="1" applyBorder="1" applyAlignment="1" applyProtection="1">
      <alignment horizontal="right" vertical="top" wrapText="1"/>
    </xf>
    <xf numFmtId="4" fontId="32" fillId="0" borderId="148" xfId="38" applyNumberFormat="1" applyFont="1" applyFill="1" applyBorder="1" applyAlignment="1" applyProtection="1">
      <alignment horizontal="right" vertical="top" wrapText="1"/>
    </xf>
    <xf numFmtId="4" fontId="32" fillId="0" borderId="149" xfId="38" applyNumberFormat="1" applyFont="1" applyFill="1" applyBorder="1" applyAlignment="1" applyProtection="1">
      <alignment horizontal="right" vertical="top" wrapText="1"/>
    </xf>
    <xf numFmtId="4" fontId="32" fillId="0" borderId="150" xfId="38" applyNumberFormat="1" applyFont="1" applyFill="1" applyBorder="1" applyAlignment="1" applyProtection="1">
      <alignment horizontal="right" vertical="top" wrapText="1"/>
    </xf>
    <xf numFmtId="4" fontId="32" fillId="0" borderId="151" xfId="38" applyNumberFormat="1" applyFont="1" applyFill="1" applyBorder="1" applyAlignment="1" applyProtection="1">
      <alignment horizontal="right" vertical="top" wrapText="1"/>
    </xf>
    <xf numFmtId="4" fontId="32" fillId="0" borderId="152" xfId="38" applyNumberFormat="1" applyFont="1" applyFill="1" applyBorder="1" applyAlignment="1" applyProtection="1">
      <alignment horizontal="right" vertical="top" wrapText="1"/>
    </xf>
    <xf numFmtId="4" fontId="32" fillId="0" borderId="153" xfId="38" applyNumberFormat="1" applyFont="1" applyFill="1" applyBorder="1" applyAlignment="1" applyProtection="1">
      <alignment horizontal="right" vertical="top" wrapText="1"/>
    </xf>
    <xf numFmtId="4" fontId="32" fillId="0" borderId="154" xfId="38" applyNumberFormat="1" applyFont="1" applyFill="1" applyBorder="1" applyAlignment="1" applyProtection="1">
      <alignment horizontal="right" vertical="top" wrapText="1"/>
    </xf>
    <xf numFmtId="4" fontId="32" fillId="0" borderId="155" xfId="38" applyNumberFormat="1" applyFont="1" applyFill="1" applyBorder="1" applyAlignment="1" applyProtection="1">
      <alignment horizontal="right" vertical="top" wrapText="1"/>
    </xf>
    <xf numFmtId="4" fontId="32" fillId="0" borderId="156" xfId="38" applyNumberFormat="1" applyFont="1" applyFill="1" applyBorder="1" applyAlignment="1" applyProtection="1">
      <alignment horizontal="right" vertical="top" wrapText="1"/>
    </xf>
    <xf numFmtId="4" fontId="32" fillId="0" borderId="157" xfId="38" applyNumberFormat="1" applyFont="1" applyFill="1" applyBorder="1" applyAlignment="1" applyProtection="1">
      <alignment horizontal="right" vertical="top" wrapText="1"/>
    </xf>
    <xf numFmtId="4" fontId="32" fillId="0" borderId="158" xfId="38" applyNumberFormat="1" applyFont="1" applyFill="1" applyBorder="1" applyAlignment="1" applyProtection="1">
      <alignment horizontal="right" vertical="top" wrapText="1"/>
    </xf>
    <xf numFmtId="4" fontId="32" fillId="0" borderId="159" xfId="38" applyNumberFormat="1" applyFont="1" applyFill="1" applyBorder="1" applyAlignment="1" applyProtection="1">
      <alignment horizontal="right" vertical="top" wrapText="1"/>
    </xf>
    <xf numFmtId="4" fontId="32" fillId="0" borderId="160" xfId="38" applyNumberFormat="1" applyFont="1" applyFill="1" applyBorder="1" applyAlignment="1" applyProtection="1">
      <alignment horizontal="right" vertical="top" wrapText="1"/>
    </xf>
    <xf numFmtId="4" fontId="32" fillId="0" borderId="161" xfId="38" applyNumberFormat="1" applyFont="1" applyFill="1" applyBorder="1" applyAlignment="1" applyProtection="1">
      <alignment horizontal="right" vertical="top" wrapText="1"/>
    </xf>
    <xf numFmtId="4" fontId="32" fillId="0" borderId="162" xfId="38" applyNumberFormat="1" applyFont="1" applyFill="1" applyBorder="1" applyAlignment="1" applyProtection="1">
      <alignment horizontal="right" vertical="top" wrapText="1"/>
    </xf>
    <xf numFmtId="4" fontId="32" fillId="0" borderId="163" xfId="38" applyNumberFormat="1" applyFont="1" applyFill="1" applyBorder="1" applyAlignment="1" applyProtection="1">
      <alignment horizontal="right" vertical="top" wrapText="1"/>
    </xf>
    <xf numFmtId="4" fontId="32" fillId="0" borderId="164" xfId="38" applyNumberFormat="1" applyFont="1" applyFill="1" applyBorder="1" applyAlignment="1" applyProtection="1">
      <alignment horizontal="right" vertical="top" wrapText="1"/>
    </xf>
    <xf numFmtId="4" fontId="32" fillId="0" borderId="165" xfId="38" applyNumberFormat="1" applyFont="1" applyFill="1" applyBorder="1" applyAlignment="1" applyProtection="1">
      <alignment horizontal="right" vertical="top" wrapText="1"/>
    </xf>
    <xf numFmtId="4" fontId="33" fillId="0" borderId="166" xfId="38" applyNumberFormat="1" applyFont="1" applyFill="1" applyBorder="1" applyAlignment="1" applyProtection="1">
      <alignment horizontal="right" vertical="center" wrapText="1"/>
    </xf>
    <xf numFmtId="0" fontId="33" fillId="29" borderId="167" xfId="38" applyFont="1" applyFill="1" applyBorder="1" applyAlignment="1" applyProtection="1">
      <alignment horizontal="center" vertical="center" wrapText="1"/>
    </xf>
    <xf numFmtId="49" fontId="26" fillId="0" borderId="103" xfId="38" applyNumberFormat="1" applyFont="1" applyFill="1" applyBorder="1" applyAlignment="1" applyProtection="1">
      <alignment vertical="center" wrapText="1"/>
    </xf>
    <xf numFmtId="4" fontId="27" fillId="0" borderId="168" xfId="38" applyNumberFormat="1" applyFont="1" applyFill="1" applyBorder="1" applyAlignment="1" applyProtection="1">
      <alignment horizontal="right" vertical="top" wrapText="1"/>
    </xf>
    <xf numFmtId="4" fontId="33" fillId="0" borderId="169" xfId="38" applyNumberFormat="1" applyFont="1" applyFill="1" applyBorder="1" applyAlignment="1" applyProtection="1">
      <alignment horizontal="right" vertical="center" wrapText="1"/>
    </xf>
    <xf numFmtId="4" fontId="33" fillId="0" borderId="170" xfId="38" applyNumberFormat="1" applyFont="1" applyFill="1" applyBorder="1" applyAlignment="1" applyProtection="1">
      <alignment horizontal="right" vertical="center" wrapText="1"/>
    </xf>
    <xf numFmtId="4" fontId="33" fillId="0" borderId="171" xfId="38" applyNumberFormat="1" applyFont="1" applyFill="1" applyBorder="1" applyAlignment="1" applyProtection="1">
      <alignment horizontal="right" vertical="center" wrapText="1"/>
    </xf>
    <xf numFmtId="4" fontId="33" fillId="0" borderId="172" xfId="38" applyNumberFormat="1" applyFont="1" applyFill="1" applyBorder="1" applyAlignment="1" applyProtection="1">
      <alignment horizontal="right" vertical="center" wrapText="1"/>
    </xf>
    <xf numFmtId="4" fontId="27" fillId="0" borderId="173" xfId="38" applyNumberFormat="1" applyFont="1" applyFill="1" applyBorder="1" applyAlignment="1" applyProtection="1">
      <alignment horizontal="right" vertical="top" wrapText="1"/>
    </xf>
    <xf numFmtId="0" fontId="0" fillId="0" borderId="0" xfId="0" applyAlignment="1">
      <alignment wrapText="1"/>
    </xf>
    <xf numFmtId="0" fontId="21" fillId="0" borderId="105" xfId="0" applyFont="1" applyBorder="1" applyAlignment="1">
      <alignment horizontal="center" wrapText="1"/>
    </xf>
    <xf numFmtId="0" fontId="21" fillId="0" borderId="106" xfId="0" applyFont="1" applyBorder="1" applyAlignment="1">
      <alignment horizontal="center" wrapText="1"/>
    </xf>
    <xf numFmtId="0" fontId="22" fillId="0" borderId="109" xfId="0" applyFont="1" applyBorder="1" applyAlignment="1">
      <alignment vertical="top" wrapText="1"/>
    </xf>
    <xf numFmtId="43" fontId="0" fillId="0" borderId="0" xfId="33" applyFont="1" applyAlignment="1">
      <alignment wrapText="1"/>
    </xf>
    <xf numFmtId="164" fontId="0" fillId="0" borderId="0" xfId="0" applyNumberFormat="1" applyAlignment="1">
      <alignment wrapText="1"/>
    </xf>
    <xf numFmtId="0" fontId="21" fillId="0" borderId="108" xfId="0" applyFont="1" applyBorder="1" applyAlignment="1">
      <alignment horizontal="center" wrapText="1"/>
    </xf>
    <xf numFmtId="164" fontId="0" fillId="0" borderId="0" xfId="33" applyNumberFormat="1" applyFont="1" applyAlignment="1">
      <alignment wrapText="1"/>
    </xf>
    <xf numFmtId="0" fontId="0" fillId="0" borderId="105" xfId="0" applyBorder="1" applyAlignment="1">
      <alignment wrapText="1"/>
    </xf>
    <xf numFmtId="0" fontId="0" fillId="0" borderId="106" xfId="0" applyBorder="1" applyAlignment="1">
      <alignment wrapText="1"/>
    </xf>
    <xf numFmtId="0" fontId="0" fillId="0" borderId="108" xfId="0" applyBorder="1" applyAlignment="1">
      <alignment wrapText="1"/>
    </xf>
    <xf numFmtId="0" fontId="0" fillId="0" borderId="109" xfId="0" applyBorder="1" applyAlignment="1">
      <alignment wrapText="1"/>
    </xf>
    <xf numFmtId="0" fontId="18" fillId="0" borderId="111" xfId="0" applyFont="1" applyBorder="1" applyAlignment="1">
      <alignment wrapText="1"/>
    </xf>
    <xf numFmtId="0" fontId="18" fillId="0" borderId="112" xfId="0" applyFont="1" applyBorder="1" applyAlignment="1">
      <alignment wrapText="1"/>
    </xf>
    <xf numFmtId="0" fontId="27" fillId="30" borderId="23" xfId="38" applyFont="1" applyFill="1" applyBorder="1" applyAlignment="1" applyProtection="1">
      <alignment horizontal="left" vertical="top" wrapText="1"/>
    </xf>
    <xf numFmtId="0" fontId="27" fillId="30" borderId="29" xfId="38" applyFont="1" applyFill="1" applyBorder="1" applyAlignment="1" applyProtection="1">
      <alignment horizontal="left" vertical="top" wrapText="1"/>
    </xf>
    <xf numFmtId="0" fontId="27" fillId="30" borderId="26" xfId="38" applyFont="1" applyFill="1" applyBorder="1" applyAlignment="1" applyProtection="1">
      <alignment horizontal="left" vertical="top" wrapText="1"/>
    </xf>
    <xf numFmtId="0" fontId="27" fillId="30" borderId="34" xfId="38" applyFont="1" applyFill="1" applyBorder="1" applyAlignment="1" applyProtection="1">
      <alignment horizontal="left" vertical="top" wrapText="1"/>
    </xf>
    <xf numFmtId="0" fontId="27" fillId="30" borderId="42" xfId="38" applyFont="1" applyFill="1" applyBorder="1" applyAlignment="1" applyProtection="1">
      <alignment horizontal="left" vertical="top" wrapText="1"/>
    </xf>
    <xf numFmtId="0" fontId="27" fillId="31" borderId="23" xfId="38" applyFont="1" applyFill="1" applyBorder="1" applyAlignment="1" applyProtection="1">
      <alignment horizontal="left" vertical="top" wrapText="1"/>
    </xf>
    <xf numFmtId="0" fontId="27" fillId="31" borderId="29" xfId="38" applyFont="1" applyFill="1" applyBorder="1" applyAlignment="1" applyProtection="1">
      <alignment horizontal="left" vertical="top" wrapText="1"/>
    </xf>
    <xf numFmtId="0" fontId="27" fillId="31" borderId="34" xfId="38" applyFont="1" applyFill="1" applyBorder="1" applyAlignment="1" applyProtection="1">
      <alignment horizontal="left" vertical="top" wrapText="1"/>
    </xf>
    <xf numFmtId="0" fontId="27" fillId="31" borderId="26" xfId="38" applyFont="1" applyFill="1" applyBorder="1" applyAlignment="1" applyProtection="1">
      <alignment horizontal="left" vertical="top" wrapText="1"/>
    </xf>
    <xf numFmtId="4" fontId="33" fillId="0" borderId="175" xfId="38" applyNumberFormat="1" applyFont="1" applyFill="1" applyBorder="1" applyAlignment="1" applyProtection="1">
      <alignment horizontal="right" vertical="center" wrapText="1"/>
    </xf>
    <xf numFmtId="4" fontId="33" fillId="0" borderId="176" xfId="38" applyNumberFormat="1" applyFont="1" applyFill="1" applyBorder="1" applyAlignment="1" applyProtection="1">
      <alignment horizontal="right" vertical="center" wrapText="1"/>
    </xf>
    <xf numFmtId="0" fontId="28" fillId="27" borderId="178" xfId="38" applyFont="1" applyFill="1" applyBorder="1" applyAlignment="1" applyProtection="1">
      <alignment horizontal="center" vertical="center" wrapText="1"/>
    </xf>
    <xf numFmtId="4" fontId="41" fillId="0" borderId="0" xfId="38" applyNumberFormat="1" applyFont="1" applyFill="1" applyAlignment="1" applyProtection="1">
      <alignment horizontal="left" vertical="top" wrapText="1"/>
    </xf>
    <xf numFmtId="0" fontId="26" fillId="0" borderId="175" xfId="38" applyFont="1" applyFill="1" applyBorder="1" applyAlignment="1" applyProtection="1">
      <alignment horizontal="left" vertical="top" wrapText="1"/>
    </xf>
    <xf numFmtId="0" fontId="26" fillId="0" borderId="179" xfId="38" applyFont="1" applyFill="1" applyBorder="1" applyAlignment="1" applyProtection="1">
      <alignment horizontal="left" vertical="top" wrapText="1"/>
    </xf>
    <xf numFmtId="0" fontId="27" fillId="0" borderId="103" xfId="38" applyFont="1" applyFill="1" applyBorder="1" applyAlignment="1" applyProtection="1">
      <alignment horizontal="center" vertical="top" wrapText="1"/>
    </xf>
    <xf numFmtId="49" fontId="27" fillId="0" borderId="103" xfId="38" applyNumberFormat="1" applyFont="1" applyFill="1" applyBorder="1" applyAlignment="1" applyProtection="1">
      <alignment horizontal="right" vertical="top" wrapText="1"/>
    </xf>
    <xf numFmtId="0" fontId="27" fillId="0" borderId="103" xfId="38" applyFont="1" applyFill="1" applyBorder="1" applyAlignment="1" applyProtection="1">
      <alignment horizontal="left" vertical="top" wrapText="1"/>
    </xf>
    <xf numFmtId="0" fontId="27" fillId="0" borderId="179" xfId="0" applyFont="1" applyFill="1" applyBorder="1" applyAlignment="1" applyProtection="1">
      <alignment horizontal="center" vertical="top" wrapText="1"/>
    </xf>
    <xf numFmtId="4" fontId="39" fillId="0" borderId="0" xfId="38" applyNumberFormat="1" applyFont="1" applyFill="1" applyAlignment="1" applyProtection="1">
      <alignment vertical="top" wrapText="1"/>
    </xf>
    <xf numFmtId="0" fontId="25" fillId="0" borderId="114" xfId="38" applyFont="1" applyFill="1" applyBorder="1" applyAlignment="1" applyProtection="1">
      <alignment vertical="center" wrapText="1"/>
    </xf>
    <xf numFmtId="0" fontId="28" fillId="28" borderId="13" xfId="0" applyFont="1" applyFill="1" applyBorder="1" applyAlignment="1" applyProtection="1">
      <alignment horizontal="center" vertical="center" wrapText="1"/>
    </xf>
    <xf numFmtId="3" fontId="27" fillId="0" borderId="121" xfId="0" applyNumberFormat="1" applyFont="1" applyFill="1" applyBorder="1" applyAlignment="1" applyProtection="1">
      <alignment horizontal="center" vertical="top" wrapText="1"/>
    </xf>
    <xf numFmtId="3" fontId="27" fillId="0" borderId="122" xfId="0" applyNumberFormat="1" applyFont="1" applyFill="1" applyBorder="1" applyAlignment="1" applyProtection="1">
      <alignment horizontal="center" vertical="top" wrapText="1"/>
    </xf>
    <xf numFmtId="3" fontId="27" fillId="0" borderId="123" xfId="0" applyNumberFormat="1" applyFont="1" applyFill="1" applyBorder="1" applyAlignment="1" applyProtection="1">
      <alignment horizontal="center" vertical="top" wrapText="1"/>
    </xf>
    <xf numFmtId="0" fontId="27" fillId="0" borderId="124" xfId="0" applyNumberFormat="1" applyFont="1" applyFill="1" applyBorder="1" applyAlignment="1" applyProtection="1">
      <alignment horizontal="center" vertical="top" wrapText="1"/>
    </xf>
    <xf numFmtId="3" fontId="27" fillId="0" borderId="125" xfId="0" applyNumberFormat="1" applyFont="1" applyFill="1" applyBorder="1" applyAlignment="1" applyProtection="1">
      <alignment horizontal="center" vertical="top" wrapText="1"/>
    </xf>
    <xf numFmtId="3" fontId="27" fillId="0" borderId="126" xfId="0" applyNumberFormat="1" applyFont="1" applyFill="1" applyBorder="1" applyAlignment="1" applyProtection="1">
      <alignment horizontal="center" vertical="top" wrapText="1"/>
    </xf>
    <xf numFmtId="3" fontId="27" fillId="0" borderId="127" xfId="0" applyNumberFormat="1" applyFont="1" applyFill="1" applyBorder="1" applyAlignment="1" applyProtection="1">
      <alignment horizontal="center" vertical="top" wrapText="1"/>
    </xf>
    <xf numFmtId="3" fontId="27" fillId="0" borderId="124" xfId="0" applyNumberFormat="1" applyFont="1" applyFill="1" applyBorder="1" applyAlignment="1" applyProtection="1">
      <alignment horizontal="center" vertical="top" wrapText="1"/>
    </xf>
    <xf numFmtId="3" fontId="27" fillId="0" borderId="128" xfId="0" applyNumberFormat="1" applyFont="1" applyFill="1" applyBorder="1" applyAlignment="1" applyProtection="1">
      <alignment horizontal="center" vertical="top" wrapText="1"/>
    </xf>
    <xf numFmtId="3" fontId="27" fillId="0" borderId="129" xfId="0" applyNumberFormat="1" applyFont="1" applyFill="1" applyBorder="1" applyAlignment="1" applyProtection="1">
      <alignment horizontal="center" vertical="top" wrapText="1"/>
    </xf>
    <xf numFmtId="0" fontId="27" fillId="0" borderId="127" xfId="0" applyNumberFormat="1" applyFont="1" applyFill="1" applyBorder="1" applyAlignment="1" applyProtection="1">
      <alignment horizontal="center" vertical="top" wrapText="1"/>
    </xf>
    <xf numFmtId="0" fontId="27" fillId="0" borderId="122" xfId="0" applyNumberFormat="1" applyFont="1" applyFill="1" applyBorder="1" applyAlignment="1" applyProtection="1">
      <alignment horizontal="center" vertical="top" wrapText="1"/>
    </xf>
    <xf numFmtId="0" fontId="27" fillId="0" borderId="123" xfId="0" applyNumberFormat="1" applyFont="1" applyFill="1" applyBorder="1" applyAlignment="1" applyProtection="1">
      <alignment horizontal="center" vertical="top" wrapText="1"/>
    </xf>
    <xf numFmtId="0" fontId="27" fillId="0" borderId="130" xfId="0" applyNumberFormat="1" applyFont="1" applyFill="1" applyBorder="1" applyAlignment="1" applyProtection="1">
      <alignment horizontal="center" vertical="top" wrapText="1"/>
    </xf>
    <xf numFmtId="4" fontId="27" fillId="0" borderId="122" xfId="0" applyNumberFormat="1" applyFont="1" applyFill="1" applyBorder="1" applyAlignment="1" applyProtection="1">
      <alignment horizontal="center" vertical="top" wrapText="1"/>
    </xf>
    <xf numFmtId="3" fontId="27" fillId="0" borderId="77" xfId="0" applyNumberFormat="1" applyFont="1" applyFill="1" applyBorder="1" applyAlignment="1" applyProtection="1">
      <alignment horizontal="center" vertical="top" wrapText="1"/>
    </xf>
    <xf numFmtId="3" fontId="27" fillId="0" borderId="132" xfId="0" applyNumberFormat="1" applyFont="1" applyFill="1" applyBorder="1" applyAlignment="1" applyProtection="1">
      <alignment horizontal="center" vertical="top" wrapText="1"/>
    </xf>
    <xf numFmtId="3" fontId="27" fillId="0" borderId="130" xfId="0" applyNumberFormat="1" applyFont="1" applyFill="1" applyBorder="1" applyAlignment="1" applyProtection="1">
      <alignment horizontal="center" vertical="top" wrapText="1"/>
    </xf>
    <xf numFmtId="0" fontId="27" fillId="0" borderId="126" xfId="0" applyNumberFormat="1" applyFont="1" applyFill="1" applyBorder="1" applyAlignment="1" applyProtection="1">
      <alignment horizontal="center" vertical="top" wrapText="1"/>
    </xf>
    <xf numFmtId="165" fontId="27" fillId="0" borderId="122" xfId="0" applyNumberFormat="1" applyFont="1" applyFill="1" applyBorder="1" applyAlignment="1" applyProtection="1">
      <alignment horizontal="center" vertical="top" wrapText="1"/>
    </xf>
    <xf numFmtId="3" fontId="27" fillId="0" borderId="91" xfId="0" applyNumberFormat="1" applyFont="1" applyFill="1" applyBorder="1" applyAlignment="1" applyProtection="1">
      <alignment horizontal="center" vertical="top" wrapText="1"/>
    </xf>
    <xf numFmtId="4" fontId="27" fillId="0" borderId="125" xfId="0" applyNumberFormat="1" applyFont="1" applyFill="1" applyBorder="1" applyAlignment="1" applyProtection="1">
      <alignment horizontal="center" vertical="top" wrapText="1"/>
    </xf>
    <xf numFmtId="4" fontId="27" fillId="0" borderId="126" xfId="0" applyNumberFormat="1" applyFont="1" applyFill="1" applyBorder="1" applyAlignment="1" applyProtection="1">
      <alignment horizontal="center" vertical="top" wrapText="1"/>
    </xf>
    <xf numFmtId="4" fontId="27" fillId="0" borderId="127" xfId="0" applyNumberFormat="1" applyFont="1" applyFill="1" applyBorder="1" applyAlignment="1" applyProtection="1">
      <alignment horizontal="center" vertical="top" wrapText="1"/>
    </xf>
    <xf numFmtId="4" fontId="27" fillId="0" borderId="132" xfId="0" applyNumberFormat="1" applyFont="1" applyFill="1" applyBorder="1" applyAlignment="1" applyProtection="1">
      <alignment horizontal="center" vertical="top" wrapText="1"/>
    </xf>
    <xf numFmtId="3" fontId="27" fillId="0" borderId="27" xfId="0" applyNumberFormat="1" applyFont="1" applyFill="1" applyBorder="1" applyAlignment="1" applyProtection="1">
      <alignment horizontal="center" vertical="top" wrapText="1"/>
    </xf>
    <xf numFmtId="0" fontId="27" fillId="0" borderId="47" xfId="0" applyNumberFormat="1" applyFont="1" applyFill="1" applyBorder="1" applyAlignment="1" applyProtection="1">
      <alignment horizontal="center" vertical="top" wrapText="1"/>
    </xf>
    <xf numFmtId="0" fontId="27" fillId="0" borderId="132" xfId="0" applyNumberFormat="1" applyFont="1" applyFill="1" applyBorder="1" applyAlignment="1" applyProtection="1">
      <alignment horizontal="center" vertical="top" wrapText="1"/>
    </xf>
    <xf numFmtId="4" fontId="27" fillId="0" borderId="180" xfId="38" applyNumberFormat="1" applyFont="1" applyFill="1" applyBorder="1" applyAlignment="1" applyProtection="1">
      <alignment horizontal="right" vertical="top" wrapText="1"/>
    </xf>
    <xf numFmtId="4" fontId="33" fillId="0" borderId="14" xfId="38" applyNumberFormat="1" applyFont="1" applyFill="1" applyBorder="1" applyAlignment="1" applyProtection="1">
      <alignment horizontal="right" vertical="top" wrapText="1"/>
    </xf>
    <xf numFmtId="4" fontId="27" fillId="0" borderId="181" xfId="38" applyNumberFormat="1" applyFont="1" applyFill="1" applyBorder="1" applyAlignment="1" applyProtection="1">
      <alignment horizontal="right" vertical="top" wrapText="1"/>
    </xf>
    <xf numFmtId="4" fontId="33" fillId="0" borderId="22" xfId="38" applyNumberFormat="1" applyFont="1" applyFill="1" applyBorder="1" applyAlignment="1" applyProtection="1">
      <alignment horizontal="right" vertical="top" wrapText="1"/>
    </xf>
    <xf numFmtId="4" fontId="27" fillId="0" borderId="182" xfId="38" applyNumberFormat="1" applyFont="1" applyFill="1" applyBorder="1" applyAlignment="1" applyProtection="1">
      <alignment horizontal="right" vertical="top" wrapText="1"/>
    </xf>
    <xf numFmtId="4" fontId="27" fillId="0" borderId="183" xfId="38" applyNumberFormat="1" applyFont="1" applyFill="1" applyBorder="1" applyAlignment="1" applyProtection="1">
      <alignment horizontal="right" vertical="top" wrapText="1"/>
    </xf>
    <xf numFmtId="4" fontId="27" fillId="0" borderId="184" xfId="38" applyNumberFormat="1" applyFont="1" applyFill="1" applyBorder="1" applyAlignment="1" applyProtection="1">
      <alignment horizontal="right" vertical="top" wrapText="1"/>
    </xf>
    <xf numFmtId="4" fontId="33" fillId="0" borderId="41" xfId="38" applyNumberFormat="1" applyFont="1" applyFill="1" applyBorder="1" applyAlignment="1" applyProtection="1">
      <alignment horizontal="right" vertical="top" wrapText="1"/>
    </xf>
    <xf numFmtId="4" fontId="27" fillId="0" borderId="185" xfId="38" applyNumberFormat="1" applyFont="1" applyFill="1" applyBorder="1" applyAlignment="1" applyProtection="1">
      <alignment horizontal="right" vertical="top" wrapText="1"/>
    </xf>
    <xf numFmtId="4" fontId="33" fillId="0" borderId="48" xfId="38" applyNumberFormat="1" applyFont="1" applyFill="1" applyBorder="1" applyAlignment="1" applyProtection="1">
      <alignment horizontal="right" vertical="top" wrapText="1"/>
    </xf>
    <xf numFmtId="4" fontId="27" fillId="0" borderId="186" xfId="38" applyNumberFormat="1" applyFont="1" applyFill="1" applyBorder="1" applyAlignment="1" applyProtection="1">
      <alignment horizontal="right" vertical="top" wrapText="1"/>
    </xf>
    <xf numFmtId="4" fontId="27" fillId="0" borderId="187" xfId="38" applyNumberFormat="1" applyFont="1" applyFill="1" applyBorder="1" applyAlignment="1" applyProtection="1">
      <alignment horizontal="right" vertical="top" wrapText="1"/>
    </xf>
    <xf numFmtId="4" fontId="33" fillId="0" borderId="60" xfId="38" applyNumberFormat="1" applyFont="1" applyFill="1" applyBorder="1" applyAlignment="1" applyProtection="1">
      <alignment horizontal="right" vertical="top" wrapText="1"/>
    </xf>
    <xf numFmtId="4" fontId="33" fillId="0" borderId="67" xfId="38" applyNumberFormat="1" applyFont="1" applyFill="1" applyBorder="1" applyAlignment="1" applyProtection="1">
      <alignment horizontal="right" vertical="top" wrapText="1"/>
    </xf>
    <xf numFmtId="4" fontId="27" fillId="0" borderId="188" xfId="38" applyNumberFormat="1" applyFont="1" applyFill="1" applyBorder="1" applyAlignment="1" applyProtection="1">
      <alignment horizontal="right" vertical="top" wrapText="1"/>
    </xf>
    <xf numFmtId="4" fontId="27" fillId="0" borderId="189" xfId="38" applyNumberFormat="1" applyFont="1" applyFill="1" applyBorder="1" applyAlignment="1" applyProtection="1">
      <alignment horizontal="right" vertical="top" wrapText="1"/>
    </xf>
    <xf numFmtId="4" fontId="33" fillId="0" borderId="118" xfId="38" applyNumberFormat="1" applyFont="1" applyFill="1" applyBorder="1" applyAlignment="1" applyProtection="1">
      <alignment horizontal="right" vertical="top" wrapText="1"/>
    </xf>
    <xf numFmtId="4" fontId="27" fillId="0" borderId="190" xfId="38" applyNumberFormat="1" applyFont="1" applyFill="1" applyBorder="1" applyAlignment="1" applyProtection="1">
      <alignment horizontal="right" vertical="top" wrapText="1"/>
    </xf>
    <xf numFmtId="4" fontId="27" fillId="0" borderId="191" xfId="38" applyNumberFormat="1" applyFont="1" applyFill="1" applyBorder="1" applyAlignment="1" applyProtection="1">
      <alignment horizontal="right" vertical="top" wrapText="1"/>
    </xf>
    <xf numFmtId="4" fontId="33" fillId="0" borderId="85" xfId="38" applyNumberFormat="1" applyFont="1" applyFill="1" applyBorder="1" applyAlignment="1" applyProtection="1">
      <alignment horizontal="right" vertical="top" wrapText="1"/>
    </xf>
    <xf numFmtId="4" fontId="33" fillId="0" borderId="92" xfId="38" applyNumberFormat="1" applyFont="1" applyFill="1" applyBorder="1" applyAlignment="1" applyProtection="1">
      <alignment horizontal="right" vertical="top" wrapText="1"/>
    </xf>
    <xf numFmtId="4" fontId="27" fillId="0" borderId="192" xfId="38" applyNumberFormat="1" applyFont="1" applyFill="1" applyBorder="1" applyAlignment="1" applyProtection="1">
      <alignment horizontal="right" vertical="top" wrapText="1"/>
    </xf>
    <xf numFmtId="4" fontId="27" fillId="0" borderId="193" xfId="38" applyNumberFormat="1" applyFont="1" applyFill="1" applyBorder="1" applyAlignment="1" applyProtection="1">
      <alignment horizontal="right" vertical="top" wrapText="1"/>
    </xf>
    <xf numFmtId="4" fontId="33" fillId="0" borderId="194" xfId="38" applyNumberFormat="1" applyFont="1" applyFill="1" applyBorder="1" applyAlignment="1" applyProtection="1">
      <alignment horizontal="right" vertical="top" wrapText="1"/>
    </xf>
    <xf numFmtId="0" fontId="45" fillId="28" borderId="195" xfId="38" applyFont="1" applyFill="1" applyBorder="1" applyAlignment="1" applyProtection="1">
      <alignment horizontal="center" vertical="center" wrapText="1"/>
    </xf>
    <xf numFmtId="0" fontId="45" fillId="28" borderId="19" xfId="38" applyFont="1" applyFill="1" applyBorder="1" applyAlignment="1" applyProtection="1">
      <alignment horizontal="center" vertical="center" wrapText="1"/>
    </xf>
    <xf numFmtId="0" fontId="45" fillId="32" borderId="22" xfId="38" applyFont="1" applyFill="1" applyBorder="1" applyAlignment="1" applyProtection="1">
      <alignment horizontal="center" vertical="center" wrapText="1"/>
    </xf>
    <xf numFmtId="0" fontId="28" fillId="33" borderId="83" xfId="38" applyFont="1" applyFill="1" applyBorder="1" applyAlignment="1" applyProtection="1">
      <alignment horizontal="center" vertical="center" wrapText="1"/>
    </xf>
    <xf numFmtId="0" fontId="28" fillId="33" borderId="82" xfId="38" applyFont="1" applyFill="1" applyBorder="1" applyAlignment="1" applyProtection="1">
      <alignment horizontal="center" vertical="center" wrapText="1"/>
    </xf>
    <xf numFmtId="0" fontId="28" fillId="33" borderId="84" xfId="38" applyFont="1" applyFill="1" applyBorder="1" applyAlignment="1" applyProtection="1">
      <alignment horizontal="center" vertical="center" wrapText="1"/>
    </xf>
    <xf numFmtId="0" fontId="28" fillId="34" borderId="196" xfId="38" applyFont="1" applyFill="1" applyBorder="1" applyAlignment="1" applyProtection="1">
      <alignment horizontal="center" vertical="center" wrapText="1"/>
    </xf>
    <xf numFmtId="0" fontId="46" fillId="28" borderId="193" xfId="38" applyFont="1" applyFill="1" applyBorder="1" applyAlignment="1" applyProtection="1">
      <alignment horizontal="center" vertical="center" wrapText="1"/>
    </xf>
    <xf numFmtId="0" fontId="46" fillId="32" borderId="197" xfId="38" applyFont="1" applyFill="1" applyBorder="1" applyAlignment="1" applyProtection="1">
      <alignment horizontal="center" vertical="center" wrapText="1"/>
    </xf>
    <xf numFmtId="4" fontId="33" fillId="0" borderId="198" xfId="38" applyNumberFormat="1" applyFont="1" applyFill="1" applyBorder="1" applyAlignment="1" applyProtection="1">
      <alignment horizontal="right" vertical="top" wrapText="1"/>
    </xf>
    <xf numFmtId="4" fontId="33" fillId="0" borderId="133" xfId="38" applyNumberFormat="1" applyFont="1" applyFill="1" applyBorder="1" applyAlignment="1" applyProtection="1">
      <alignment horizontal="right" vertical="top" wrapText="1"/>
    </xf>
    <xf numFmtId="4" fontId="33" fillId="0" borderId="40" xfId="38" applyNumberFormat="1" applyFont="1" applyFill="1" applyBorder="1" applyAlignment="1" applyProtection="1">
      <alignment horizontal="right" vertical="top" wrapText="1"/>
    </xf>
    <xf numFmtId="4" fontId="33" fillId="0" borderId="197" xfId="38" applyNumberFormat="1" applyFont="1" applyFill="1" applyBorder="1" applyAlignment="1" applyProtection="1">
      <alignment horizontal="right" vertical="top" wrapText="1"/>
    </xf>
    <xf numFmtId="4" fontId="33" fillId="0" borderId="200" xfId="38" applyNumberFormat="1" applyFont="1" applyFill="1" applyBorder="1" applyAlignment="1" applyProtection="1">
      <alignment horizontal="right" vertical="top" wrapText="1"/>
    </xf>
    <xf numFmtId="4" fontId="33" fillId="0" borderId="201" xfId="38" applyNumberFormat="1" applyFont="1" applyFill="1" applyBorder="1" applyAlignment="1" applyProtection="1">
      <alignment horizontal="right" vertical="top" wrapText="1"/>
    </xf>
    <xf numFmtId="4" fontId="33" fillId="0" borderId="93" xfId="38" applyNumberFormat="1" applyFont="1" applyFill="1" applyBorder="1" applyAlignment="1" applyProtection="1">
      <alignment horizontal="right" vertical="top" wrapText="1"/>
    </xf>
    <xf numFmtId="4" fontId="26" fillId="0" borderId="203" xfId="38" applyNumberFormat="1" applyFont="1" applyFill="1" applyBorder="1" applyAlignment="1" applyProtection="1">
      <alignment horizontal="right" vertical="center" wrapText="1"/>
    </xf>
    <xf numFmtId="0" fontId="27" fillId="0" borderId="109" xfId="38" applyFont="1" applyFill="1" applyBorder="1" applyAlignment="1" applyProtection="1">
      <alignment horizontal="left" vertical="top" wrapText="1"/>
    </xf>
    <xf numFmtId="0" fontId="19" fillId="0" borderId="0" xfId="0" applyNumberFormat="1" applyFont="1" applyBorder="1" applyAlignment="1">
      <alignment horizontal="center" vertical="top" wrapText="1"/>
    </xf>
    <xf numFmtId="0" fontId="20" fillId="0" borderId="0" xfId="0" applyNumberFormat="1" applyFont="1" applyBorder="1" applyAlignment="1">
      <alignment horizontal="center" vertical="top" wrapText="1"/>
    </xf>
    <xf numFmtId="0" fontId="24" fillId="0" borderId="0" xfId="0" applyNumberFormat="1" applyFont="1" applyBorder="1" applyAlignment="1">
      <alignment horizontal="center" vertical="top" wrapText="1"/>
    </xf>
    <xf numFmtId="0" fontId="0" fillId="30" borderId="110" xfId="0" applyFill="1" applyBorder="1" applyAlignment="1">
      <alignment wrapText="1"/>
    </xf>
    <xf numFmtId="0" fontId="0" fillId="31" borderId="110" xfId="0" applyFill="1" applyBorder="1" applyAlignment="1">
      <alignment wrapText="1"/>
    </xf>
    <xf numFmtId="0" fontId="21" fillId="0" borderId="109" xfId="0" applyFont="1" applyBorder="1" applyAlignment="1">
      <alignment horizontal="center" wrapText="1"/>
    </xf>
    <xf numFmtId="0" fontId="0" fillId="0" borderId="163" xfId="0" applyBorder="1" applyAlignment="1">
      <alignment wrapText="1"/>
    </xf>
    <xf numFmtId="0" fontId="0" fillId="0" borderId="163" xfId="0" applyBorder="1" applyAlignment="1">
      <alignment vertical="top" wrapText="1"/>
    </xf>
    <xf numFmtId="0" fontId="21" fillId="0" borderId="111" xfId="0" applyFont="1" applyBorder="1" applyAlignment="1">
      <alignment vertical="top" wrapText="1"/>
    </xf>
    <xf numFmtId="0" fontId="21" fillId="0" borderId="112" xfId="0" applyFont="1" applyBorder="1" applyAlignment="1">
      <alignment vertical="top" wrapText="1"/>
    </xf>
    <xf numFmtId="0" fontId="0" fillId="0" borderId="177" xfId="0" applyBorder="1" applyAlignment="1">
      <alignment vertical="top" wrapText="1"/>
    </xf>
    <xf numFmtId="0" fontId="18" fillId="0" borderId="174" xfId="0" applyFont="1" applyBorder="1" applyAlignment="1">
      <alignment horizontal="center" wrapText="1"/>
    </xf>
    <xf numFmtId="4" fontId="27" fillId="0" borderId="109" xfId="38" applyNumberFormat="1" applyFont="1" applyFill="1" applyBorder="1" applyAlignment="1" applyProtection="1">
      <alignment horizontal="right" vertical="top" wrapText="1"/>
    </xf>
    <xf numFmtId="0" fontId="29" fillId="0" borderId="0" xfId="0" applyFont="1"/>
    <xf numFmtId="0" fontId="29" fillId="0" borderId="0" xfId="0" applyFont="1" applyAlignment="1">
      <alignment vertical="top"/>
    </xf>
    <xf numFmtId="49" fontId="28" fillId="0" borderId="204" xfId="38" applyNumberFormat="1" applyFont="1" applyFill="1" applyBorder="1" applyAlignment="1" applyProtection="1">
      <alignment horizontal="right" vertical="top" wrapText="1"/>
    </xf>
    <xf numFmtId="0" fontId="29" fillId="0" borderId="103" xfId="0" applyFont="1" applyBorder="1" applyAlignment="1">
      <alignment vertical="top"/>
    </xf>
    <xf numFmtId="0" fontId="21" fillId="0" borderId="209" xfId="0" applyFont="1" applyBorder="1" applyAlignment="1">
      <alignment horizontal="center" wrapText="1"/>
    </xf>
    <xf numFmtId="0" fontId="21" fillId="0" borderId="210" xfId="0" applyFont="1" applyBorder="1" applyAlignment="1">
      <alignment horizontal="center" wrapText="1"/>
    </xf>
    <xf numFmtId="164" fontId="22" fillId="0" borderId="210" xfId="33" applyNumberFormat="1" applyFont="1" applyBorder="1" applyAlignment="1">
      <alignment vertical="top" wrapText="1"/>
    </xf>
    <xf numFmtId="164" fontId="21" fillId="0" borderId="211" xfId="33" applyNumberFormat="1" applyFont="1" applyBorder="1" applyAlignment="1">
      <alignment vertical="top" wrapText="1"/>
    </xf>
    <xf numFmtId="164" fontId="0" fillId="0" borderId="0" xfId="33" applyNumberFormat="1" applyFont="1" applyBorder="1" applyAlignment="1">
      <alignment wrapText="1"/>
    </xf>
    <xf numFmtId="164" fontId="18" fillId="0" borderId="0" xfId="33" applyNumberFormat="1" applyFont="1" applyBorder="1" applyAlignment="1">
      <alignment wrapText="1"/>
    </xf>
    <xf numFmtId="4" fontId="27" fillId="0" borderId="210" xfId="38" applyNumberFormat="1" applyFont="1" applyFill="1" applyBorder="1" applyAlignment="1" applyProtection="1">
      <alignment horizontal="right" vertical="top" wrapText="1"/>
    </xf>
    <xf numFmtId="4" fontId="0" fillId="0" borderId="0" xfId="0" applyNumberFormat="1" applyAlignment="1">
      <alignment wrapText="1"/>
    </xf>
    <xf numFmtId="0" fontId="29" fillId="0" borderId="0" xfId="0" applyFont="1" applyFill="1" applyAlignment="1">
      <alignment vertical="top"/>
    </xf>
    <xf numFmtId="4" fontId="29" fillId="0" borderId="0" xfId="0" applyNumberFormat="1" applyFont="1" applyFill="1"/>
    <xf numFmtId="0" fontId="29" fillId="0" borderId="0" xfId="0" applyFont="1" applyFill="1"/>
    <xf numFmtId="0" fontId="36" fillId="37" borderId="208" xfId="0" applyFont="1" applyFill="1" applyBorder="1" applyAlignment="1">
      <alignment horizontal="right" vertical="top"/>
    </xf>
    <xf numFmtId="4" fontId="32" fillId="37" borderId="206" xfId="38" applyNumberFormat="1" applyFont="1" applyFill="1" applyBorder="1" applyAlignment="1" applyProtection="1">
      <alignment horizontal="right" vertical="top" wrapText="1"/>
    </xf>
    <xf numFmtId="4" fontId="32" fillId="37" borderId="237" xfId="38" applyNumberFormat="1" applyFont="1" applyFill="1" applyBorder="1" applyAlignment="1" applyProtection="1">
      <alignment horizontal="right" vertical="top" wrapText="1"/>
    </xf>
    <xf numFmtId="4" fontId="32" fillId="37" borderId="238" xfId="38" applyNumberFormat="1" applyFont="1" applyFill="1" applyBorder="1" applyAlignment="1" applyProtection="1">
      <alignment horizontal="right" vertical="top" wrapText="1"/>
    </xf>
    <xf numFmtId="0" fontId="36" fillId="38" borderId="207" xfId="0" applyFont="1" applyFill="1" applyBorder="1" applyAlignment="1">
      <alignment horizontal="right" vertical="top"/>
    </xf>
    <xf numFmtId="4" fontId="32" fillId="38" borderId="205" xfId="38" applyNumberFormat="1" applyFont="1" applyFill="1" applyBorder="1" applyAlignment="1" applyProtection="1">
      <alignment horizontal="right" vertical="top" wrapText="1"/>
    </xf>
    <xf numFmtId="4" fontId="32" fillId="38" borderId="239" xfId="38" applyNumberFormat="1" applyFont="1" applyFill="1" applyBorder="1" applyAlignment="1" applyProtection="1">
      <alignment horizontal="right" vertical="top" wrapText="1"/>
    </xf>
    <xf numFmtId="4" fontId="32" fillId="38" borderId="170" xfId="38" applyNumberFormat="1" applyFont="1" applyFill="1" applyBorder="1" applyAlignment="1" applyProtection="1">
      <alignment horizontal="right" vertical="top" wrapText="1"/>
    </xf>
    <xf numFmtId="0" fontId="36" fillId="39" borderId="208" xfId="0" applyFont="1" applyFill="1" applyBorder="1" applyAlignment="1">
      <alignment horizontal="right" vertical="top"/>
    </xf>
    <xf numFmtId="4" fontId="32" fillId="39" borderId="206" xfId="38" applyNumberFormat="1" applyFont="1" applyFill="1" applyBorder="1" applyAlignment="1" applyProtection="1">
      <alignment horizontal="right" vertical="top" wrapText="1"/>
    </xf>
    <xf numFmtId="4" fontId="32" fillId="39" borderId="237" xfId="38" applyNumberFormat="1" applyFont="1" applyFill="1" applyBorder="1" applyAlignment="1" applyProtection="1">
      <alignment horizontal="right" vertical="top" wrapText="1"/>
    </xf>
    <xf numFmtId="4" fontId="32" fillId="39" borderId="238" xfId="38" applyNumberFormat="1" applyFont="1" applyFill="1" applyBorder="1" applyAlignment="1" applyProtection="1">
      <alignment horizontal="right" vertical="top" wrapText="1"/>
    </xf>
    <xf numFmtId="0" fontId="29" fillId="0" borderId="114" xfId="0" applyFont="1" applyBorder="1"/>
    <xf numFmtId="49" fontId="28" fillId="0" borderId="241" xfId="38" applyNumberFormat="1" applyFont="1" applyFill="1" applyBorder="1" applyAlignment="1" applyProtection="1">
      <alignment horizontal="right" vertical="top" wrapText="1"/>
    </xf>
    <xf numFmtId="0" fontId="27" fillId="0" borderId="242" xfId="38" applyFont="1" applyFill="1" applyBorder="1" applyAlignment="1" applyProtection="1">
      <alignment horizontal="left" vertical="top" wrapText="1"/>
    </xf>
    <xf numFmtId="4" fontId="27" fillId="0" borderId="242" xfId="38" applyNumberFormat="1" applyFont="1" applyFill="1" applyBorder="1" applyAlignment="1" applyProtection="1">
      <alignment horizontal="right" vertical="top" wrapText="1"/>
    </xf>
    <xf numFmtId="4" fontId="27" fillId="0" borderId="243" xfId="38" applyNumberFormat="1" applyFont="1" applyFill="1" applyBorder="1" applyAlignment="1" applyProtection="1">
      <alignment horizontal="right" vertical="top" wrapText="1"/>
    </xf>
    <xf numFmtId="49" fontId="28" fillId="25" borderId="214" xfId="38" applyNumberFormat="1" applyFont="1" applyFill="1" applyBorder="1" applyAlignment="1" applyProtection="1">
      <alignment horizontal="center" vertical="center" wrapText="1"/>
    </xf>
    <xf numFmtId="0" fontId="28" fillId="25" borderId="215" xfId="38" applyFont="1" applyFill="1" applyBorder="1" applyAlignment="1" applyProtection="1">
      <alignment horizontal="center" vertical="center" wrapText="1"/>
    </xf>
    <xf numFmtId="0" fontId="28" fillId="33" borderId="38" xfId="38" applyFont="1" applyFill="1" applyBorder="1" applyAlignment="1" applyProtection="1">
      <alignment horizontal="center" vertical="center" wrapText="1"/>
    </xf>
    <xf numFmtId="0" fontId="28" fillId="33" borderId="39" xfId="38" applyFont="1" applyFill="1" applyBorder="1" applyAlignment="1" applyProtection="1">
      <alignment horizontal="center" vertical="center" wrapText="1"/>
    </xf>
    <xf numFmtId="0" fontId="28" fillId="33" borderId="52" xfId="38" applyFont="1" applyFill="1" applyBorder="1" applyAlignment="1" applyProtection="1">
      <alignment horizontal="center" vertical="center" wrapText="1"/>
    </xf>
    <xf numFmtId="0" fontId="27" fillId="0" borderId="244" xfId="38" applyFont="1" applyFill="1" applyBorder="1" applyAlignment="1" applyProtection="1">
      <alignment horizontal="center" vertical="top" wrapText="1"/>
    </xf>
    <xf numFmtId="49" fontId="33" fillId="0" borderId="0" xfId="38" applyNumberFormat="1" applyFont="1" applyFill="1" applyBorder="1" applyAlignment="1" applyProtection="1">
      <alignment vertical="top" wrapText="1"/>
    </xf>
    <xf numFmtId="0" fontId="27" fillId="0" borderId="245" xfId="38" applyFont="1" applyFill="1" applyBorder="1" applyAlignment="1" applyProtection="1">
      <alignment horizontal="center" vertical="top" wrapText="1"/>
    </xf>
    <xf numFmtId="0" fontId="27" fillId="0" borderId="131" xfId="38" applyFont="1" applyFill="1" applyBorder="1" applyAlignment="1" applyProtection="1">
      <alignment horizontal="center" vertical="top" wrapText="1"/>
    </xf>
    <xf numFmtId="0" fontId="27" fillId="0" borderId="246" xfId="38" applyFont="1" applyFill="1" applyBorder="1" applyAlignment="1" applyProtection="1">
      <alignment horizontal="center" vertical="top" wrapText="1"/>
    </xf>
    <xf numFmtId="49" fontId="41" fillId="0" borderId="71" xfId="38" applyNumberFormat="1" applyFont="1" applyFill="1" applyBorder="1" applyAlignment="1" applyProtection="1">
      <alignment horizontal="right" vertical="top" wrapText="1"/>
    </xf>
    <xf numFmtId="0" fontId="22" fillId="0" borderId="108" xfId="0" applyFont="1" applyBorder="1" applyAlignment="1">
      <alignment horizontal="justify" vertical="top"/>
    </xf>
    <xf numFmtId="0" fontId="22" fillId="0" borderId="109" xfId="0" applyFont="1" applyBorder="1" applyAlignment="1">
      <alignment vertical="top"/>
    </xf>
    <xf numFmtId="164" fontId="22" fillId="0" borderId="210" xfId="33" applyNumberFormat="1" applyFont="1" applyBorder="1" applyAlignment="1">
      <alignment vertical="top"/>
    </xf>
    <xf numFmtId="43" fontId="0" fillId="0" borderId="0" xfId="33" applyFont="1" applyAlignment="1">
      <alignment vertical="top"/>
    </xf>
    <xf numFmtId="0" fontId="0" fillId="0" borderId="0" xfId="0" applyAlignment="1">
      <alignment vertical="top"/>
    </xf>
    <xf numFmtId="0" fontId="0" fillId="0" borderId="0" xfId="0" applyFill="1" applyAlignment="1">
      <alignment wrapText="1"/>
    </xf>
    <xf numFmtId="0" fontId="21" fillId="0" borderId="106" xfId="0" applyFont="1" applyFill="1" applyBorder="1" applyAlignment="1">
      <alignment horizontal="center" wrapText="1"/>
    </xf>
    <xf numFmtId="0" fontId="21" fillId="0" borderId="109" xfId="0" applyFont="1" applyFill="1" applyBorder="1" applyAlignment="1">
      <alignment horizontal="center" wrapText="1"/>
    </xf>
    <xf numFmtId="164" fontId="22" fillId="0" borderId="109" xfId="33" applyNumberFormat="1" applyFont="1" applyFill="1" applyBorder="1" applyAlignment="1">
      <alignment vertical="top" wrapText="1"/>
    </xf>
    <xf numFmtId="164" fontId="22" fillId="0" borderId="109" xfId="33" applyNumberFormat="1" applyFont="1" applyFill="1" applyBorder="1" applyAlignment="1">
      <alignment vertical="top"/>
    </xf>
    <xf numFmtId="164" fontId="21" fillId="0" borderId="112" xfId="33" applyNumberFormat="1" applyFont="1" applyFill="1" applyBorder="1" applyAlignment="1">
      <alignment vertical="top" wrapText="1"/>
    </xf>
    <xf numFmtId="164" fontId="23" fillId="0" borderId="0" xfId="33" applyNumberFormat="1" applyFont="1" applyFill="1" applyAlignment="1">
      <alignment wrapText="1"/>
    </xf>
    <xf numFmtId="164" fontId="0" fillId="0" borderId="106" xfId="33" applyNumberFormat="1" applyFont="1" applyFill="1" applyBorder="1" applyAlignment="1">
      <alignment wrapText="1"/>
    </xf>
    <xf numFmtId="164" fontId="0" fillId="0" borderId="109" xfId="33" applyNumberFormat="1" applyFont="1" applyFill="1" applyBorder="1" applyAlignment="1">
      <alignment wrapText="1"/>
    </xf>
    <xf numFmtId="164" fontId="18" fillId="0" borderId="112" xfId="33" applyNumberFormat="1" applyFont="1" applyFill="1" applyBorder="1" applyAlignment="1">
      <alignment wrapText="1"/>
    </xf>
    <xf numFmtId="164" fontId="0" fillId="0" borderId="0" xfId="0" applyNumberFormat="1" applyFill="1" applyAlignment="1">
      <alignment wrapText="1"/>
    </xf>
    <xf numFmtId="43" fontId="0" fillId="0" borderId="0" xfId="33" applyFont="1" applyFill="1" applyAlignment="1">
      <alignment wrapText="1"/>
    </xf>
    <xf numFmtId="43" fontId="0" fillId="0" borderId="0" xfId="0" applyNumberFormat="1" applyFill="1" applyAlignment="1">
      <alignment wrapText="1"/>
    </xf>
    <xf numFmtId="4" fontId="0" fillId="0" borderId="0" xfId="0" applyNumberFormat="1" applyFill="1" applyAlignment="1">
      <alignment wrapText="1"/>
    </xf>
    <xf numFmtId="167" fontId="0" fillId="0" borderId="0" xfId="0" applyNumberFormat="1" applyFill="1" applyAlignment="1">
      <alignment wrapText="1"/>
    </xf>
    <xf numFmtId="0" fontId="27" fillId="40" borderId="23" xfId="38" applyFont="1" applyFill="1" applyBorder="1" applyAlignment="1" applyProtection="1">
      <alignment horizontal="right" vertical="top" wrapText="1"/>
    </xf>
    <xf numFmtId="0" fontId="27" fillId="40" borderId="23" xfId="38" applyFont="1" applyFill="1" applyBorder="1" applyAlignment="1" applyProtection="1">
      <alignment horizontal="left" vertical="top" wrapText="1"/>
    </xf>
    <xf numFmtId="0" fontId="28" fillId="34" borderId="247" xfId="38" applyFont="1" applyFill="1" applyBorder="1" applyAlignment="1" applyProtection="1">
      <alignment horizontal="center" vertical="center" wrapText="1"/>
    </xf>
    <xf numFmtId="4" fontId="27" fillId="0" borderId="248" xfId="38" applyNumberFormat="1" applyFont="1" applyFill="1" applyBorder="1" applyAlignment="1" applyProtection="1">
      <alignment horizontal="right" vertical="top" wrapText="1"/>
    </xf>
    <xf numFmtId="4" fontId="27" fillId="0" borderId="147" xfId="38" applyNumberFormat="1" applyFont="1" applyFill="1" applyBorder="1" applyAlignment="1" applyProtection="1">
      <alignment horizontal="right" vertical="top" wrapText="1"/>
    </xf>
    <xf numFmtId="4" fontId="33" fillId="41" borderId="199" xfId="38" applyNumberFormat="1" applyFont="1" applyFill="1" applyBorder="1" applyAlignment="1" applyProtection="1">
      <alignment horizontal="right" vertical="top" wrapText="1"/>
    </xf>
    <xf numFmtId="4" fontId="33" fillId="41" borderId="202" xfId="38" applyNumberFormat="1" applyFont="1" applyFill="1" applyBorder="1" applyAlignment="1" applyProtection="1">
      <alignment horizontal="right" vertical="top" wrapText="1"/>
    </xf>
    <xf numFmtId="4" fontId="33" fillId="41" borderId="101" xfId="38" applyNumberFormat="1" applyFont="1" applyFill="1" applyBorder="1" applyAlignment="1" applyProtection="1">
      <alignment horizontal="right" vertical="top" wrapText="1"/>
    </xf>
    <xf numFmtId="4" fontId="33" fillId="41" borderId="133" xfId="38" applyNumberFormat="1" applyFont="1" applyFill="1" applyBorder="1" applyAlignment="1" applyProtection="1">
      <alignment horizontal="right" vertical="top" wrapText="1"/>
    </xf>
    <xf numFmtId="49" fontId="28" fillId="0" borderId="249" xfId="38" applyNumberFormat="1" applyFont="1" applyFill="1" applyBorder="1" applyAlignment="1" applyProtection="1">
      <alignment horizontal="right" vertical="top" wrapText="1"/>
    </xf>
    <xf numFmtId="0" fontId="27" fillId="0" borderId="250" xfId="38" applyFont="1" applyFill="1" applyBorder="1" applyAlignment="1" applyProtection="1">
      <alignment horizontal="left" vertical="top" wrapText="1"/>
    </xf>
    <xf numFmtId="4" fontId="27" fillId="0" borderId="250" xfId="38" applyNumberFormat="1" applyFont="1" applyFill="1" applyBorder="1" applyAlignment="1" applyProtection="1">
      <alignment horizontal="right" vertical="top" wrapText="1"/>
    </xf>
    <xf numFmtId="4" fontId="27" fillId="0" borderId="251" xfId="38" applyNumberFormat="1" applyFont="1" applyFill="1" applyBorder="1" applyAlignment="1" applyProtection="1">
      <alignment horizontal="right" vertical="top" wrapText="1"/>
    </xf>
    <xf numFmtId="4" fontId="27" fillId="0" borderId="252" xfId="38" applyNumberFormat="1" applyFont="1" applyFill="1" applyBorder="1" applyAlignment="1" applyProtection="1">
      <alignment horizontal="right" vertical="top" wrapText="1"/>
    </xf>
    <xf numFmtId="43" fontId="41" fillId="0" borderId="0" xfId="33" applyFont="1" applyFill="1"/>
    <xf numFmtId="0" fontId="41" fillId="0" borderId="0" xfId="0" applyFont="1" applyFill="1"/>
    <xf numFmtId="168" fontId="41" fillId="0" borderId="0" xfId="0" applyNumberFormat="1" applyFont="1" applyFill="1"/>
    <xf numFmtId="0" fontId="41" fillId="0" borderId="0" xfId="0" applyFont="1"/>
    <xf numFmtId="4" fontId="41" fillId="0" borderId="0" xfId="0" applyNumberFormat="1" applyFont="1"/>
    <xf numFmtId="0" fontId="25" fillId="34" borderId="240" xfId="38" applyFont="1" applyFill="1" applyBorder="1" applyAlignment="1" applyProtection="1">
      <alignment horizontal="center" vertical="center" wrapText="1"/>
    </xf>
    <xf numFmtId="0" fontId="25" fillId="34" borderId="217" xfId="38" applyFont="1" applyFill="1" applyBorder="1" applyAlignment="1" applyProtection="1">
      <alignment horizontal="center" vertical="center" wrapText="1"/>
    </xf>
    <xf numFmtId="0" fontId="25" fillId="34" borderId="223" xfId="38" applyFont="1" applyFill="1" applyBorder="1" applyAlignment="1" applyProtection="1">
      <alignment horizontal="center" vertical="center" wrapText="1"/>
    </xf>
    <xf numFmtId="0" fontId="28" fillId="31" borderId="218" xfId="38" applyFont="1" applyFill="1" applyBorder="1" applyAlignment="1" applyProtection="1">
      <alignment horizontal="center" vertical="center" wrapText="1"/>
    </xf>
    <xf numFmtId="0" fontId="28" fillId="31" borderId="219" xfId="38" applyFont="1" applyFill="1" applyBorder="1" applyAlignment="1" applyProtection="1">
      <alignment horizontal="center" vertical="center" wrapText="1"/>
    </xf>
    <xf numFmtId="49" fontId="26" fillId="0" borderId="220" xfId="38" applyNumberFormat="1" applyFont="1" applyFill="1" applyBorder="1" applyAlignment="1" applyProtection="1">
      <alignment horizontal="center" vertical="center" wrapText="1"/>
    </xf>
    <xf numFmtId="49" fontId="26" fillId="0" borderId="221" xfId="38" applyNumberFormat="1" applyFont="1" applyFill="1" applyBorder="1" applyAlignment="1" applyProtection="1">
      <alignment horizontal="center" vertical="center" wrapText="1"/>
    </xf>
    <xf numFmtId="0" fontId="27" fillId="0" borderId="232" xfId="38" applyFont="1" applyFill="1" applyBorder="1" applyAlignment="1" applyProtection="1">
      <alignment horizontal="center" vertical="center"/>
    </xf>
    <xf numFmtId="0" fontId="27" fillId="0" borderId="233" xfId="38" applyFont="1" applyFill="1" applyBorder="1" applyAlignment="1" applyProtection="1">
      <alignment horizontal="center" vertical="center"/>
    </xf>
    <xf numFmtId="0" fontId="27" fillId="0" borderId="234" xfId="38" applyFont="1" applyFill="1" applyBorder="1" applyAlignment="1" applyProtection="1">
      <alignment horizontal="center" vertical="center"/>
    </xf>
    <xf numFmtId="0" fontId="27" fillId="0" borderId="235" xfId="38" applyFont="1" applyFill="1" applyBorder="1" applyAlignment="1" applyProtection="1">
      <alignment horizontal="center" vertical="center"/>
    </xf>
    <xf numFmtId="49" fontId="26" fillId="0" borderId="222" xfId="38" applyNumberFormat="1" applyFont="1" applyFill="1" applyBorder="1" applyAlignment="1" applyProtection="1">
      <alignment horizontal="center" vertical="center" wrapText="1"/>
    </xf>
    <xf numFmtId="49" fontId="26" fillId="0" borderId="178" xfId="38" applyNumberFormat="1" applyFont="1" applyFill="1" applyBorder="1" applyAlignment="1" applyProtection="1">
      <alignment horizontal="center" vertical="center" wrapText="1"/>
    </xf>
    <xf numFmtId="49" fontId="33" fillId="0" borderId="0" xfId="38" applyNumberFormat="1" applyFont="1" applyFill="1" applyAlignment="1" applyProtection="1">
      <alignment horizontal="center" vertical="top" wrapText="1"/>
    </xf>
    <xf numFmtId="0" fontId="27" fillId="0" borderId="232" xfId="38" applyFont="1" applyFill="1" applyBorder="1" applyAlignment="1" applyProtection="1">
      <alignment horizontal="center" vertical="center" wrapText="1"/>
    </xf>
    <xf numFmtId="0" fontId="27" fillId="0" borderId="233" xfId="38" applyFont="1" applyFill="1" applyBorder="1" applyAlignment="1" applyProtection="1">
      <alignment horizontal="center" vertical="center" wrapText="1"/>
    </xf>
    <xf numFmtId="0" fontId="27" fillId="0" borderId="0" xfId="38" applyFont="1" applyFill="1" applyBorder="1" applyAlignment="1" applyProtection="1">
      <alignment horizontal="center" vertical="center" wrapText="1"/>
    </xf>
    <xf numFmtId="0" fontId="27" fillId="0" borderId="236" xfId="38" applyFont="1" applyFill="1" applyBorder="1" applyAlignment="1" applyProtection="1">
      <alignment horizontal="center" vertical="center" wrapText="1"/>
    </xf>
    <xf numFmtId="0" fontId="27" fillId="0" borderId="234" xfId="38" applyFont="1" applyFill="1" applyBorder="1" applyAlignment="1" applyProtection="1">
      <alignment horizontal="center" vertical="center" wrapText="1"/>
    </xf>
    <xf numFmtId="0" fontId="27" fillId="0" borderId="235" xfId="38" applyFont="1" applyFill="1" applyBorder="1" applyAlignment="1" applyProtection="1">
      <alignment horizontal="center" vertical="center" wrapText="1"/>
    </xf>
    <xf numFmtId="49" fontId="26" fillId="0" borderId="212" xfId="38" applyNumberFormat="1" applyFont="1" applyFill="1" applyBorder="1" applyAlignment="1" applyProtection="1">
      <alignment horizontal="center" vertical="center" wrapText="1"/>
    </xf>
    <xf numFmtId="49" fontId="26" fillId="0" borderId="213" xfId="38" applyNumberFormat="1" applyFont="1" applyFill="1" applyBorder="1" applyAlignment="1" applyProtection="1">
      <alignment horizontal="center" vertical="center" wrapText="1"/>
    </xf>
    <xf numFmtId="0" fontId="33" fillId="35" borderId="214" xfId="38" applyFont="1" applyFill="1" applyBorder="1" applyAlignment="1" applyProtection="1">
      <alignment horizontal="center" vertical="top" wrapText="1"/>
    </xf>
    <xf numFmtId="0" fontId="33" fillId="35" borderId="215" xfId="38" applyFont="1" applyFill="1" applyBorder="1" applyAlignment="1" applyProtection="1">
      <alignment horizontal="center" vertical="top" wrapText="1"/>
    </xf>
    <xf numFmtId="0" fontId="33" fillId="36" borderId="215" xfId="38" applyFont="1" applyFill="1" applyBorder="1" applyAlignment="1" applyProtection="1">
      <alignment horizontal="center" vertical="top" wrapText="1"/>
    </xf>
    <xf numFmtId="0" fontId="33" fillId="36" borderId="216" xfId="38" applyFont="1" applyFill="1" applyBorder="1" applyAlignment="1" applyProtection="1">
      <alignment horizontal="center" vertical="top" wrapText="1"/>
    </xf>
    <xf numFmtId="49" fontId="25" fillId="0" borderId="0" xfId="38" applyNumberFormat="1" applyFont="1" applyFill="1" applyAlignment="1" applyProtection="1">
      <alignment horizontal="center" vertical="top" wrapText="1"/>
    </xf>
    <xf numFmtId="49" fontId="26" fillId="0" borderId="0" xfId="38" applyNumberFormat="1" applyFont="1" applyFill="1" applyAlignment="1" applyProtection="1">
      <alignment horizontal="center" vertical="top" wrapText="1"/>
    </xf>
    <xf numFmtId="0" fontId="25" fillId="0" borderId="0" xfId="38" applyFont="1" applyFill="1" applyBorder="1" applyAlignment="1" applyProtection="1">
      <alignment horizontal="center" vertical="top" wrapText="1"/>
    </xf>
    <xf numFmtId="0" fontId="27" fillId="0" borderId="0" xfId="38" applyFont="1" applyFill="1" applyBorder="1" applyAlignment="1" applyProtection="1">
      <alignment horizontal="left" vertical="top" wrapText="1"/>
    </xf>
    <xf numFmtId="0" fontId="27" fillId="0" borderId="114" xfId="38" applyFont="1" applyFill="1" applyBorder="1" applyAlignment="1" applyProtection="1">
      <alignment horizontal="left" vertical="top" wrapText="1"/>
    </xf>
    <xf numFmtId="0" fontId="19" fillId="0" borderId="0" xfId="0" applyNumberFormat="1" applyFont="1" applyBorder="1" applyAlignment="1">
      <alignment horizontal="center" vertical="top" wrapText="1"/>
    </xf>
    <xf numFmtId="0" fontId="20" fillId="0" borderId="0" xfId="0" applyNumberFormat="1" applyFont="1" applyBorder="1" applyAlignment="1">
      <alignment horizontal="center" vertical="top" wrapText="1"/>
    </xf>
    <xf numFmtId="0" fontId="24" fillId="0" borderId="0" xfId="0" applyNumberFormat="1" applyFont="1" applyBorder="1" applyAlignment="1">
      <alignment horizontal="center" vertical="top" wrapText="1"/>
    </xf>
  </cellXfs>
  <cellStyles count="49">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2" xfId="31"/>
    <cellStyle name="Incorrecto" xfId="32" builtinId="27" customBuiltin="1"/>
    <cellStyle name="Millares" xfId="33" builtinId="3"/>
    <cellStyle name="Millares 2" xfId="34"/>
    <cellStyle name="Moneda 2" xfId="35"/>
    <cellStyle name="Neutral" xfId="36" builtinId="28" customBuiltin="1"/>
    <cellStyle name="Normal" xfId="0" builtinId="0"/>
    <cellStyle name="Normal 2" xfId="37"/>
    <cellStyle name="Normal 3" xfId="38"/>
    <cellStyle name="Notas" xfId="39" builtinId="10" customBuiltin="1"/>
    <cellStyle name="Porcentual 2" xfId="40"/>
    <cellStyle name="Salida" xfId="41" builtinId="21" customBuiltin="1"/>
    <cellStyle name="Texto de advertencia" xfId="42" builtinId="11" customBuiltin="1"/>
    <cellStyle name="Texto explicativo" xfId="43" builtinId="53" customBuiltin="1"/>
    <cellStyle name="Título" xfId="44" builtinId="15" customBuiltin="1"/>
    <cellStyle name="Título 1" xfId="45" builtinId="16" customBuiltin="1"/>
    <cellStyle name="Título 2" xfId="46" builtinId="17" customBuiltin="1"/>
    <cellStyle name="Título 3" xfId="47" builtinId="18" customBuiltin="1"/>
    <cellStyle name="Total" xfId="48" builtinId="25" customBuiltin="1"/>
  </cellStyles>
  <dxfs count="0"/>
  <tableStyles count="0" defaultTableStyle="TableStyleMedium9" defaultPivotStyle="PivotStyleLight16"/>
  <colors>
    <mruColors>
      <color rgb="FFFFFFB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PROYECCIONES%20FINANCIERAS%202014%20-%202023%20ANTEPROYEC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Financiero 2013-23 ANEXO1"/>
      <sheetName val="SGP"/>
      <sheetName val="ICLD"/>
      <sheetName val="CONCEJO"/>
      <sheetName val="DEUDA REESTRUCTURADA"/>
      <sheetName val="CAPACIDAD ENDEUDAMIENTO Anexo3"/>
      <sheetName val="EJECUCIONES"/>
      <sheetName val="LEY 617 DE 2000"/>
      <sheetName val="INVERSION"/>
      <sheetName val="SUPERAVIT PRIMARIO Anexo2"/>
      <sheetName val="PLAN ACCION"/>
      <sheetName val="EXENCIONES TRIBUTARIAS"/>
      <sheetName val="PASIVO EXIGIBLE"/>
      <sheetName val="PASIVO CONTINGENTE"/>
      <sheetName val="COSTO ACUERDOS"/>
    </sheetNames>
    <sheetDataSet>
      <sheetData sheetId="0"/>
      <sheetData sheetId="1"/>
      <sheetData sheetId="2"/>
      <sheetData sheetId="3"/>
      <sheetData sheetId="4"/>
      <sheetData sheetId="5"/>
      <sheetData sheetId="6"/>
      <sheetData sheetId="7"/>
      <sheetData sheetId="8">
        <row r="8">
          <cell r="C8">
            <v>23977280498.263538</v>
          </cell>
        </row>
        <row r="11">
          <cell r="C11">
            <v>1042091000</v>
          </cell>
        </row>
      </sheetData>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8"/>
  <sheetViews>
    <sheetView workbookViewId="0">
      <pane xSplit="2" ySplit="2" topLeftCell="AI3" activePane="bottomRight" state="frozen"/>
      <selection pane="topRight" activeCell="C1" sqref="C1"/>
      <selection pane="bottomLeft" activeCell="A3" sqref="A3"/>
      <selection pane="bottomRight" activeCell="A2" sqref="A2"/>
    </sheetView>
  </sheetViews>
  <sheetFormatPr baseColWidth="10" defaultRowHeight="15" x14ac:dyDescent="0.2"/>
  <cols>
    <col min="1" max="1" width="16.42578125" style="537" customWidth="1"/>
    <col min="2" max="2" width="44.28515625" style="537" customWidth="1"/>
    <col min="3" max="3" width="26.28515625" style="537" customWidth="1"/>
    <col min="4" max="42" width="27" style="537" customWidth="1"/>
    <col min="43" max="43" width="11.42578125" style="537"/>
    <col min="44" max="44" width="22" style="537" bestFit="1" customWidth="1"/>
    <col min="45" max="45" width="11.42578125" style="537"/>
    <col min="46" max="46" width="23.28515625" style="537" bestFit="1" customWidth="1"/>
    <col min="47" max="16384" width="11.42578125" style="537"/>
  </cols>
  <sheetData>
    <row r="1" spans="1:46" ht="21.75" customHeight="1" thickTop="1" thickBot="1" x14ac:dyDescent="0.25">
      <c r="A1" s="564"/>
      <c r="B1" s="564"/>
      <c r="C1" s="619" t="s">
        <v>1168</v>
      </c>
      <c r="D1" s="620"/>
      <c r="E1" s="620"/>
      <c r="F1" s="620"/>
      <c r="G1" s="620"/>
      <c r="H1" s="620"/>
      <c r="I1" s="620"/>
      <c r="J1" s="620"/>
      <c r="K1" s="620"/>
      <c r="L1" s="620"/>
      <c r="M1" s="620"/>
      <c r="N1" s="620"/>
      <c r="O1" s="620"/>
      <c r="P1" s="620"/>
      <c r="Q1" s="620"/>
      <c r="R1" s="620"/>
      <c r="S1" s="620"/>
      <c r="T1" s="620"/>
      <c r="U1" s="620"/>
      <c r="V1" s="620"/>
      <c r="W1" s="620"/>
      <c r="X1" s="620"/>
      <c r="Y1" s="620"/>
      <c r="Z1" s="620"/>
      <c r="AA1" s="620"/>
      <c r="AB1" s="620"/>
      <c r="AC1" s="620"/>
      <c r="AD1" s="620"/>
      <c r="AE1" s="620"/>
      <c r="AF1" s="620"/>
      <c r="AG1" s="620"/>
      <c r="AH1" s="620"/>
      <c r="AI1" s="620"/>
      <c r="AJ1" s="620"/>
      <c r="AK1" s="620"/>
      <c r="AL1" s="620"/>
      <c r="AM1" s="620"/>
      <c r="AN1" s="620"/>
      <c r="AO1" s="620"/>
      <c r="AP1" s="621"/>
    </row>
    <row r="2" spans="1:46" ht="48.75" thickTop="1" thickBot="1" x14ac:dyDescent="0.25">
      <c r="A2" s="569" t="s">
        <v>81</v>
      </c>
      <c r="B2" s="570" t="s">
        <v>82</v>
      </c>
      <c r="C2" s="571" t="s">
        <v>1183</v>
      </c>
      <c r="D2" s="572" t="s">
        <v>1113</v>
      </c>
      <c r="E2" s="572" t="s">
        <v>1114</v>
      </c>
      <c r="F2" s="572" t="s">
        <v>1115</v>
      </c>
      <c r="G2" s="572" t="s">
        <v>1147</v>
      </c>
      <c r="H2" s="572" t="s">
        <v>1116</v>
      </c>
      <c r="I2" s="572" t="s">
        <v>1117</v>
      </c>
      <c r="J2" s="572" t="s">
        <v>1118</v>
      </c>
      <c r="K2" s="572" t="s">
        <v>1148</v>
      </c>
      <c r="L2" s="572" t="s">
        <v>1119</v>
      </c>
      <c r="M2" s="572" t="s">
        <v>1120</v>
      </c>
      <c r="N2" s="572" t="s">
        <v>1121</v>
      </c>
      <c r="O2" s="572" t="s">
        <v>1122</v>
      </c>
      <c r="P2" s="572" t="s">
        <v>1123</v>
      </c>
      <c r="Q2" s="572" t="s">
        <v>1124</v>
      </c>
      <c r="R2" s="572" t="s">
        <v>1125</v>
      </c>
      <c r="S2" s="572" t="s">
        <v>1126</v>
      </c>
      <c r="T2" s="572" t="s">
        <v>1127</v>
      </c>
      <c r="U2" s="572" t="s">
        <v>1128</v>
      </c>
      <c r="V2" s="572" t="s">
        <v>1149</v>
      </c>
      <c r="W2" s="572" t="s">
        <v>1129</v>
      </c>
      <c r="X2" s="572" t="s">
        <v>1130</v>
      </c>
      <c r="Y2" s="572" t="s">
        <v>1131</v>
      </c>
      <c r="Z2" s="572" t="s">
        <v>1132</v>
      </c>
      <c r="AA2" s="572" t="s">
        <v>1133</v>
      </c>
      <c r="AB2" s="572" t="s">
        <v>1134</v>
      </c>
      <c r="AC2" s="572" t="s">
        <v>1135</v>
      </c>
      <c r="AD2" s="572" t="s">
        <v>1136</v>
      </c>
      <c r="AE2" s="572" t="s">
        <v>1137</v>
      </c>
      <c r="AF2" s="572" t="s">
        <v>1138</v>
      </c>
      <c r="AG2" s="572" t="s">
        <v>1139</v>
      </c>
      <c r="AH2" s="572" t="s">
        <v>1140</v>
      </c>
      <c r="AI2" s="572" t="s">
        <v>1141</v>
      </c>
      <c r="AJ2" s="572" t="s">
        <v>1142</v>
      </c>
      <c r="AK2" s="572" t="s">
        <v>1143</v>
      </c>
      <c r="AL2" s="572" t="s">
        <v>1144</v>
      </c>
      <c r="AM2" s="572" t="s">
        <v>1145</v>
      </c>
      <c r="AN2" s="572" t="s">
        <v>1146</v>
      </c>
      <c r="AO2" s="573" t="s">
        <v>1188</v>
      </c>
      <c r="AP2" s="602" t="s">
        <v>1171</v>
      </c>
    </row>
    <row r="3" spans="1:46" ht="45" x14ac:dyDescent="0.2">
      <c r="A3" s="565" t="s">
        <v>102</v>
      </c>
      <c r="B3" s="566" t="s">
        <v>103</v>
      </c>
      <c r="C3" s="567">
        <f>SUM('POAI_2014_Metas Prod'!AC7:AC42)</f>
        <v>2770100000</v>
      </c>
      <c r="D3" s="567">
        <f>SUM('POAI_2014_Metas Prod'!AD7:AD42)</f>
        <v>0</v>
      </c>
      <c r="E3" s="567">
        <f>SUM('POAI_2014_Metas Prod'!AE7:AE42)</f>
        <v>0</v>
      </c>
      <c r="F3" s="568">
        <f>SUM('POAI_2014_Metas Prod'!AF7:AF42)</f>
        <v>0</v>
      </c>
      <c r="G3" s="568">
        <f>SUM('POAI_2014_Metas Prod'!AG7:AG42)</f>
        <v>0</v>
      </c>
      <c r="H3" s="568">
        <f>SUM('POAI_2014_Metas Prod'!AH7:AH42)</f>
        <v>0</v>
      </c>
      <c r="I3" s="568">
        <f>SUM('POAI_2014_Metas Prod'!AI7:AI42)</f>
        <v>0</v>
      </c>
      <c r="J3" s="568">
        <f>SUM('POAI_2014_Metas Prod'!AJ7:AJ42)</f>
        <v>0</v>
      </c>
      <c r="K3" s="568">
        <f>SUM('POAI_2014_Metas Prod'!AK7:AK42)</f>
        <v>0</v>
      </c>
      <c r="L3" s="568">
        <f>SUM('POAI_2014_Metas Prod'!AL7:AL42)</f>
        <v>0</v>
      </c>
      <c r="M3" s="568">
        <f>SUM('POAI_2014_Metas Prod'!AM7:AM42)</f>
        <v>0</v>
      </c>
      <c r="N3" s="568">
        <f>SUM('POAI_2014_Metas Prod'!AN7:AN42)</f>
        <v>0</v>
      </c>
      <c r="O3" s="568">
        <f>SUM('POAI_2014_Metas Prod'!AO7:AO42)</f>
        <v>212093115.75</v>
      </c>
      <c r="P3" s="568">
        <f>SUM('POAI_2014_Metas Prod'!AP7:AP42)</f>
        <v>532877000</v>
      </c>
      <c r="Q3" s="568">
        <f>SUM('POAI_2014_Metas Prod'!AQ7:AQ42)</f>
        <v>0</v>
      </c>
      <c r="R3" s="568">
        <f>SUM('POAI_2014_Metas Prod'!AR7:AR42)</f>
        <v>0</v>
      </c>
      <c r="S3" s="568">
        <f>SUM('POAI_2014_Metas Prod'!AS7:AS42)</f>
        <v>0</v>
      </c>
      <c r="T3" s="568">
        <f>SUM('POAI_2014_Metas Prod'!AT7:AT42)</f>
        <v>0</v>
      </c>
      <c r="U3" s="568">
        <f>SUM('POAI_2014_Metas Prod'!AU7:AU42)</f>
        <v>0</v>
      </c>
      <c r="V3" s="568">
        <f>SUM('POAI_2014_Metas Prod'!AV7:AV42)</f>
        <v>0</v>
      </c>
      <c r="W3" s="568">
        <f>SUM('POAI_2014_Metas Prod'!AW7:AW42)</f>
        <v>0</v>
      </c>
      <c r="X3" s="568">
        <f>SUM('POAI_2014_Metas Prod'!AX7:AX42)</f>
        <v>0</v>
      </c>
      <c r="Y3" s="568">
        <f>SUM('POAI_2014_Metas Prod'!AY7:AY42)</f>
        <v>0</v>
      </c>
      <c r="Z3" s="568">
        <f>SUM('POAI_2014_Metas Prod'!AZ7:AZ42)</f>
        <v>0</v>
      </c>
      <c r="AA3" s="568">
        <f>SUM('POAI_2014_Metas Prod'!BA7:BA42)</f>
        <v>0</v>
      </c>
      <c r="AB3" s="568">
        <f>SUM('POAI_2014_Metas Prod'!BB7:BB42)</f>
        <v>0</v>
      </c>
      <c r="AC3" s="568">
        <f>SUM('POAI_2014_Metas Prod'!BC7:BC42)</f>
        <v>0</v>
      </c>
      <c r="AD3" s="568">
        <f>SUM('POAI_2014_Metas Prod'!BD7:BD42)</f>
        <v>1563578.1</v>
      </c>
      <c r="AE3" s="568">
        <f>SUM('POAI_2014_Metas Prod'!BE7:BE42)</f>
        <v>0</v>
      </c>
      <c r="AF3" s="568">
        <f>SUM('POAI_2014_Metas Prod'!BF7:BF42)</f>
        <v>0</v>
      </c>
      <c r="AG3" s="568">
        <f>SUM('POAI_2014_Metas Prod'!BG7:BG42)</f>
        <v>0</v>
      </c>
      <c r="AH3" s="568">
        <f>SUM('POAI_2014_Metas Prod'!BH7:BH42)</f>
        <v>0</v>
      </c>
      <c r="AI3" s="568">
        <f>SUM('POAI_2014_Metas Prod'!BI7:BI42)</f>
        <v>0</v>
      </c>
      <c r="AJ3" s="568">
        <f>SUM('POAI_2014_Metas Prod'!BJ7:BJ42)</f>
        <v>0</v>
      </c>
      <c r="AK3" s="568">
        <f>SUM('POAI_2014_Metas Prod'!BK7:BK42)</f>
        <v>0</v>
      </c>
      <c r="AL3" s="568">
        <f>SUM('POAI_2014_Metas Prod'!BL7:BL42)</f>
        <v>0</v>
      </c>
      <c r="AM3" s="568">
        <f>SUM('POAI_2014_Metas Prod'!BM7:BM42)</f>
        <v>0</v>
      </c>
      <c r="AN3" s="568">
        <f>SUM('POAI_2014_Metas Prod'!BN7:BN42)</f>
        <v>0</v>
      </c>
      <c r="AO3" s="568">
        <f>SUM('POAI_2014_Metas Prod'!BO7:BO42)</f>
        <v>0</v>
      </c>
      <c r="AP3" s="603">
        <f>SUM(C3:AO3)</f>
        <v>3516633693.8499999</v>
      </c>
    </row>
    <row r="4" spans="1:46" ht="30" x14ac:dyDescent="0.2">
      <c r="A4" s="539" t="s">
        <v>284</v>
      </c>
      <c r="B4" s="523" t="s">
        <v>285</v>
      </c>
      <c r="C4" s="536">
        <f>SUM('POAI_2014_Metas Prod'!AC43:AC60)</f>
        <v>958351048.96353912</v>
      </c>
      <c r="D4" s="536">
        <f>SUM('POAI_2014_Metas Prod'!AD43:AD60)</f>
        <v>0</v>
      </c>
      <c r="E4" s="536">
        <f>SUM('POAI_2014_Metas Prod'!AE43:AE60)</f>
        <v>0</v>
      </c>
      <c r="F4" s="547">
        <f>SUM('POAI_2014_Metas Prod'!AF43:AF60)</f>
        <v>0</v>
      </c>
      <c r="G4" s="547">
        <f>SUM('POAI_2014_Metas Prod'!AG43:AG60)</f>
        <v>0</v>
      </c>
      <c r="H4" s="547">
        <f>SUM('POAI_2014_Metas Prod'!AH43:AH60)</f>
        <v>0</v>
      </c>
      <c r="I4" s="547">
        <f>SUM('POAI_2014_Metas Prod'!AI43:AI60)</f>
        <v>0</v>
      </c>
      <c r="J4" s="547">
        <f>SUM('POAI_2014_Metas Prod'!AJ43:AJ60)</f>
        <v>0</v>
      </c>
      <c r="K4" s="547">
        <f>SUM('POAI_2014_Metas Prod'!AK43:AK60)</f>
        <v>0</v>
      </c>
      <c r="L4" s="547">
        <f>SUM('POAI_2014_Metas Prod'!AL43:AL60)</f>
        <v>0</v>
      </c>
      <c r="M4" s="547">
        <f>SUM('POAI_2014_Metas Prod'!AM43:AM60)</f>
        <v>0</v>
      </c>
      <c r="N4" s="547">
        <f>SUM('POAI_2014_Metas Prod'!AN43:AN60)</f>
        <v>0</v>
      </c>
      <c r="O4" s="547">
        <f>SUM('POAI_2014_Metas Prod'!AO43:AO60)</f>
        <v>0</v>
      </c>
      <c r="P4" s="547">
        <f>SUM('POAI_2014_Metas Prod'!AP43:AP60)</f>
        <v>0</v>
      </c>
      <c r="Q4" s="547">
        <f>SUM('POAI_2014_Metas Prod'!AQ43:AQ60)</f>
        <v>0</v>
      </c>
      <c r="R4" s="547">
        <f>SUM('POAI_2014_Metas Prod'!AR43:AR60)</f>
        <v>0</v>
      </c>
      <c r="S4" s="547">
        <f>SUM('POAI_2014_Metas Prod'!AS43:AS60)</f>
        <v>0</v>
      </c>
      <c r="T4" s="547">
        <f>SUM('POAI_2014_Metas Prod'!AT43:AT60)</f>
        <v>0</v>
      </c>
      <c r="U4" s="547">
        <f>SUM('POAI_2014_Metas Prod'!AU43:AU60)</f>
        <v>0</v>
      </c>
      <c r="V4" s="547">
        <f>SUM('POAI_2014_Metas Prod'!AV43:AV60)</f>
        <v>0</v>
      </c>
      <c r="W4" s="547">
        <f>SUM('POAI_2014_Metas Prod'!AW43:AW60)</f>
        <v>592582137</v>
      </c>
      <c r="X4" s="547">
        <f>SUM('POAI_2014_Metas Prod'!AX43:AX60)</f>
        <v>131546231</v>
      </c>
      <c r="Y4" s="547">
        <f>SUM('POAI_2014_Metas Prod'!AY43:AY60)</f>
        <v>42382703</v>
      </c>
      <c r="Z4" s="547">
        <f>SUM('POAI_2014_Metas Prod'!AZ43:AZ60)</f>
        <v>849622614</v>
      </c>
      <c r="AA4" s="547">
        <f>SUM('POAI_2014_Metas Prod'!BA43:BA60)</f>
        <v>450323371</v>
      </c>
      <c r="AB4" s="547">
        <f>SUM('POAI_2014_Metas Prod'!BB43:BB60)</f>
        <v>382110888</v>
      </c>
      <c r="AC4" s="547">
        <f>SUM('POAI_2014_Metas Prod'!BC43:BC60)</f>
        <v>0</v>
      </c>
      <c r="AD4" s="547">
        <f>SUM('POAI_2014_Metas Prod'!BD43:BD60)</f>
        <v>0</v>
      </c>
      <c r="AE4" s="547">
        <f>SUM('POAI_2014_Metas Prod'!BE43:BE60)</f>
        <v>0</v>
      </c>
      <c r="AF4" s="547">
        <f>SUM('POAI_2014_Metas Prod'!BF43:BF60)</f>
        <v>0</v>
      </c>
      <c r="AG4" s="547">
        <f>SUM('POAI_2014_Metas Prod'!BG43:BG60)</f>
        <v>10991042</v>
      </c>
      <c r="AH4" s="547">
        <f>SUM('POAI_2014_Metas Prod'!BH43:BH60)</f>
        <v>300000</v>
      </c>
      <c r="AI4" s="547">
        <f>SUM('POAI_2014_Metas Prod'!BI43:BI60)</f>
        <v>4628895</v>
      </c>
      <c r="AJ4" s="547">
        <f>SUM('POAI_2014_Metas Prod'!BJ43:BJ60)</f>
        <v>0</v>
      </c>
      <c r="AK4" s="547">
        <f>SUM('POAI_2014_Metas Prod'!BK43:BK60)</f>
        <v>0</v>
      </c>
      <c r="AL4" s="547">
        <f>SUM('POAI_2014_Metas Prod'!BL43:BL60)</f>
        <v>0</v>
      </c>
      <c r="AM4" s="547">
        <f>SUM('POAI_2014_Metas Prod'!BM43:BM60)</f>
        <v>0</v>
      </c>
      <c r="AN4" s="547">
        <f>SUM('POAI_2014_Metas Prod'!BN43:BN60)</f>
        <v>0</v>
      </c>
      <c r="AO4" s="547">
        <f>SUM('POAI_2014_Metas Prod'!BO43:BO60)</f>
        <v>0</v>
      </c>
      <c r="AP4" s="604">
        <f t="shared" ref="AP4:AP12" si="0">SUM(C4:AO4)</f>
        <v>3422838929.9635391</v>
      </c>
    </row>
    <row r="5" spans="1:46" ht="15.75" x14ac:dyDescent="0.2">
      <c r="A5" s="539" t="s">
        <v>372</v>
      </c>
      <c r="B5" s="523" t="s">
        <v>373</v>
      </c>
      <c r="C5" s="536">
        <f>SUM('POAI_2014_Metas Prod'!AC61:AC75)</f>
        <v>180090000</v>
      </c>
      <c r="D5" s="536">
        <f>SUM('POAI_2014_Metas Prod'!AD61:AD75)</f>
        <v>403577060.75801599</v>
      </c>
      <c r="E5" s="536">
        <f>SUM('POAI_2014_Metas Prod'!AE61:AE75)</f>
        <v>0</v>
      </c>
      <c r="F5" s="547">
        <f>SUM('POAI_2014_Metas Prod'!AF61:AF75)</f>
        <v>0</v>
      </c>
      <c r="G5" s="547">
        <f>SUM('POAI_2014_Metas Prod'!AG61:AG75)</f>
        <v>0</v>
      </c>
      <c r="H5" s="547">
        <f>SUM('POAI_2014_Metas Prod'!AH61:AH75)</f>
        <v>0</v>
      </c>
      <c r="I5" s="547">
        <f>SUM('POAI_2014_Metas Prod'!AI61:AI75)</f>
        <v>0</v>
      </c>
      <c r="J5" s="547">
        <f>SUM('POAI_2014_Metas Prod'!AJ61:AJ75)</f>
        <v>0</v>
      </c>
      <c r="K5" s="547">
        <f>SUM('POAI_2014_Metas Prod'!AK61:AK75)</f>
        <v>1710733000</v>
      </c>
      <c r="L5" s="547">
        <f>SUM('POAI_2014_Metas Prod'!AL61:AL75)</f>
        <v>0</v>
      </c>
      <c r="M5" s="547">
        <f>SUM('POAI_2014_Metas Prod'!AM61:AM75)</f>
        <v>0</v>
      </c>
      <c r="N5" s="547">
        <f>SUM('POAI_2014_Metas Prod'!AN61:AN75)</f>
        <v>0</v>
      </c>
      <c r="O5" s="547">
        <f>SUM('POAI_2014_Metas Prod'!AO61:AO75)</f>
        <v>0</v>
      </c>
      <c r="P5" s="547">
        <f>SUM('POAI_2014_Metas Prod'!AP61:AP75)</f>
        <v>0</v>
      </c>
      <c r="Q5" s="547">
        <f>SUM('POAI_2014_Metas Prod'!AQ61:AQ75)</f>
        <v>0</v>
      </c>
      <c r="R5" s="547">
        <f>SUM('POAI_2014_Metas Prod'!AR61:AR75)</f>
        <v>0</v>
      </c>
      <c r="S5" s="547">
        <f>SUM('POAI_2014_Metas Prod'!AS61:AS75)</f>
        <v>0</v>
      </c>
      <c r="T5" s="547">
        <f>SUM('POAI_2014_Metas Prod'!AT61:AT75)</f>
        <v>0</v>
      </c>
      <c r="U5" s="547">
        <f>SUM('POAI_2014_Metas Prod'!AU61:AU75)</f>
        <v>0</v>
      </c>
      <c r="V5" s="547">
        <f>SUM('POAI_2014_Metas Prod'!AV61:AV75)</f>
        <v>0</v>
      </c>
      <c r="W5" s="547">
        <f>SUM('POAI_2014_Metas Prod'!AW61:AW75)</f>
        <v>0</v>
      </c>
      <c r="X5" s="547">
        <f>SUM('POAI_2014_Metas Prod'!AX61:AX75)</f>
        <v>0</v>
      </c>
      <c r="Y5" s="547">
        <f>SUM('POAI_2014_Metas Prod'!AY61:AY75)</f>
        <v>0</v>
      </c>
      <c r="Z5" s="547">
        <f>SUM('POAI_2014_Metas Prod'!AZ61:AZ75)</f>
        <v>0</v>
      </c>
      <c r="AA5" s="547">
        <f>SUM('POAI_2014_Metas Prod'!BA61:BA75)</f>
        <v>0</v>
      </c>
      <c r="AB5" s="547">
        <f>SUM('POAI_2014_Metas Prod'!BB61:BB75)</f>
        <v>0</v>
      </c>
      <c r="AC5" s="547">
        <f>SUM('POAI_2014_Metas Prod'!BC61:BC75)</f>
        <v>0</v>
      </c>
      <c r="AD5" s="547">
        <f>SUM('POAI_2014_Metas Prod'!BD61:BD75)</f>
        <v>0</v>
      </c>
      <c r="AE5" s="547">
        <f>SUM('POAI_2014_Metas Prod'!BE61:BE75)</f>
        <v>0</v>
      </c>
      <c r="AF5" s="547">
        <f>SUM('POAI_2014_Metas Prod'!BF61:BF75)</f>
        <v>0</v>
      </c>
      <c r="AG5" s="547">
        <f>SUM('POAI_2014_Metas Prod'!BG61:BG75)</f>
        <v>0</v>
      </c>
      <c r="AH5" s="547">
        <f>SUM('POAI_2014_Metas Prod'!BH61:BH75)</f>
        <v>0</v>
      </c>
      <c r="AI5" s="547">
        <f>SUM('POAI_2014_Metas Prod'!BI61:BI75)</f>
        <v>0</v>
      </c>
      <c r="AJ5" s="547">
        <f>SUM('POAI_2014_Metas Prod'!BJ61:BJ75)</f>
        <v>0</v>
      </c>
      <c r="AK5" s="547">
        <f>SUM('POAI_2014_Metas Prod'!BK61:BK75)</f>
        <v>0</v>
      </c>
      <c r="AL5" s="547">
        <f>SUM('POAI_2014_Metas Prod'!BL61:BL75)</f>
        <v>0</v>
      </c>
      <c r="AM5" s="547">
        <f>SUM('POAI_2014_Metas Prod'!BM61:BM75)</f>
        <v>0</v>
      </c>
      <c r="AN5" s="547">
        <f>SUM('POAI_2014_Metas Prod'!BN61:BN75)</f>
        <v>0</v>
      </c>
      <c r="AO5" s="547">
        <f>SUM('POAI_2014_Metas Prod'!BO61:BO75)</f>
        <v>0</v>
      </c>
      <c r="AP5" s="604">
        <f t="shared" si="0"/>
        <v>2294400060.7580161</v>
      </c>
    </row>
    <row r="6" spans="1:46" ht="15.75" x14ac:dyDescent="0.2">
      <c r="A6" s="539" t="s">
        <v>453</v>
      </c>
      <c r="B6" s="523" t="s">
        <v>454</v>
      </c>
      <c r="C6" s="536">
        <f>SUM('POAI_2014_Metas Prod'!AC76:AC91)</f>
        <v>2421140400</v>
      </c>
      <c r="D6" s="536">
        <f>SUM('POAI_2014_Metas Prod'!AD76:AD91)</f>
        <v>0</v>
      </c>
      <c r="E6" s="536">
        <f>SUM('POAI_2014_Metas Prod'!AE76:AE91)</f>
        <v>0</v>
      </c>
      <c r="F6" s="547">
        <f>SUM('POAI_2014_Metas Prod'!AF76:AF91)</f>
        <v>0</v>
      </c>
      <c r="G6" s="547">
        <f>SUM('POAI_2014_Metas Prod'!AG76:AG91)</f>
        <v>0</v>
      </c>
      <c r="H6" s="547">
        <f>SUM('POAI_2014_Metas Prod'!AH76:AH91)</f>
        <v>0</v>
      </c>
      <c r="I6" s="547">
        <f>SUM('POAI_2014_Metas Prod'!AI76:AI91)</f>
        <v>0</v>
      </c>
      <c r="J6" s="547">
        <f>SUM('POAI_2014_Metas Prod'!AJ76:AJ91)</f>
        <v>0</v>
      </c>
      <c r="K6" s="547">
        <f>SUM('POAI_2014_Metas Prod'!AK76:AK91)</f>
        <v>0</v>
      </c>
      <c r="L6" s="547">
        <f>SUM('POAI_2014_Metas Prod'!AL76:AL91)</f>
        <v>0</v>
      </c>
      <c r="M6" s="547">
        <f>SUM('POAI_2014_Metas Prod'!AM76:AM91)</f>
        <v>231055000</v>
      </c>
      <c r="N6" s="547">
        <f>SUM('POAI_2014_Metas Prod'!AN76:AN91)</f>
        <v>0</v>
      </c>
      <c r="O6" s="547">
        <f>SUM('POAI_2014_Metas Prod'!AO76:AO91)</f>
        <v>0</v>
      </c>
      <c r="P6" s="547">
        <f>SUM('POAI_2014_Metas Prod'!AP76:AP91)</f>
        <v>0</v>
      </c>
      <c r="Q6" s="547">
        <f>SUM('POAI_2014_Metas Prod'!AQ76:AQ91)</f>
        <v>0</v>
      </c>
      <c r="R6" s="547">
        <f>SUM('POAI_2014_Metas Prod'!AR76:AR91)</f>
        <v>0</v>
      </c>
      <c r="S6" s="547">
        <f>SUM('POAI_2014_Metas Prod'!AS76:AS91)</f>
        <v>0</v>
      </c>
      <c r="T6" s="547">
        <f>SUM('POAI_2014_Metas Prod'!AT76:AT91)</f>
        <v>0</v>
      </c>
      <c r="U6" s="547">
        <f>SUM('POAI_2014_Metas Prod'!AU76:AU91)</f>
        <v>103538598</v>
      </c>
      <c r="V6" s="547">
        <f>SUM('POAI_2014_Metas Prod'!AV76:AV91)</f>
        <v>0</v>
      </c>
      <c r="W6" s="547">
        <f>SUM('POAI_2014_Metas Prod'!AW76:AW91)</f>
        <v>0</v>
      </c>
      <c r="X6" s="547">
        <f>SUM('POAI_2014_Metas Prod'!AX76:AX91)</f>
        <v>0</v>
      </c>
      <c r="Y6" s="547">
        <f>SUM('POAI_2014_Metas Prod'!AY76:AY91)</f>
        <v>0</v>
      </c>
      <c r="Z6" s="547">
        <f>SUM('POAI_2014_Metas Prod'!AZ76:AZ91)</f>
        <v>0</v>
      </c>
      <c r="AA6" s="547">
        <f>SUM('POAI_2014_Metas Prod'!BA76:BA91)</f>
        <v>0</v>
      </c>
      <c r="AB6" s="547">
        <f>SUM('POAI_2014_Metas Prod'!BB76:BB91)</f>
        <v>0</v>
      </c>
      <c r="AC6" s="547">
        <f>SUM('POAI_2014_Metas Prod'!BC76:BC91)</f>
        <v>0</v>
      </c>
      <c r="AD6" s="547">
        <f>SUM('POAI_2014_Metas Prod'!BD76:BD91)</f>
        <v>0</v>
      </c>
      <c r="AE6" s="547">
        <f>SUM('POAI_2014_Metas Prod'!BE76:BE91)</f>
        <v>0</v>
      </c>
      <c r="AF6" s="547">
        <f>SUM('POAI_2014_Metas Prod'!BF76:BF91)</f>
        <v>0</v>
      </c>
      <c r="AG6" s="547">
        <f>SUM('POAI_2014_Metas Prod'!BG76:BG91)</f>
        <v>0</v>
      </c>
      <c r="AH6" s="547">
        <f>SUM('POAI_2014_Metas Prod'!BH76:BH91)</f>
        <v>0</v>
      </c>
      <c r="AI6" s="547">
        <f>SUM('POAI_2014_Metas Prod'!BI76:BI91)</f>
        <v>0</v>
      </c>
      <c r="AJ6" s="547">
        <f>SUM('POAI_2014_Metas Prod'!BJ76:BJ91)</f>
        <v>0</v>
      </c>
      <c r="AK6" s="547">
        <f>SUM('POAI_2014_Metas Prod'!BK76:BK91)</f>
        <v>1229000</v>
      </c>
      <c r="AL6" s="547">
        <f>SUM('POAI_2014_Metas Prod'!BL76:BL91)</f>
        <v>0</v>
      </c>
      <c r="AM6" s="547">
        <f>SUM('POAI_2014_Metas Prod'!BM76:BM91)</f>
        <v>0</v>
      </c>
      <c r="AN6" s="547">
        <f>SUM('POAI_2014_Metas Prod'!BN76:BN91)</f>
        <v>0</v>
      </c>
      <c r="AO6" s="547">
        <f>SUM('POAI_2014_Metas Prod'!BO76:BO91)</f>
        <v>0</v>
      </c>
      <c r="AP6" s="604">
        <f t="shared" si="0"/>
        <v>2756962998</v>
      </c>
    </row>
    <row r="7" spans="1:46" ht="30" x14ac:dyDescent="0.2">
      <c r="A7" s="539" t="s">
        <v>527</v>
      </c>
      <c r="B7" s="523" t="s">
        <v>528</v>
      </c>
      <c r="C7" s="536">
        <f>SUM('POAI_2014_Metas Prod'!AC92:AC103)</f>
        <v>959800000</v>
      </c>
      <c r="D7" s="536">
        <f>SUM('POAI_2014_Metas Prod'!AD92:AD103)</f>
        <v>0</v>
      </c>
      <c r="E7" s="536">
        <f>SUM('POAI_2014_Metas Prod'!AE92:AE103)</f>
        <v>0</v>
      </c>
      <c r="F7" s="547">
        <f>SUM('POAI_2014_Metas Prod'!AF92:AF103)</f>
        <v>0</v>
      </c>
      <c r="G7" s="547">
        <f>SUM('POAI_2014_Metas Prod'!AG92:AG103)</f>
        <v>0</v>
      </c>
      <c r="H7" s="547">
        <f>SUM('POAI_2014_Metas Prod'!AH92:AH103)</f>
        <v>0</v>
      </c>
      <c r="I7" s="547">
        <f>SUM('POAI_2014_Metas Prod'!AI92:AI103)</f>
        <v>0</v>
      </c>
      <c r="J7" s="547">
        <f>SUM('POAI_2014_Metas Prod'!AJ92:AJ103)</f>
        <v>511531666.79999995</v>
      </c>
      <c r="K7" s="547">
        <f>SUM('POAI_2014_Metas Prod'!AK92:AK103)</f>
        <v>0</v>
      </c>
      <c r="L7" s="547">
        <f>SUM('POAI_2014_Metas Prod'!AL92:AL103)</f>
        <v>0</v>
      </c>
      <c r="M7" s="547">
        <f>SUM('POAI_2014_Metas Prod'!AM92:AM103)</f>
        <v>0</v>
      </c>
      <c r="N7" s="547">
        <f>SUM('POAI_2014_Metas Prod'!AN92:AN103)</f>
        <v>0</v>
      </c>
      <c r="O7" s="547">
        <f>SUM('POAI_2014_Metas Prod'!AO92:AO103)</f>
        <v>0</v>
      </c>
      <c r="P7" s="547">
        <f>SUM('POAI_2014_Metas Prod'!AP92:AP103)</f>
        <v>0</v>
      </c>
      <c r="Q7" s="547">
        <f>SUM('POAI_2014_Metas Prod'!AQ92:AQ103)</f>
        <v>0</v>
      </c>
      <c r="R7" s="547">
        <f>SUM('POAI_2014_Metas Prod'!AR92:AR103)</f>
        <v>0</v>
      </c>
      <c r="S7" s="547">
        <f>SUM('POAI_2014_Metas Prod'!AS92:AS103)</f>
        <v>0</v>
      </c>
      <c r="T7" s="547">
        <f>SUM('POAI_2014_Metas Prod'!AT92:AT103)</f>
        <v>138051463</v>
      </c>
      <c r="U7" s="547">
        <f>SUM('POAI_2014_Metas Prod'!AU92:AU103)</f>
        <v>0</v>
      </c>
      <c r="V7" s="547">
        <f>SUM('POAI_2014_Metas Prod'!AV92:AV103)</f>
        <v>0</v>
      </c>
      <c r="W7" s="547">
        <f>SUM('POAI_2014_Metas Prod'!AW92:AW103)</f>
        <v>0</v>
      </c>
      <c r="X7" s="547">
        <f>SUM('POAI_2014_Metas Prod'!AX92:AX103)</f>
        <v>0</v>
      </c>
      <c r="Y7" s="547">
        <f>SUM('POAI_2014_Metas Prod'!AY92:AY103)</f>
        <v>0</v>
      </c>
      <c r="Z7" s="547">
        <f>SUM('POAI_2014_Metas Prod'!AZ92:AZ103)</f>
        <v>0</v>
      </c>
      <c r="AA7" s="547">
        <f>SUM('POAI_2014_Metas Prod'!BA92:BA103)</f>
        <v>0</v>
      </c>
      <c r="AB7" s="547">
        <f>SUM('POAI_2014_Metas Prod'!BB92:BB103)</f>
        <v>0</v>
      </c>
      <c r="AC7" s="547">
        <f>SUM('POAI_2014_Metas Prod'!BC92:BC103)</f>
        <v>0</v>
      </c>
      <c r="AD7" s="547">
        <f>SUM('POAI_2014_Metas Prod'!BD92:BD103)</f>
        <v>0</v>
      </c>
      <c r="AE7" s="547">
        <f>SUM('POAI_2014_Metas Prod'!BE92:BE103)</f>
        <v>0</v>
      </c>
      <c r="AF7" s="547">
        <f>SUM('POAI_2014_Metas Prod'!BF92:BF103)</f>
        <v>0</v>
      </c>
      <c r="AG7" s="547">
        <f>SUM('POAI_2014_Metas Prod'!BG92:BG103)</f>
        <v>0</v>
      </c>
      <c r="AH7" s="547">
        <f>SUM('POAI_2014_Metas Prod'!BH92:BH103)</f>
        <v>0</v>
      </c>
      <c r="AI7" s="547">
        <f>SUM('POAI_2014_Metas Prod'!BI92:BI103)</f>
        <v>0</v>
      </c>
      <c r="AJ7" s="547">
        <f>SUM('POAI_2014_Metas Prod'!BJ92:BJ103)</f>
        <v>0</v>
      </c>
      <c r="AK7" s="547">
        <f>SUM('POAI_2014_Metas Prod'!BK92:BK103)</f>
        <v>0</v>
      </c>
      <c r="AL7" s="547">
        <f>SUM('POAI_2014_Metas Prod'!BL92:BL103)</f>
        <v>0</v>
      </c>
      <c r="AM7" s="547">
        <f>SUM('POAI_2014_Metas Prod'!BM92:BM103)</f>
        <v>0</v>
      </c>
      <c r="AN7" s="547">
        <f>SUM('POAI_2014_Metas Prod'!BN92:BN103)</f>
        <v>0</v>
      </c>
      <c r="AO7" s="547">
        <f>SUM('POAI_2014_Metas Prod'!BO92:BO103)</f>
        <v>0</v>
      </c>
      <c r="AP7" s="604">
        <f t="shared" si="0"/>
        <v>1609383129.8</v>
      </c>
    </row>
    <row r="8" spans="1:46" ht="45" x14ac:dyDescent="0.2">
      <c r="A8" s="539" t="s">
        <v>583</v>
      </c>
      <c r="B8" s="523" t="s">
        <v>584</v>
      </c>
      <c r="C8" s="536">
        <f>SUM('POAI_2014_Metas Prod'!AC104:AC128)</f>
        <v>4354212100</v>
      </c>
      <c r="D8" s="536">
        <f>SUM('POAI_2014_Metas Prod'!AD104:AD128)</f>
        <v>0</v>
      </c>
      <c r="E8" s="536">
        <f>SUM('POAI_2014_Metas Prod'!AE104:AE128)</f>
        <v>0</v>
      </c>
      <c r="F8" s="547">
        <f>SUM('POAI_2014_Metas Prod'!AF104:AF128)</f>
        <v>0</v>
      </c>
      <c r="G8" s="547">
        <f>SUM('POAI_2014_Metas Prod'!AG104:AG128)</f>
        <v>0</v>
      </c>
      <c r="H8" s="547">
        <f>SUM('POAI_2014_Metas Prod'!AH104:AH128)</f>
        <v>0</v>
      </c>
      <c r="I8" s="547">
        <f>SUM('POAI_2014_Metas Prod'!AI104:AI128)</f>
        <v>0</v>
      </c>
      <c r="J8" s="547">
        <f>SUM('POAI_2014_Metas Prod'!AJ104:AJ128)</f>
        <v>0</v>
      </c>
      <c r="K8" s="547">
        <f>SUM('POAI_2014_Metas Prod'!AK104:AK128)</f>
        <v>0</v>
      </c>
      <c r="L8" s="547">
        <f>SUM('POAI_2014_Metas Prod'!AL104:AL128)</f>
        <v>0</v>
      </c>
      <c r="M8" s="547">
        <f>SUM('POAI_2014_Metas Prod'!AM104:AM128)</f>
        <v>0</v>
      </c>
      <c r="N8" s="547">
        <f>SUM('POAI_2014_Metas Prod'!AN104:AN128)</f>
        <v>0</v>
      </c>
      <c r="O8" s="547">
        <f>SUM('POAI_2014_Metas Prod'!AO104:AO128)</f>
        <v>0</v>
      </c>
      <c r="P8" s="547">
        <f>SUM('POAI_2014_Metas Prod'!AP104:AP128)</f>
        <v>0</v>
      </c>
      <c r="Q8" s="547">
        <f>SUM('POAI_2014_Metas Prod'!AQ104:AQ128)</f>
        <v>71905067</v>
      </c>
      <c r="R8" s="547">
        <f>SUM('POAI_2014_Metas Prod'!AR104:AR128)</f>
        <v>0</v>
      </c>
      <c r="S8" s="547">
        <f>SUM('POAI_2014_Metas Prod'!AS104:AS128)</f>
        <v>0</v>
      </c>
      <c r="T8" s="547">
        <f>SUM('POAI_2014_Metas Prod'!AT104:AT128)</f>
        <v>0</v>
      </c>
      <c r="U8" s="547">
        <f>SUM('POAI_2014_Metas Prod'!AU104:AU128)</f>
        <v>0</v>
      </c>
      <c r="V8" s="547">
        <f>SUM('POAI_2014_Metas Prod'!AV104:AV128)</f>
        <v>0</v>
      </c>
      <c r="W8" s="547">
        <f>SUM('POAI_2014_Metas Prod'!AW104:AW128)</f>
        <v>0</v>
      </c>
      <c r="X8" s="547">
        <f>SUM('POAI_2014_Metas Prod'!AX104:AX128)</f>
        <v>0</v>
      </c>
      <c r="Y8" s="547">
        <f>SUM('POAI_2014_Metas Prod'!AY104:AY128)</f>
        <v>0</v>
      </c>
      <c r="Z8" s="547">
        <f>SUM('POAI_2014_Metas Prod'!AZ104:AZ128)</f>
        <v>0</v>
      </c>
      <c r="AA8" s="547">
        <f>SUM('POAI_2014_Metas Prod'!BA104:BA128)</f>
        <v>0</v>
      </c>
      <c r="AB8" s="547">
        <f>SUM('POAI_2014_Metas Prod'!BB104:BB128)</f>
        <v>0</v>
      </c>
      <c r="AC8" s="547">
        <f>SUM('POAI_2014_Metas Prod'!BC104:BC128)</f>
        <v>0</v>
      </c>
      <c r="AD8" s="547">
        <f>SUM('POAI_2014_Metas Prod'!BD104:BD128)</f>
        <v>0</v>
      </c>
      <c r="AE8" s="547">
        <f>SUM('POAI_2014_Metas Prod'!BE104:BE128)</f>
        <v>0</v>
      </c>
      <c r="AF8" s="547">
        <f>SUM('POAI_2014_Metas Prod'!BF104:BF128)</f>
        <v>0</v>
      </c>
      <c r="AG8" s="547">
        <f>SUM('POAI_2014_Metas Prod'!BG104:BG128)</f>
        <v>0</v>
      </c>
      <c r="AH8" s="547">
        <f>SUM('POAI_2014_Metas Prod'!BH104:BH128)</f>
        <v>0</v>
      </c>
      <c r="AI8" s="547">
        <f>SUM('POAI_2014_Metas Prod'!BI104:BI128)</f>
        <v>0</v>
      </c>
      <c r="AJ8" s="547">
        <f>SUM('POAI_2014_Metas Prod'!BJ104:BJ128)</f>
        <v>0</v>
      </c>
      <c r="AK8" s="547">
        <f>SUM('POAI_2014_Metas Prod'!BK104:BK128)</f>
        <v>0</v>
      </c>
      <c r="AL8" s="547">
        <f>SUM('POAI_2014_Metas Prod'!BL104:BL128)</f>
        <v>0</v>
      </c>
      <c r="AM8" s="547">
        <f>SUM('POAI_2014_Metas Prod'!BM104:BM128)</f>
        <v>0</v>
      </c>
      <c r="AN8" s="547">
        <f>SUM('POAI_2014_Metas Prod'!BN104:BN128)</f>
        <v>0</v>
      </c>
      <c r="AO8" s="547">
        <f>SUM('POAI_2014_Metas Prod'!BO104:BO128)</f>
        <v>0</v>
      </c>
      <c r="AP8" s="604">
        <f t="shared" si="0"/>
        <v>4426117167</v>
      </c>
    </row>
    <row r="9" spans="1:46" ht="30" x14ac:dyDescent="0.2">
      <c r="A9" s="539" t="s">
        <v>709</v>
      </c>
      <c r="B9" s="523" t="s">
        <v>710</v>
      </c>
      <c r="C9" s="536">
        <f>SUM('POAI_2014_Metas Prod'!AC129:AC145)</f>
        <v>1148831800</v>
      </c>
      <c r="D9" s="536">
        <f>SUM('POAI_2014_Metas Prod'!AD129:AD145)</f>
        <v>0</v>
      </c>
      <c r="E9" s="536">
        <f>SUM('POAI_2014_Metas Prod'!AE129:AE145)</f>
        <v>0</v>
      </c>
      <c r="F9" s="547">
        <f>SUM('POAI_2014_Metas Prod'!AF129:AF145)</f>
        <v>0</v>
      </c>
      <c r="G9" s="547">
        <f>SUM('POAI_2014_Metas Prod'!AG129:AG145)</f>
        <v>0</v>
      </c>
      <c r="H9" s="547">
        <f>SUM('POAI_2014_Metas Prod'!AH129:AH145)</f>
        <v>0</v>
      </c>
      <c r="I9" s="547">
        <f>SUM('POAI_2014_Metas Prod'!AI129:AI145)</f>
        <v>0</v>
      </c>
      <c r="J9" s="547">
        <f>SUM('POAI_2014_Metas Prod'!AJ129:AJ145)</f>
        <v>0</v>
      </c>
      <c r="K9" s="547">
        <f>SUM('POAI_2014_Metas Prod'!AK129:AK145)</f>
        <v>0</v>
      </c>
      <c r="L9" s="547">
        <f>SUM('POAI_2014_Metas Prod'!AL129:AL145)</f>
        <v>284802500</v>
      </c>
      <c r="M9" s="547">
        <f>SUM('POAI_2014_Metas Prod'!AM129:AM145)</f>
        <v>0</v>
      </c>
      <c r="N9" s="547">
        <f>SUM('POAI_2014_Metas Prod'!AN129:AN145)</f>
        <v>0</v>
      </c>
      <c r="O9" s="547">
        <f>SUM('POAI_2014_Metas Prod'!AO129:AO145)</f>
        <v>0</v>
      </c>
      <c r="P9" s="547">
        <f>SUM('POAI_2014_Metas Prod'!AP129:AP145)</f>
        <v>0</v>
      </c>
      <c r="Q9" s="547">
        <f>SUM('POAI_2014_Metas Prod'!AQ129:AQ145)</f>
        <v>0</v>
      </c>
      <c r="R9" s="547">
        <f>SUM('POAI_2014_Metas Prod'!AR129:AR145)</f>
        <v>0</v>
      </c>
      <c r="S9" s="547">
        <f>SUM('POAI_2014_Metas Prod'!AS129:AS145)</f>
        <v>0</v>
      </c>
      <c r="T9" s="547">
        <f>SUM('POAI_2014_Metas Prod'!AT129:AT145)</f>
        <v>0</v>
      </c>
      <c r="U9" s="547">
        <f>SUM('POAI_2014_Metas Prod'!AU129:AU145)</f>
        <v>0</v>
      </c>
      <c r="V9" s="547">
        <f>SUM('POAI_2014_Metas Prod'!AV129:AV145)</f>
        <v>0</v>
      </c>
      <c r="W9" s="547">
        <f>SUM('POAI_2014_Metas Prod'!AW129:AW145)</f>
        <v>0</v>
      </c>
      <c r="X9" s="547">
        <f>SUM('POAI_2014_Metas Prod'!AX129:AX145)</f>
        <v>0</v>
      </c>
      <c r="Y9" s="547">
        <f>SUM('POAI_2014_Metas Prod'!AY129:AY145)</f>
        <v>0</v>
      </c>
      <c r="Z9" s="547">
        <f>SUM('POAI_2014_Metas Prod'!AZ129:AZ145)</f>
        <v>0</v>
      </c>
      <c r="AA9" s="547">
        <f>SUM('POAI_2014_Metas Prod'!BA129:BA145)</f>
        <v>0</v>
      </c>
      <c r="AB9" s="547">
        <f>SUM('POAI_2014_Metas Prod'!BB129:BB145)</f>
        <v>0</v>
      </c>
      <c r="AC9" s="547">
        <f>SUM('POAI_2014_Metas Prod'!BC129:BC145)</f>
        <v>0</v>
      </c>
      <c r="AD9" s="547">
        <f>SUM('POAI_2014_Metas Prod'!BD129:BD145)</f>
        <v>0</v>
      </c>
      <c r="AE9" s="547">
        <f>SUM('POAI_2014_Metas Prod'!BE129:BE145)</f>
        <v>0</v>
      </c>
      <c r="AF9" s="547">
        <f>SUM('POAI_2014_Metas Prod'!BF129:BF145)</f>
        <v>0</v>
      </c>
      <c r="AG9" s="547">
        <f>SUM('POAI_2014_Metas Prod'!BG129:BG145)</f>
        <v>0</v>
      </c>
      <c r="AH9" s="547">
        <f>SUM('POAI_2014_Metas Prod'!BH129:BH145)</f>
        <v>0</v>
      </c>
      <c r="AI9" s="547">
        <f>SUM('POAI_2014_Metas Prod'!BI129:BI145)</f>
        <v>0</v>
      </c>
      <c r="AJ9" s="547">
        <f>SUM('POAI_2014_Metas Prod'!BJ129:BJ145)</f>
        <v>0</v>
      </c>
      <c r="AK9" s="547">
        <f>SUM('POAI_2014_Metas Prod'!BK129:BK145)</f>
        <v>0</v>
      </c>
      <c r="AL9" s="547">
        <f>SUM('POAI_2014_Metas Prod'!BL129:BL145)</f>
        <v>0</v>
      </c>
      <c r="AM9" s="547">
        <f>SUM('POAI_2014_Metas Prod'!BM129:BM145)</f>
        <v>0</v>
      </c>
      <c r="AN9" s="547">
        <f>SUM('POAI_2014_Metas Prod'!BN129:BN145)</f>
        <v>0</v>
      </c>
      <c r="AO9" s="547">
        <f>SUM('POAI_2014_Metas Prod'!BO129:BO145)</f>
        <v>0</v>
      </c>
      <c r="AP9" s="604">
        <f t="shared" si="0"/>
        <v>1433634300</v>
      </c>
    </row>
    <row r="10" spans="1:46" ht="45" x14ac:dyDescent="0.2">
      <c r="A10" s="609" t="s">
        <v>808</v>
      </c>
      <c r="B10" s="610" t="s">
        <v>809</v>
      </c>
      <c r="C10" s="611">
        <f>SUM('POAI_2014_Metas Prod'!AC146:AC167)</f>
        <v>9179855270.2784462</v>
      </c>
      <c r="D10" s="611">
        <f>SUM('POAI_2014_Metas Prod'!AD146:AD167)</f>
        <v>0</v>
      </c>
      <c r="E10" s="611">
        <f>SUM('POAI_2014_Metas Prod'!AE146:AE167)</f>
        <v>1042091000</v>
      </c>
      <c r="F10" s="612">
        <f>SUM('POAI_2014_Metas Prod'!AF146:AF167)</f>
        <v>84476000</v>
      </c>
      <c r="G10" s="612">
        <f>SUM('POAI_2014_Metas Prod'!AG146:AG167)</f>
        <v>330000000</v>
      </c>
      <c r="H10" s="612">
        <f>SUM('POAI_2014_Metas Prod'!AH146:AH167)</f>
        <v>2408073698</v>
      </c>
      <c r="I10" s="612">
        <f>SUM('POAI_2014_Metas Prod'!AI146:AI167)</f>
        <v>0</v>
      </c>
      <c r="J10" s="612">
        <f>SUM('POAI_2014_Metas Prod'!AJ146:AJ167)</f>
        <v>219227857.19999999</v>
      </c>
      <c r="K10" s="612">
        <f>SUM('POAI_2014_Metas Prod'!AK146:AK167)</f>
        <v>0</v>
      </c>
      <c r="L10" s="612">
        <f>SUM('POAI_2014_Metas Prod'!AL146:AL167)</f>
        <v>284802500</v>
      </c>
      <c r="M10" s="612">
        <f>SUM('POAI_2014_Metas Prod'!AM146:AM167)</f>
        <v>0</v>
      </c>
      <c r="N10" s="612">
        <f>SUM('POAI_2014_Metas Prod'!AN146:AN167)</f>
        <v>214843000</v>
      </c>
      <c r="O10" s="612">
        <f>SUM('POAI_2014_Metas Prod'!AO146:AO167)</f>
        <v>259224919.25000003</v>
      </c>
      <c r="P10" s="612">
        <f>SUM('POAI_2014_Metas Prod'!AP146:AP167)</f>
        <v>0</v>
      </c>
      <c r="Q10" s="612">
        <f>SUM('POAI_2014_Metas Prod'!AQ146:AQ167)</f>
        <v>0</v>
      </c>
      <c r="R10" s="612">
        <f>SUM('POAI_2014_Metas Prod'!AR146:AR167)</f>
        <v>0</v>
      </c>
      <c r="S10" s="612">
        <f>SUM('POAI_2014_Metas Prod'!AS146:AS167)</f>
        <v>627203496</v>
      </c>
      <c r="T10" s="612">
        <f>SUM('POAI_2014_Metas Prod'!AT146:AT167)</f>
        <v>0</v>
      </c>
      <c r="U10" s="612">
        <f>SUM('POAI_2014_Metas Prod'!AU146:AU167)</f>
        <v>0</v>
      </c>
      <c r="V10" s="612">
        <f>SUM('POAI_2014_Metas Prod'!AV146:AV167)</f>
        <v>1311488905</v>
      </c>
      <c r="W10" s="612">
        <f>SUM('POAI_2014_Metas Prod'!AW146:AW167)</f>
        <v>0</v>
      </c>
      <c r="X10" s="612">
        <f>SUM('POAI_2014_Metas Prod'!AX146:AX167)</f>
        <v>0</v>
      </c>
      <c r="Y10" s="612">
        <f>SUM('POAI_2014_Metas Prod'!AY146:AY167)</f>
        <v>0</v>
      </c>
      <c r="Z10" s="612">
        <f>SUM('POAI_2014_Metas Prod'!AZ146:AZ167)</f>
        <v>0</v>
      </c>
      <c r="AA10" s="612">
        <f>SUM('POAI_2014_Metas Prod'!BA146:BA167)</f>
        <v>0</v>
      </c>
      <c r="AB10" s="612">
        <f>SUM('POAI_2014_Metas Prod'!BB146:BB167)</f>
        <v>0</v>
      </c>
      <c r="AC10" s="612">
        <f>SUM('POAI_2014_Metas Prod'!BC146:BC167)</f>
        <v>790394940</v>
      </c>
      <c r="AD10" s="612">
        <f>SUM('POAI_2014_Metas Prod'!BD146:BD167)</f>
        <v>1911039.9000000001</v>
      </c>
      <c r="AE10" s="612">
        <f>SUM('POAI_2014_Metas Prod'!BE146:BE167)</f>
        <v>9205236</v>
      </c>
      <c r="AF10" s="612">
        <f>SUM('POAI_2014_Metas Prod'!BF146:BF167)</f>
        <v>28503988</v>
      </c>
      <c r="AG10" s="612">
        <f>SUM('POAI_2014_Metas Prod'!BG146:BG167)</f>
        <v>0</v>
      </c>
      <c r="AH10" s="612">
        <f>SUM('POAI_2014_Metas Prod'!BH146:BH167)</f>
        <v>0</v>
      </c>
      <c r="AI10" s="612">
        <f>SUM('POAI_2014_Metas Prod'!BI146:BI167)</f>
        <v>0</v>
      </c>
      <c r="AJ10" s="612">
        <f>SUM('POAI_2014_Metas Prod'!BJ146:BJ167)</f>
        <v>41604832</v>
      </c>
      <c r="AK10" s="612">
        <f>SUM('POAI_2014_Metas Prod'!BK146:BK167)</f>
        <v>0</v>
      </c>
      <c r="AL10" s="612">
        <f>SUM('POAI_2014_Metas Prod'!BL146:BL167)</f>
        <v>0</v>
      </c>
      <c r="AM10" s="612">
        <f>SUM('POAI_2014_Metas Prod'!BM146:BM167)</f>
        <v>0</v>
      </c>
      <c r="AN10" s="612">
        <f>SUM('POAI_2014_Metas Prod'!BN146:BN167)</f>
        <v>88231991</v>
      </c>
      <c r="AO10" s="612">
        <f>SUM('POAI_2014_Metas Prod'!BO146:BO167)</f>
        <v>5061550000</v>
      </c>
      <c r="AP10" s="613">
        <f t="shared" si="0"/>
        <v>21982688672.628448</v>
      </c>
    </row>
    <row r="11" spans="1:46" ht="30" x14ac:dyDescent="0.2">
      <c r="A11" s="539" t="s">
        <v>938</v>
      </c>
      <c r="B11" s="523" t="s">
        <v>939</v>
      </c>
      <c r="C11" s="536">
        <f>SUM('POAI_2014_Metas Prod'!AC168:AC178)</f>
        <v>967000000</v>
      </c>
      <c r="D11" s="536">
        <f>SUM('POAI_2014_Metas Prod'!AD168:AD178)</f>
        <v>0</v>
      </c>
      <c r="E11" s="536">
        <f>SUM('POAI_2014_Metas Prod'!AE168:AE178)</f>
        <v>0</v>
      </c>
      <c r="F11" s="547">
        <f>SUM('POAI_2014_Metas Prod'!AF168:AF178)</f>
        <v>0</v>
      </c>
      <c r="G11" s="547">
        <f>SUM('POAI_2014_Metas Prod'!AG168:AG178)</f>
        <v>0</v>
      </c>
      <c r="H11" s="547">
        <f>SUM('POAI_2014_Metas Prod'!AH168:AH178)</f>
        <v>0</v>
      </c>
      <c r="I11" s="547">
        <f>SUM('POAI_2014_Metas Prod'!AI168:AI178)</f>
        <v>0</v>
      </c>
      <c r="J11" s="547">
        <f>SUM('POAI_2014_Metas Prod'!AJ168:AJ178)</f>
        <v>0</v>
      </c>
      <c r="K11" s="547">
        <f>SUM('POAI_2014_Metas Prod'!AK168:AK178)</f>
        <v>0</v>
      </c>
      <c r="L11" s="547">
        <f>SUM('POAI_2014_Metas Prod'!AL168:AL178)</f>
        <v>0</v>
      </c>
      <c r="M11" s="547">
        <f>SUM('POAI_2014_Metas Prod'!AM168:AM178)</f>
        <v>0</v>
      </c>
      <c r="N11" s="547">
        <f>SUM('POAI_2014_Metas Prod'!AN168:AN178)</f>
        <v>0</v>
      </c>
      <c r="O11" s="547">
        <f>SUM('POAI_2014_Metas Prod'!AO168:AO178)</f>
        <v>0</v>
      </c>
      <c r="P11" s="547">
        <f>SUM('POAI_2014_Metas Prod'!AP168:AP178)</f>
        <v>0</v>
      </c>
      <c r="Q11" s="547">
        <f>SUM('POAI_2014_Metas Prod'!AQ168:AQ178)</f>
        <v>0</v>
      </c>
      <c r="R11" s="547">
        <f>SUM('POAI_2014_Metas Prod'!AR168:AR178)</f>
        <v>0</v>
      </c>
      <c r="S11" s="547">
        <f>SUM('POAI_2014_Metas Prod'!AS168:AS178)</f>
        <v>0</v>
      </c>
      <c r="T11" s="547">
        <f>SUM('POAI_2014_Metas Prod'!AT168:AT178)</f>
        <v>0</v>
      </c>
      <c r="U11" s="547">
        <f>SUM('POAI_2014_Metas Prod'!AU168:AU178)</f>
        <v>0</v>
      </c>
      <c r="V11" s="547">
        <f>SUM('POAI_2014_Metas Prod'!AV168:AV178)</f>
        <v>0</v>
      </c>
      <c r="W11" s="547">
        <f>SUM('POAI_2014_Metas Prod'!AW168:AW178)</f>
        <v>0</v>
      </c>
      <c r="X11" s="547">
        <f>SUM('POAI_2014_Metas Prod'!AX168:AX178)</f>
        <v>0</v>
      </c>
      <c r="Y11" s="547">
        <f>SUM('POAI_2014_Metas Prod'!AY168:AY178)</f>
        <v>0</v>
      </c>
      <c r="Z11" s="547">
        <f>SUM('POAI_2014_Metas Prod'!AZ168:AZ178)</f>
        <v>0</v>
      </c>
      <c r="AA11" s="547">
        <f>SUM('POAI_2014_Metas Prod'!BA168:BA178)</f>
        <v>0</v>
      </c>
      <c r="AB11" s="547">
        <f>SUM('POAI_2014_Metas Prod'!BB168:BB178)</f>
        <v>0</v>
      </c>
      <c r="AC11" s="547">
        <f>SUM('POAI_2014_Metas Prod'!BC168:BC178)</f>
        <v>0</v>
      </c>
      <c r="AD11" s="547">
        <f>SUM('POAI_2014_Metas Prod'!BD168:BD178)</f>
        <v>0</v>
      </c>
      <c r="AE11" s="547">
        <f>SUM('POAI_2014_Metas Prod'!BE168:BE178)</f>
        <v>0</v>
      </c>
      <c r="AF11" s="547">
        <f>SUM('POAI_2014_Metas Prod'!BF168:BF178)</f>
        <v>0</v>
      </c>
      <c r="AG11" s="547">
        <f>SUM('POAI_2014_Metas Prod'!BG168:BG178)</f>
        <v>0</v>
      </c>
      <c r="AH11" s="547">
        <f>SUM('POAI_2014_Metas Prod'!BH168:BH178)</f>
        <v>0</v>
      </c>
      <c r="AI11" s="547">
        <f>SUM('POAI_2014_Metas Prod'!BI168:BI178)</f>
        <v>0</v>
      </c>
      <c r="AJ11" s="547">
        <f>SUM('POAI_2014_Metas Prod'!BJ168:BJ178)</f>
        <v>0</v>
      </c>
      <c r="AK11" s="547">
        <f>SUM('POAI_2014_Metas Prod'!BK168:BK178)</f>
        <v>0</v>
      </c>
      <c r="AL11" s="547">
        <f>SUM('POAI_2014_Metas Prod'!BL168:BL178)</f>
        <v>0</v>
      </c>
      <c r="AM11" s="547">
        <f>SUM('POAI_2014_Metas Prod'!BM168:BM178)</f>
        <v>6362065</v>
      </c>
      <c r="AN11" s="547">
        <f>SUM('POAI_2014_Metas Prod'!BN168:BN178)</f>
        <v>0</v>
      </c>
      <c r="AO11" s="547">
        <f>SUM('POAI_2014_Metas Prod'!BO168:BO178)</f>
        <v>0</v>
      </c>
      <c r="AP11" s="604">
        <f t="shared" si="0"/>
        <v>973362065</v>
      </c>
    </row>
    <row r="12" spans="1:46" ht="30.75" thickBot="1" x14ac:dyDescent="0.25">
      <c r="A12" s="609" t="s">
        <v>1004</v>
      </c>
      <c r="B12" s="610" t="s">
        <v>1005</v>
      </c>
      <c r="C12" s="611">
        <f>SUM('POAI_2014_Metas Prod'!AC179:AC195)</f>
        <v>1037900000</v>
      </c>
      <c r="D12" s="611">
        <f>SUM('POAI_2014_Metas Prod'!AD179:AD195)</f>
        <v>0</v>
      </c>
      <c r="E12" s="611">
        <f>SUM('POAI_2014_Metas Prod'!AE179:AE195)</f>
        <v>0</v>
      </c>
      <c r="F12" s="612">
        <f>SUM('POAI_2014_Metas Prod'!AF179:AF195)</f>
        <v>0</v>
      </c>
      <c r="G12" s="612">
        <f>SUM('POAI_2014_Metas Prod'!AG179:AG195)</f>
        <v>0</v>
      </c>
      <c r="H12" s="612">
        <f>SUM('POAI_2014_Metas Prod'!AH179:AH195)</f>
        <v>0</v>
      </c>
      <c r="I12" s="612">
        <f>SUM('POAI_2014_Metas Prod'!AI179:AI195)</f>
        <v>0</v>
      </c>
      <c r="J12" s="612">
        <f>SUM('POAI_2014_Metas Prod'!AJ179:AJ195)</f>
        <v>0</v>
      </c>
      <c r="K12" s="612">
        <f>SUM('POAI_2014_Metas Prod'!AK179:AK195)</f>
        <v>0</v>
      </c>
      <c r="L12" s="612">
        <f>SUM('POAI_2014_Metas Prod'!AL179:AL195)</f>
        <v>0</v>
      </c>
      <c r="M12" s="612">
        <f>SUM('POAI_2014_Metas Prod'!AM179:AM195)</f>
        <v>0</v>
      </c>
      <c r="N12" s="612">
        <f>SUM('POAI_2014_Metas Prod'!AN179:AN195)</f>
        <v>0</v>
      </c>
      <c r="O12" s="612">
        <f>SUM('POAI_2014_Metas Prod'!AO179:AO195)</f>
        <v>0</v>
      </c>
      <c r="P12" s="612">
        <f>SUM('POAI_2014_Metas Prod'!AP179:AP195)</f>
        <v>0</v>
      </c>
      <c r="Q12" s="612">
        <f>SUM('POAI_2014_Metas Prod'!AQ179:AQ195)</f>
        <v>0</v>
      </c>
      <c r="R12" s="612">
        <f>SUM('POAI_2014_Metas Prod'!AR179:AR195)</f>
        <v>0</v>
      </c>
      <c r="S12" s="612">
        <f>SUM('POAI_2014_Metas Prod'!AS179:AS195)</f>
        <v>0</v>
      </c>
      <c r="T12" s="612">
        <f>SUM('POAI_2014_Metas Prod'!AT179:AT195)</f>
        <v>0</v>
      </c>
      <c r="U12" s="612">
        <f>SUM('POAI_2014_Metas Prod'!AU179:AU195)</f>
        <v>0</v>
      </c>
      <c r="V12" s="612">
        <f>SUM('POAI_2014_Metas Prod'!AV179:AV195)</f>
        <v>0</v>
      </c>
      <c r="W12" s="612">
        <f>SUM('POAI_2014_Metas Prod'!AW179:AW195)</f>
        <v>0</v>
      </c>
      <c r="X12" s="612">
        <f>SUM('POAI_2014_Metas Prod'!AX179:AX195)</f>
        <v>0</v>
      </c>
      <c r="Y12" s="612">
        <f>SUM('POAI_2014_Metas Prod'!AY179:AY195)</f>
        <v>0</v>
      </c>
      <c r="Z12" s="612">
        <f>SUM('POAI_2014_Metas Prod'!AZ179:AZ195)</f>
        <v>0</v>
      </c>
      <c r="AA12" s="612">
        <f>SUM('POAI_2014_Metas Prod'!BA179:BA195)</f>
        <v>0</v>
      </c>
      <c r="AB12" s="612">
        <f>SUM('POAI_2014_Metas Prod'!BB179:BB195)</f>
        <v>0</v>
      </c>
      <c r="AC12" s="612">
        <f>SUM('POAI_2014_Metas Prod'!BC179:BC195)</f>
        <v>0</v>
      </c>
      <c r="AD12" s="612">
        <f>SUM('POAI_2014_Metas Prod'!BD179:BD195)</f>
        <v>0</v>
      </c>
      <c r="AE12" s="612">
        <f>SUM('POAI_2014_Metas Prod'!BE179:BE195)</f>
        <v>0</v>
      </c>
      <c r="AF12" s="612">
        <f>SUM('POAI_2014_Metas Prod'!BF179:BF195)</f>
        <v>0</v>
      </c>
      <c r="AG12" s="612">
        <f>SUM('POAI_2014_Metas Prod'!BG179:BG195)</f>
        <v>0</v>
      </c>
      <c r="AH12" s="612">
        <f>SUM('POAI_2014_Metas Prod'!BH179:BH195)</f>
        <v>0</v>
      </c>
      <c r="AI12" s="612">
        <f>SUM('POAI_2014_Metas Prod'!BI179:BI195)</f>
        <v>0</v>
      </c>
      <c r="AJ12" s="612">
        <f>SUM('POAI_2014_Metas Prod'!BJ179:BJ195)</f>
        <v>0</v>
      </c>
      <c r="AK12" s="612">
        <f>SUM('POAI_2014_Metas Prod'!BK179:BK195)</f>
        <v>0</v>
      </c>
      <c r="AL12" s="612">
        <f>SUM('POAI_2014_Metas Prod'!BL179:BL195)</f>
        <v>0</v>
      </c>
      <c r="AM12" s="612">
        <f>SUM('POAI_2014_Metas Prod'!BM179:BM195)</f>
        <v>0</v>
      </c>
      <c r="AN12" s="612">
        <f>SUM('POAI_2014_Metas Prod'!BN179:BN195)</f>
        <v>0</v>
      </c>
      <c r="AO12" s="612">
        <f>SUM('POAI_2014_Metas Prod'!BO179:BO195)</f>
        <v>0</v>
      </c>
      <c r="AP12" s="613">
        <f t="shared" si="0"/>
        <v>1037900000</v>
      </c>
    </row>
    <row r="13" spans="1:46" ht="19.5" thickTop="1" thickBot="1" x14ac:dyDescent="0.25">
      <c r="A13" s="540"/>
      <c r="B13" s="556" t="s">
        <v>1150</v>
      </c>
      <c r="C13" s="557">
        <f t="shared" ref="C13:AP13" si="1">SUM(C3:C12)</f>
        <v>23977280619.241985</v>
      </c>
      <c r="D13" s="557">
        <f t="shared" si="1"/>
        <v>403577060.75801599</v>
      </c>
      <c r="E13" s="557">
        <f t="shared" si="1"/>
        <v>1042091000</v>
      </c>
      <c r="F13" s="557">
        <f t="shared" si="1"/>
        <v>84476000</v>
      </c>
      <c r="G13" s="557">
        <f t="shared" si="1"/>
        <v>330000000</v>
      </c>
      <c r="H13" s="557">
        <f t="shared" si="1"/>
        <v>2408073698</v>
      </c>
      <c r="I13" s="557">
        <f t="shared" si="1"/>
        <v>0</v>
      </c>
      <c r="J13" s="557">
        <f t="shared" si="1"/>
        <v>730759524</v>
      </c>
      <c r="K13" s="557">
        <f t="shared" si="1"/>
        <v>1710733000</v>
      </c>
      <c r="L13" s="557">
        <f t="shared" si="1"/>
        <v>569605000</v>
      </c>
      <c r="M13" s="557">
        <f t="shared" si="1"/>
        <v>231055000</v>
      </c>
      <c r="N13" s="557">
        <f t="shared" si="1"/>
        <v>214843000</v>
      </c>
      <c r="O13" s="557">
        <f t="shared" si="1"/>
        <v>471318035</v>
      </c>
      <c r="P13" s="557">
        <f t="shared" si="1"/>
        <v>532877000</v>
      </c>
      <c r="Q13" s="557">
        <f t="shared" si="1"/>
        <v>71905067</v>
      </c>
      <c r="R13" s="557">
        <f t="shared" si="1"/>
        <v>0</v>
      </c>
      <c r="S13" s="557">
        <f t="shared" si="1"/>
        <v>627203496</v>
      </c>
      <c r="T13" s="557">
        <f t="shared" si="1"/>
        <v>138051463</v>
      </c>
      <c r="U13" s="557">
        <f t="shared" si="1"/>
        <v>103538598</v>
      </c>
      <c r="V13" s="557">
        <f t="shared" si="1"/>
        <v>1311488905</v>
      </c>
      <c r="W13" s="557">
        <f t="shared" si="1"/>
        <v>592582137</v>
      </c>
      <c r="X13" s="557">
        <f t="shared" si="1"/>
        <v>131546231</v>
      </c>
      <c r="Y13" s="557">
        <f t="shared" si="1"/>
        <v>42382703</v>
      </c>
      <c r="Z13" s="557">
        <f t="shared" si="1"/>
        <v>849622614</v>
      </c>
      <c r="AA13" s="557">
        <f t="shared" si="1"/>
        <v>450323371</v>
      </c>
      <c r="AB13" s="557">
        <f t="shared" si="1"/>
        <v>382110888</v>
      </c>
      <c r="AC13" s="557">
        <f t="shared" si="1"/>
        <v>790394940</v>
      </c>
      <c r="AD13" s="557">
        <f t="shared" si="1"/>
        <v>3474618</v>
      </c>
      <c r="AE13" s="557">
        <f t="shared" si="1"/>
        <v>9205236</v>
      </c>
      <c r="AF13" s="557">
        <f t="shared" si="1"/>
        <v>28503988</v>
      </c>
      <c r="AG13" s="557">
        <f t="shared" si="1"/>
        <v>10991042</v>
      </c>
      <c r="AH13" s="557">
        <f t="shared" si="1"/>
        <v>300000</v>
      </c>
      <c r="AI13" s="557">
        <f t="shared" si="1"/>
        <v>4628895</v>
      </c>
      <c r="AJ13" s="557">
        <f t="shared" si="1"/>
        <v>41604832</v>
      </c>
      <c r="AK13" s="557">
        <f t="shared" si="1"/>
        <v>1229000</v>
      </c>
      <c r="AL13" s="557">
        <f t="shared" si="1"/>
        <v>0</v>
      </c>
      <c r="AM13" s="557">
        <f t="shared" si="1"/>
        <v>6362065</v>
      </c>
      <c r="AN13" s="557">
        <f t="shared" si="1"/>
        <v>88231991</v>
      </c>
      <c r="AO13" s="558">
        <f t="shared" si="1"/>
        <v>5061550000</v>
      </c>
      <c r="AP13" s="559">
        <f t="shared" si="1"/>
        <v>43453921017</v>
      </c>
      <c r="AR13" s="614">
        <v>43453921017</v>
      </c>
      <c r="AS13" s="615"/>
      <c r="AT13" s="616">
        <f>+AP13-AR13</f>
        <v>0</v>
      </c>
    </row>
    <row r="14" spans="1:46" ht="16.5" thickTop="1" thickBot="1" x14ac:dyDescent="0.25">
      <c r="A14" s="538"/>
      <c r="B14" s="538"/>
      <c r="C14" s="339"/>
      <c r="D14" s="339"/>
      <c r="E14" s="339"/>
      <c r="F14" s="339"/>
      <c r="G14" s="339"/>
      <c r="H14" s="339"/>
      <c r="I14" s="339"/>
      <c r="J14" s="339"/>
      <c r="K14" s="339"/>
      <c r="L14" s="339"/>
      <c r="M14" s="339"/>
      <c r="N14" s="339"/>
      <c r="O14" s="339"/>
      <c r="P14" s="339"/>
      <c r="Q14" s="339"/>
      <c r="R14" s="339"/>
      <c r="S14" s="339"/>
      <c r="T14" s="339"/>
      <c r="U14" s="339"/>
      <c r="V14" s="339"/>
      <c r="W14" s="339"/>
      <c r="X14" s="339"/>
      <c r="Y14" s="339"/>
      <c r="Z14" s="339"/>
      <c r="AA14" s="339"/>
      <c r="AB14" s="339"/>
      <c r="AC14" s="339"/>
      <c r="AD14" s="339"/>
      <c r="AE14" s="339"/>
      <c r="AF14" s="339"/>
      <c r="AG14" s="339"/>
      <c r="AH14" s="339"/>
      <c r="AI14" s="339"/>
      <c r="AJ14" s="339"/>
      <c r="AK14" s="339"/>
      <c r="AL14" s="339"/>
      <c r="AM14" s="339"/>
      <c r="AN14" s="339"/>
      <c r="AO14" s="339"/>
      <c r="AP14" s="339"/>
      <c r="AR14" s="614"/>
      <c r="AS14" s="615"/>
      <c r="AT14" s="615"/>
    </row>
    <row r="15" spans="1:46" s="551" customFormat="1" ht="19.5" thickTop="1" thickBot="1" x14ac:dyDescent="0.25">
      <c r="A15" s="549"/>
      <c r="B15" s="552" t="s">
        <v>1174</v>
      </c>
      <c r="C15" s="553">
        <f>+'TECHOS PRESUPUESTALES 2014'!C9</f>
        <v>23977280619.241985</v>
      </c>
      <c r="D15" s="553">
        <f>+'TECHOS PRESUPUESTALES 2014'!C11</f>
        <v>403577060.75999999</v>
      </c>
      <c r="E15" s="553">
        <f>+'TECHOS PRESUPUESTALES 2014'!C12</f>
        <v>1042091000</v>
      </c>
      <c r="F15" s="553">
        <f>+'TECHOS PRESUPUESTALES 2014'!C13</f>
        <v>84476000</v>
      </c>
      <c r="G15" s="553">
        <f>+'TECHOS PRESUPUESTALES 2014'!C14</f>
        <v>330000000</v>
      </c>
      <c r="H15" s="553">
        <f>+'TECHOS PRESUPUESTALES 2014'!C15</f>
        <v>2408073698</v>
      </c>
      <c r="I15" s="553">
        <f>+'TECHOS PRESUPUESTALES 2014'!C16</f>
        <v>0</v>
      </c>
      <c r="J15" s="553">
        <f>+'TECHOS PRESUPUESTALES 2014'!C17</f>
        <v>730759524</v>
      </c>
      <c r="K15" s="553">
        <f>+'TECHOS PRESUPUESTALES 2014'!C18</f>
        <v>1710733000</v>
      </c>
      <c r="L15" s="553">
        <f>+'TECHOS PRESUPUESTALES 2014'!C19</f>
        <v>569605000</v>
      </c>
      <c r="M15" s="553">
        <f>+'TECHOS PRESUPUESTALES 2014'!C21</f>
        <v>231055000</v>
      </c>
      <c r="N15" s="553">
        <f>+'TECHOS PRESUPUESTALES 2014'!C22</f>
        <v>214843000</v>
      </c>
      <c r="O15" s="553">
        <f>+'TECHOS PRESUPUESTALES 2014'!C23</f>
        <v>471318035</v>
      </c>
      <c r="P15" s="553">
        <f>+'TECHOS PRESUPUESTALES 2014'!C24</f>
        <v>532877000</v>
      </c>
      <c r="Q15" s="553">
        <f>+'TECHOS PRESUPUESTALES 2014'!C25</f>
        <v>71905067</v>
      </c>
      <c r="R15" s="553">
        <f>+'TECHOS PRESUPUESTALES 2014'!C26</f>
        <v>0</v>
      </c>
      <c r="S15" s="553">
        <f>+'TECHOS PRESUPUESTALES 2014'!C27</f>
        <v>627203496</v>
      </c>
      <c r="T15" s="553">
        <f>+'TECHOS PRESUPUESTALES 2014'!C28</f>
        <v>138051463</v>
      </c>
      <c r="U15" s="553">
        <f>+'TECHOS PRESUPUESTALES 2014'!C29</f>
        <v>103538598</v>
      </c>
      <c r="V15" s="553">
        <f>+'TECHOS PRESUPUESTALES 2014'!C30</f>
        <v>1311488905</v>
      </c>
      <c r="W15" s="553">
        <f>+'TECHOS PRESUPUESTALES 2014'!C31</f>
        <v>592582137</v>
      </c>
      <c r="X15" s="553">
        <f>+'TECHOS PRESUPUESTALES 2014'!C32</f>
        <v>131546231</v>
      </c>
      <c r="Y15" s="553">
        <f>+'TECHOS PRESUPUESTALES 2014'!C33</f>
        <v>42382703</v>
      </c>
      <c r="Z15" s="553">
        <f>+'TECHOS PRESUPUESTALES 2014'!C34</f>
        <v>849622614</v>
      </c>
      <c r="AA15" s="553">
        <f>+'TECHOS PRESUPUESTALES 2014'!C35</f>
        <v>450323371</v>
      </c>
      <c r="AB15" s="553">
        <f>+'TECHOS PRESUPUESTALES 2014'!C36</f>
        <v>382110888</v>
      </c>
      <c r="AC15" s="553">
        <f>+'TECHOS PRESUPUESTALES 2014'!C37</f>
        <v>790394940</v>
      </c>
      <c r="AD15" s="553">
        <f>+'TECHOS PRESUPUESTALES 2014'!C38</f>
        <v>3474618</v>
      </c>
      <c r="AE15" s="553">
        <f>+'TECHOS PRESUPUESTALES 2014'!C39</f>
        <v>9205236</v>
      </c>
      <c r="AF15" s="553">
        <f>+'TECHOS PRESUPUESTALES 2014'!C40</f>
        <v>28503988</v>
      </c>
      <c r="AG15" s="553">
        <f>+'TECHOS PRESUPUESTALES 2014'!C41</f>
        <v>10991042</v>
      </c>
      <c r="AH15" s="553">
        <f>+'TECHOS PRESUPUESTALES 2014'!C42</f>
        <v>300000</v>
      </c>
      <c r="AI15" s="553">
        <f>+'TECHOS PRESUPUESTALES 2014'!C43</f>
        <v>4628895</v>
      </c>
      <c r="AJ15" s="553">
        <f>+'TECHOS PRESUPUESTALES 2014'!C44</f>
        <v>41604832</v>
      </c>
      <c r="AK15" s="553">
        <f>+'TECHOS PRESUPUESTALES 2014'!C45</f>
        <v>1229000</v>
      </c>
      <c r="AL15" s="553">
        <f>+'TECHOS PRESUPUESTALES 2014'!C46</f>
        <v>0</v>
      </c>
      <c r="AM15" s="553">
        <f>+'TECHOS PRESUPUESTALES 2014'!C47</f>
        <v>6362065</v>
      </c>
      <c r="AN15" s="553">
        <f>+'TECHOS PRESUPUESTALES 2014'!C48</f>
        <v>88231991</v>
      </c>
      <c r="AO15" s="554">
        <f>+'TECHOS PRESUPUESTALES 2014'!C49</f>
        <v>5061550000</v>
      </c>
      <c r="AP15" s="555">
        <f>SUM(C15:AO15)</f>
        <v>43453921017.001984</v>
      </c>
      <c r="AQ15" s="550"/>
      <c r="AR15" s="614">
        <v>43453921017</v>
      </c>
      <c r="AS15" s="615"/>
      <c r="AT15" s="616">
        <f>+AP15-AR15</f>
        <v>1.983642578125E-3</v>
      </c>
    </row>
    <row r="16" spans="1:46" ht="16.5" thickTop="1" thickBot="1" x14ac:dyDescent="0.25">
      <c r="A16" s="538"/>
      <c r="B16" s="538"/>
      <c r="C16" s="339"/>
      <c r="D16" s="339"/>
      <c r="E16" s="339"/>
      <c r="F16" s="339"/>
      <c r="G16" s="339"/>
      <c r="H16" s="339"/>
      <c r="I16" s="339"/>
      <c r="J16" s="339"/>
      <c r="K16" s="339"/>
      <c r="L16" s="339"/>
      <c r="M16" s="339"/>
      <c r="N16" s="339"/>
      <c r="O16" s="339"/>
      <c r="P16" s="339"/>
      <c r="Q16" s="339"/>
      <c r="R16" s="339"/>
      <c r="S16" s="339"/>
      <c r="T16" s="339"/>
      <c r="U16" s="339"/>
      <c r="V16" s="339"/>
      <c r="W16" s="339"/>
      <c r="X16" s="339"/>
      <c r="Y16" s="339"/>
      <c r="Z16" s="339"/>
      <c r="AA16" s="339"/>
      <c r="AB16" s="339"/>
      <c r="AC16" s="339"/>
      <c r="AD16" s="339"/>
      <c r="AE16" s="339"/>
      <c r="AF16" s="339"/>
      <c r="AG16" s="339"/>
      <c r="AH16" s="339"/>
      <c r="AI16" s="339"/>
      <c r="AJ16" s="339"/>
      <c r="AK16" s="339"/>
      <c r="AL16" s="339"/>
      <c r="AM16" s="339"/>
      <c r="AN16" s="339"/>
      <c r="AO16" s="339"/>
      <c r="AP16" s="339"/>
    </row>
    <row r="17" spans="1:42" ht="19.5" thickTop="1" thickBot="1" x14ac:dyDescent="0.25">
      <c r="A17" s="538"/>
      <c r="B17" s="560" t="s">
        <v>1186</v>
      </c>
      <c r="C17" s="561">
        <f>+C15-C13</f>
        <v>0</v>
      </c>
      <c r="D17" s="561">
        <f>+D15-D13</f>
        <v>1.9840002059936523E-3</v>
      </c>
      <c r="E17" s="561">
        <f t="shared" ref="E17:AO17" si="2">+E15-E13</f>
        <v>0</v>
      </c>
      <c r="F17" s="561">
        <f t="shared" si="2"/>
        <v>0</v>
      </c>
      <c r="G17" s="561">
        <f t="shared" si="2"/>
        <v>0</v>
      </c>
      <c r="H17" s="561">
        <f t="shared" si="2"/>
        <v>0</v>
      </c>
      <c r="I17" s="561">
        <f t="shared" si="2"/>
        <v>0</v>
      </c>
      <c r="J17" s="561">
        <f t="shared" si="2"/>
        <v>0</v>
      </c>
      <c r="K17" s="561">
        <f t="shared" si="2"/>
        <v>0</v>
      </c>
      <c r="L17" s="561">
        <f t="shared" si="2"/>
        <v>0</v>
      </c>
      <c r="M17" s="561">
        <f t="shared" si="2"/>
        <v>0</v>
      </c>
      <c r="N17" s="561">
        <f t="shared" si="2"/>
        <v>0</v>
      </c>
      <c r="O17" s="561">
        <f t="shared" si="2"/>
        <v>0</v>
      </c>
      <c r="P17" s="561">
        <f t="shared" si="2"/>
        <v>0</v>
      </c>
      <c r="Q17" s="561">
        <f t="shared" si="2"/>
        <v>0</v>
      </c>
      <c r="R17" s="561">
        <f t="shared" si="2"/>
        <v>0</v>
      </c>
      <c r="S17" s="561">
        <f t="shared" si="2"/>
        <v>0</v>
      </c>
      <c r="T17" s="561">
        <f t="shared" si="2"/>
        <v>0</v>
      </c>
      <c r="U17" s="561">
        <f t="shared" si="2"/>
        <v>0</v>
      </c>
      <c r="V17" s="561">
        <f t="shared" si="2"/>
        <v>0</v>
      </c>
      <c r="W17" s="561">
        <f t="shared" si="2"/>
        <v>0</v>
      </c>
      <c r="X17" s="561">
        <f t="shared" si="2"/>
        <v>0</v>
      </c>
      <c r="Y17" s="561">
        <f t="shared" si="2"/>
        <v>0</v>
      </c>
      <c r="Z17" s="561">
        <f t="shared" si="2"/>
        <v>0</v>
      </c>
      <c r="AA17" s="561">
        <f t="shared" si="2"/>
        <v>0</v>
      </c>
      <c r="AB17" s="561">
        <f t="shared" si="2"/>
        <v>0</v>
      </c>
      <c r="AC17" s="561">
        <f t="shared" si="2"/>
        <v>0</v>
      </c>
      <c r="AD17" s="561">
        <f t="shared" si="2"/>
        <v>0</v>
      </c>
      <c r="AE17" s="561">
        <f t="shared" si="2"/>
        <v>0</v>
      </c>
      <c r="AF17" s="561">
        <f t="shared" si="2"/>
        <v>0</v>
      </c>
      <c r="AG17" s="561">
        <f t="shared" si="2"/>
        <v>0</v>
      </c>
      <c r="AH17" s="561">
        <f t="shared" si="2"/>
        <v>0</v>
      </c>
      <c r="AI17" s="561">
        <f t="shared" si="2"/>
        <v>0</v>
      </c>
      <c r="AJ17" s="561">
        <f t="shared" si="2"/>
        <v>0</v>
      </c>
      <c r="AK17" s="561">
        <f t="shared" si="2"/>
        <v>0</v>
      </c>
      <c r="AL17" s="561">
        <f t="shared" si="2"/>
        <v>0</v>
      </c>
      <c r="AM17" s="561">
        <f t="shared" si="2"/>
        <v>0</v>
      </c>
      <c r="AN17" s="561">
        <f t="shared" si="2"/>
        <v>0</v>
      </c>
      <c r="AO17" s="562">
        <f t="shared" si="2"/>
        <v>0</v>
      </c>
      <c r="AP17" s="563">
        <f>+AP15-AP13</f>
        <v>1.983642578125E-3</v>
      </c>
    </row>
    <row r="18" spans="1:42" ht="15.75" thickTop="1" x14ac:dyDescent="0.2">
      <c r="A18" s="538"/>
      <c r="B18" s="538"/>
      <c r="C18" s="339"/>
      <c r="D18" s="339"/>
      <c r="E18" s="339"/>
      <c r="F18" s="339"/>
      <c r="G18" s="339"/>
      <c r="H18" s="339"/>
      <c r="I18" s="339"/>
      <c r="J18" s="339"/>
      <c r="K18" s="339"/>
      <c r="L18" s="339"/>
      <c r="M18" s="339"/>
      <c r="N18" s="339"/>
      <c r="O18" s="339"/>
      <c r="P18" s="339"/>
      <c r="Q18" s="339"/>
      <c r="R18" s="339"/>
      <c r="S18" s="339"/>
      <c r="T18" s="339"/>
      <c r="U18" s="339"/>
      <c r="V18" s="339"/>
      <c r="W18" s="339"/>
      <c r="X18" s="339"/>
      <c r="Y18" s="339"/>
      <c r="Z18" s="339"/>
      <c r="AA18" s="339"/>
      <c r="AB18" s="339"/>
      <c r="AC18" s="339"/>
      <c r="AD18" s="339"/>
      <c r="AE18" s="339"/>
      <c r="AF18" s="339"/>
      <c r="AG18" s="339"/>
      <c r="AH18" s="339"/>
      <c r="AI18" s="339"/>
      <c r="AJ18" s="339"/>
      <c r="AK18" s="339"/>
      <c r="AL18" s="339"/>
      <c r="AM18" s="339"/>
      <c r="AN18" s="339"/>
      <c r="AO18" s="339"/>
      <c r="AP18" s="339"/>
    </row>
    <row r="19" spans="1:42" x14ac:dyDescent="0.2">
      <c r="A19" s="538"/>
      <c r="B19" s="538"/>
      <c r="C19" s="339"/>
      <c r="D19" s="339"/>
      <c r="E19" s="339"/>
      <c r="F19" s="339"/>
      <c r="G19" s="339"/>
      <c r="H19" s="339"/>
      <c r="I19" s="339"/>
      <c r="J19" s="339"/>
      <c r="K19" s="339"/>
      <c r="L19" s="339"/>
      <c r="M19" s="339"/>
      <c r="N19" s="339"/>
      <c r="O19" s="339"/>
      <c r="P19" s="339"/>
      <c r="Q19" s="339"/>
      <c r="R19" s="339"/>
      <c r="S19" s="339"/>
      <c r="T19" s="339"/>
      <c r="U19" s="339"/>
      <c r="V19" s="339"/>
      <c r="W19" s="339"/>
      <c r="X19" s="339"/>
      <c r="Y19" s="339"/>
      <c r="Z19" s="339"/>
      <c r="AA19" s="339"/>
      <c r="AB19" s="339"/>
      <c r="AC19" s="339"/>
      <c r="AD19" s="339"/>
      <c r="AE19" s="339"/>
      <c r="AF19" s="339"/>
      <c r="AG19" s="339"/>
      <c r="AH19" s="339"/>
      <c r="AI19" s="339"/>
      <c r="AJ19" s="339"/>
      <c r="AK19" s="339"/>
      <c r="AL19" s="339"/>
      <c r="AM19" s="339"/>
      <c r="AN19" s="339"/>
      <c r="AO19" s="339"/>
      <c r="AP19" s="339"/>
    </row>
    <row r="22" spans="1:42" x14ac:dyDescent="0.2">
      <c r="AP22" s="617">
        <v>43453921017</v>
      </c>
    </row>
    <row r="23" spans="1:42" x14ac:dyDescent="0.2">
      <c r="AP23" s="617"/>
    </row>
    <row r="24" spans="1:42" x14ac:dyDescent="0.2">
      <c r="AP24" s="617"/>
    </row>
    <row r="25" spans="1:42" x14ac:dyDescent="0.2">
      <c r="AP25" s="618">
        <f>+AP13-AP22</f>
        <v>0</v>
      </c>
    </row>
    <row r="26" spans="1:42" x14ac:dyDescent="0.2">
      <c r="AP26" s="617"/>
    </row>
    <row r="27" spans="1:42" x14ac:dyDescent="0.2">
      <c r="AP27" s="617"/>
    </row>
    <row r="28" spans="1:42" x14ac:dyDescent="0.2">
      <c r="AP28" s="618">
        <f>+AP15-AP22</f>
        <v>1.983642578125E-3</v>
      </c>
    </row>
  </sheetData>
  <sheetProtection password="E193" sheet="1" objects="1" scenarios="1"/>
  <mergeCells count="1">
    <mergeCell ref="C1:AP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V476"/>
  <sheetViews>
    <sheetView tabSelected="1" zoomScale="90" zoomScaleNormal="90" workbookViewId="0">
      <pane ySplit="6" topLeftCell="A7" activePane="bottomLeft" state="frozen"/>
      <selection pane="bottomLeft" activeCell="A2" sqref="A2:I2"/>
    </sheetView>
  </sheetViews>
  <sheetFormatPr baseColWidth="10" defaultRowHeight="15.75" x14ac:dyDescent="0.25"/>
  <cols>
    <col min="1" max="1" width="18.5703125" style="273" bestFit="1" customWidth="1"/>
    <col min="2" max="2" width="22.85546875" style="269" bestFit="1" customWidth="1"/>
    <col min="3" max="3" width="12.28515625" style="274" bestFit="1" customWidth="1"/>
    <col min="4" max="4" width="14.85546875" style="274" bestFit="1" customWidth="1"/>
    <col min="5" max="5" width="38.42578125" style="269" customWidth="1"/>
    <col min="6" max="6" width="11.5703125" style="276" customWidth="1"/>
    <col min="7" max="7" width="30.7109375" style="269" customWidth="1"/>
    <col min="8" max="8" width="24.5703125" style="274" customWidth="1"/>
    <col min="9" max="9" width="35.42578125" style="269" customWidth="1"/>
    <col min="10" max="10" width="22.140625" style="276" customWidth="1"/>
    <col min="11" max="11" width="37.140625" style="269" customWidth="1"/>
    <col min="12" max="12" width="18" style="276" customWidth="1"/>
    <col min="13" max="13" width="17.5703125" style="272" customWidth="1"/>
    <col min="14" max="14" width="27.28515625" style="270" customWidth="1"/>
    <col min="15" max="15" width="22.85546875" style="270" customWidth="1"/>
    <col min="16" max="16" width="14.85546875" style="274" customWidth="1"/>
    <col min="17" max="17" width="37.42578125" style="269" customWidth="1"/>
    <col min="18" max="18" width="17.140625" style="278" customWidth="1"/>
    <col min="19" max="19" width="53.5703125" style="269" customWidth="1"/>
    <col min="20" max="20" width="43.85546875" style="269" customWidth="1"/>
    <col min="21" max="21" width="16" style="336" customWidth="1"/>
    <col min="22" max="22" width="15.7109375" style="277" customWidth="1"/>
    <col min="23" max="23" width="15" style="277" customWidth="1"/>
    <col min="24" max="24" width="25.140625" style="278" customWidth="1"/>
    <col min="25" max="25" width="26" style="278" hidden="1" customWidth="1"/>
    <col min="26" max="26" width="26.85546875" style="278" customWidth="1"/>
    <col min="27" max="28" width="29.28515625" style="278" customWidth="1"/>
    <col min="29" max="29" width="24.85546875" style="278" customWidth="1"/>
    <col min="30" max="30" width="20.85546875" style="278" customWidth="1"/>
    <col min="31" max="31" width="23.28515625" style="278" customWidth="1"/>
    <col min="32" max="32" width="19.28515625" style="278" customWidth="1"/>
    <col min="33" max="34" width="23.28515625" style="278" customWidth="1"/>
    <col min="35" max="35" width="24.85546875" style="278" customWidth="1"/>
    <col min="36" max="36" width="20.85546875" style="278" customWidth="1"/>
    <col min="37" max="37" width="23.28515625" style="278" customWidth="1"/>
    <col min="38" max="39" width="20.85546875" style="278" customWidth="1"/>
    <col min="40" max="40" width="23.28515625" style="278" customWidth="1"/>
    <col min="41" max="43" width="20.85546875" style="278" customWidth="1"/>
    <col min="44" max="44" width="19.28515625" style="278" customWidth="1"/>
    <col min="45" max="46" width="20.85546875" style="278" customWidth="1"/>
    <col min="47" max="47" width="19.28515625" style="278" customWidth="1"/>
    <col min="48" max="48" width="23.28515625" style="278" customWidth="1"/>
    <col min="49" max="50" width="20.85546875" style="278" customWidth="1"/>
    <col min="51" max="51" width="19.28515625" style="278" customWidth="1"/>
    <col min="52" max="55" width="20.85546875" style="278" customWidth="1"/>
    <col min="56" max="56" width="18.5703125" style="278" customWidth="1"/>
    <col min="57" max="57" width="20.140625" style="278" customWidth="1"/>
    <col min="58" max="58" width="20.7109375" style="278" customWidth="1"/>
    <col min="59" max="59" width="19.28515625" style="278" customWidth="1"/>
    <col min="60" max="60" width="19.85546875" style="278" customWidth="1"/>
    <col min="61" max="61" width="17.7109375" style="278" customWidth="1"/>
    <col min="62" max="62" width="19.28515625" style="278" customWidth="1"/>
    <col min="63" max="63" width="19.5703125" style="278" customWidth="1"/>
    <col min="64" max="64" width="15.28515625" style="278" customWidth="1"/>
    <col min="65" max="65" width="20.140625" style="278" customWidth="1"/>
    <col min="66" max="66" width="19.28515625" style="278" customWidth="1"/>
    <col min="67" max="67" width="22" style="278" customWidth="1"/>
    <col min="68" max="69" width="24.85546875" style="278" bestFit="1" customWidth="1"/>
    <col min="70" max="70" width="21" style="278" hidden="1" customWidth="1"/>
    <col min="71" max="71" width="24.85546875" style="278" bestFit="1" customWidth="1"/>
    <col min="72" max="72" width="25.7109375" style="278" bestFit="1" customWidth="1"/>
    <col min="73" max="73" width="21.140625" style="278" customWidth="1"/>
    <col min="74" max="74" width="24.140625" style="279" customWidth="1"/>
    <col min="75" max="75" width="27.42578125" style="3" customWidth="1"/>
    <col min="76" max="96" width="11.42578125" style="4"/>
    <col min="97" max="101" width="0" style="4" hidden="1" customWidth="1"/>
    <col min="102" max="16384" width="11.42578125" style="4"/>
  </cols>
  <sheetData>
    <row r="1" spans="1:100" ht="20.25" customHeight="1" x14ac:dyDescent="0.25">
      <c r="A1" s="645" t="s">
        <v>75</v>
      </c>
      <c r="B1" s="645"/>
      <c r="C1" s="645"/>
      <c r="D1" s="645"/>
      <c r="E1" s="645"/>
      <c r="F1" s="645"/>
      <c r="G1" s="645"/>
      <c r="H1" s="645"/>
      <c r="I1" s="645"/>
      <c r="J1" s="2"/>
      <c r="K1" s="2"/>
      <c r="L1" s="2"/>
      <c r="M1" s="2"/>
      <c r="N1" s="2"/>
      <c r="O1" s="2"/>
      <c r="P1" s="2"/>
      <c r="Q1" s="2"/>
      <c r="R1" s="2"/>
      <c r="S1" s="2"/>
      <c r="T1" s="2"/>
      <c r="U1" s="307"/>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row>
    <row r="2" spans="1:100" ht="20.25" customHeight="1" x14ac:dyDescent="0.25">
      <c r="A2" s="646" t="s">
        <v>76</v>
      </c>
      <c r="B2" s="646"/>
      <c r="C2" s="646"/>
      <c r="D2" s="646"/>
      <c r="E2" s="646"/>
      <c r="F2" s="646"/>
      <c r="G2" s="646"/>
      <c r="H2" s="646"/>
      <c r="I2" s="646"/>
      <c r="J2" s="5"/>
      <c r="K2" s="5"/>
      <c r="L2" s="5"/>
      <c r="M2" s="5"/>
      <c r="N2" s="5"/>
      <c r="O2" s="5"/>
      <c r="P2" s="5"/>
      <c r="Q2" s="5"/>
      <c r="R2" s="5"/>
      <c r="S2" s="5"/>
      <c r="T2" s="5"/>
      <c r="U2" s="308"/>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row>
    <row r="3" spans="1:100" ht="20.25" customHeight="1" x14ac:dyDescent="0.25">
      <c r="A3" s="647" t="s">
        <v>1172</v>
      </c>
      <c r="B3" s="647"/>
      <c r="C3" s="647"/>
      <c r="D3" s="647"/>
      <c r="E3" s="647"/>
      <c r="F3" s="647"/>
      <c r="G3" s="647"/>
      <c r="H3" s="647"/>
      <c r="I3" s="647"/>
      <c r="J3" s="6"/>
      <c r="K3" s="6"/>
      <c r="L3" s="6"/>
      <c r="M3" s="6"/>
      <c r="N3" s="6"/>
      <c r="O3" s="6"/>
      <c r="P3" s="6"/>
      <c r="Q3" s="6"/>
      <c r="R3" s="6"/>
      <c r="S3" s="6"/>
      <c r="T3" s="6"/>
      <c r="U3" s="309"/>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row>
    <row r="4" spans="1:100" ht="15.75" customHeight="1" thickBot="1" x14ac:dyDescent="0.3">
      <c r="A4" s="648" t="s">
        <v>77</v>
      </c>
      <c r="B4" s="648"/>
      <c r="C4" s="648"/>
      <c r="D4" s="648"/>
      <c r="E4" s="648"/>
      <c r="F4" s="648"/>
      <c r="G4" s="648"/>
      <c r="H4" s="648"/>
      <c r="I4" s="648"/>
      <c r="J4" s="305"/>
      <c r="K4" s="305"/>
      <c r="L4" s="305"/>
      <c r="M4" s="305"/>
      <c r="N4" s="305"/>
      <c r="O4" s="305"/>
      <c r="P4" s="305"/>
      <c r="Q4" s="305"/>
      <c r="R4" s="305"/>
      <c r="S4" s="305"/>
      <c r="T4" s="305"/>
      <c r="U4" s="305"/>
      <c r="V4" s="305"/>
      <c r="W4" s="305"/>
      <c r="X4" s="305"/>
      <c r="Y4" s="305"/>
      <c r="Z4" s="305"/>
      <c r="AA4" s="305"/>
      <c r="AB4" s="305"/>
      <c r="AC4" s="305"/>
      <c r="AD4" s="305"/>
      <c r="AE4" s="305"/>
      <c r="AF4" s="305"/>
      <c r="AG4" s="305"/>
      <c r="AH4" s="305"/>
      <c r="AI4" s="305"/>
      <c r="AJ4" s="305"/>
      <c r="AK4" s="305"/>
      <c r="AL4" s="305"/>
      <c r="AM4" s="305"/>
      <c r="AN4" s="305"/>
      <c r="AO4" s="305"/>
      <c r="AP4" s="305"/>
      <c r="AQ4" s="305"/>
      <c r="AR4" s="305"/>
      <c r="AS4" s="305"/>
      <c r="AT4" s="305"/>
      <c r="AU4" s="305"/>
      <c r="AV4" s="305"/>
      <c r="AW4" s="305"/>
      <c r="AX4" s="305"/>
      <c r="AY4" s="305"/>
      <c r="AZ4" s="305"/>
      <c r="BA4" s="305"/>
      <c r="BB4" s="305"/>
      <c r="BC4" s="305"/>
      <c r="BD4" s="305"/>
      <c r="BE4" s="305"/>
      <c r="BF4" s="305"/>
      <c r="BG4" s="305"/>
      <c r="BH4" s="305"/>
      <c r="BI4" s="305"/>
      <c r="BJ4" s="305"/>
      <c r="BK4" s="305"/>
      <c r="BL4" s="305"/>
      <c r="BM4" s="305"/>
      <c r="BN4" s="305"/>
      <c r="BO4" s="305"/>
      <c r="BP4" s="305"/>
      <c r="BQ4" s="305"/>
      <c r="BR4" s="305"/>
      <c r="BS4" s="305"/>
      <c r="BT4" s="305"/>
      <c r="BU4" s="305"/>
      <c r="BV4" s="305"/>
    </row>
    <row r="5" spans="1:100" ht="33.75" customHeight="1" thickTop="1" thickBot="1" x14ac:dyDescent="0.3">
      <c r="A5" s="649" t="s">
        <v>78</v>
      </c>
      <c r="B5" s="649"/>
      <c r="C5" s="649"/>
      <c r="D5" s="649"/>
      <c r="E5" s="649"/>
      <c r="F5" s="649"/>
      <c r="G5" s="649"/>
      <c r="H5" s="649"/>
      <c r="I5" s="649"/>
      <c r="J5" s="306"/>
      <c r="K5" s="306"/>
      <c r="L5" s="306"/>
      <c r="M5" s="306"/>
      <c r="N5" s="306"/>
      <c r="O5" s="306"/>
      <c r="P5" s="306"/>
      <c r="Q5" s="306"/>
      <c r="R5" s="306"/>
      <c r="S5" s="306"/>
      <c r="T5" s="306"/>
      <c r="U5" s="306"/>
      <c r="V5" s="306"/>
      <c r="W5" s="306"/>
      <c r="X5" s="641" t="s">
        <v>1166</v>
      </c>
      <c r="Y5" s="642"/>
      <c r="Z5" s="642"/>
      <c r="AA5" s="643" t="s">
        <v>1165</v>
      </c>
      <c r="AB5" s="644"/>
      <c r="AC5" s="620" t="s">
        <v>1168</v>
      </c>
      <c r="AD5" s="620"/>
      <c r="AE5" s="620"/>
      <c r="AF5" s="620"/>
      <c r="AG5" s="620"/>
      <c r="AH5" s="620"/>
      <c r="AI5" s="620"/>
      <c r="AJ5" s="620"/>
      <c r="AK5" s="620"/>
      <c r="AL5" s="620"/>
      <c r="AM5" s="620"/>
      <c r="AN5" s="620"/>
      <c r="AO5" s="620"/>
      <c r="AP5" s="620"/>
      <c r="AQ5" s="620"/>
      <c r="AR5" s="620"/>
      <c r="AS5" s="620"/>
      <c r="AT5" s="620"/>
      <c r="AU5" s="620"/>
      <c r="AV5" s="620"/>
      <c r="AW5" s="620"/>
      <c r="AX5" s="620"/>
      <c r="AY5" s="620"/>
      <c r="AZ5" s="620"/>
      <c r="BA5" s="620"/>
      <c r="BB5" s="620"/>
      <c r="BC5" s="620"/>
      <c r="BD5" s="620"/>
      <c r="BE5" s="620"/>
      <c r="BF5" s="620"/>
      <c r="BG5" s="620"/>
      <c r="BH5" s="620"/>
      <c r="BI5" s="620"/>
      <c r="BJ5" s="620"/>
      <c r="BK5" s="620"/>
      <c r="BL5" s="620"/>
      <c r="BM5" s="620"/>
      <c r="BN5" s="620"/>
      <c r="BO5" s="620"/>
      <c r="BP5" s="621"/>
      <c r="BQ5" s="452"/>
      <c r="BR5" s="452"/>
      <c r="BS5" s="452"/>
      <c r="BT5" s="306"/>
      <c r="BU5" s="305"/>
      <c r="BV5" s="305"/>
    </row>
    <row r="6" spans="1:100" s="19" customFormat="1" ht="84.75" customHeight="1" thickTop="1" thickBot="1" x14ac:dyDescent="0.3">
      <c r="A6" s="7" t="s">
        <v>79</v>
      </c>
      <c r="B6" s="8" t="s">
        <v>80</v>
      </c>
      <c r="C6" s="9" t="s">
        <v>1111</v>
      </c>
      <c r="D6" s="10" t="s">
        <v>81</v>
      </c>
      <c r="E6" s="11" t="s">
        <v>82</v>
      </c>
      <c r="F6" s="11" t="s">
        <v>1112</v>
      </c>
      <c r="G6" s="12" t="s">
        <v>83</v>
      </c>
      <c r="H6" s="13" t="s">
        <v>84</v>
      </c>
      <c r="I6" s="14" t="s">
        <v>85</v>
      </c>
      <c r="J6" s="14" t="s">
        <v>87</v>
      </c>
      <c r="K6" s="14" t="s">
        <v>88</v>
      </c>
      <c r="L6" s="14" t="s">
        <v>89</v>
      </c>
      <c r="M6" s="14" t="s">
        <v>90</v>
      </c>
      <c r="N6" s="14" t="s">
        <v>91</v>
      </c>
      <c r="O6" s="15" t="s">
        <v>92</v>
      </c>
      <c r="P6" s="16" t="s">
        <v>93</v>
      </c>
      <c r="Q6" s="17" t="s">
        <v>86</v>
      </c>
      <c r="R6" s="18" t="s">
        <v>94</v>
      </c>
      <c r="S6" s="18" t="s">
        <v>95</v>
      </c>
      <c r="T6" s="18" t="s">
        <v>96</v>
      </c>
      <c r="U6" s="310" t="s">
        <v>97</v>
      </c>
      <c r="V6" s="18" t="s">
        <v>98</v>
      </c>
      <c r="W6" s="453" t="s">
        <v>1161</v>
      </c>
      <c r="X6" s="506" t="s">
        <v>1164</v>
      </c>
      <c r="Y6" s="507"/>
      <c r="Z6" s="508" t="s">
        <v>1163</v>
      </c>
      <c r="AA6" s="513" t="s">
        <v>1162</v>
      </c>
      <c r="AB6" s="514" t="s">
        <v>1169</v>
      </c>
      <c r="AC6" s="509" t="s">
        <v>1183</v>
      </c>
      <c r="AD6" s="510" t="s">
        <v>1113</v>
      </c>
      <c r="AE6" s="510" t="s">
        <v>1114</v>
      </c>
      <c r="AF6" s="510" t="s">
        <v>1115</v>
      </c>
      <c r="AG6" s="510" t="s">
        <v>1147</v>
      </c>
      <c r="AH6" s="510" t="s">
        <v>1116</v>
      </c>
      <c r="AI6" s="510" t="s">
        <v>1117</v>
      </c>
      <c r="AJ6" s="510" t="s">
        <v>1118</v>
      </c>
      <c r="AK6" s="510" t="s">
        <v>1148</v>
      </c>
      <c r="AL6" s="510" t="s">
        <v>1119</v>
      </c>
      <c r="AM6" s="510" t="s">
        <v>1120</v>
      </c>
      <c r="AN6" s="510" t="s">
        <v>1121</v>
      </c>
      <c r="AO6" s="510" t="s">
        <v>1122</v>
      </c>
      <c r="AP6" s="510" t="s">
        <v>1123</v>
      </c>
      <c r="AQ6" s="510" t="s">
        <v>1124</v>
      </c>
      <c r="AR6" s="510" t="s">
        <v>1125</v>
      </c>
      <c r="AS6" s="510" t="s">
        <v>1126</v>
      </c>
      <c r="AT6" s="510" t="s">
        <v>1127</v>
      </c>
      <c r="AU6" s="510" t="s">
        <v>1128</v>
      </c>
      <c r="AV6" s="510" t="s">
        <v>1149</v>
      </c>
      <c r="AW6" s="510" t="s">
        <v>1129</v>
      </c>
      <c r="AX6" s="510" t="s">
        <v>1130</v>
      </c>
      <c r="AY6" s="510" t="s">
        <v>1131</v>
      </c>
      <c r="AZ6" s="510" t="s">
        <v>1132</v>
      </c>
      <c r="BA6" s="510" t="s">
        <v>1133</v>
      </c>
      <c r="BB6" s="510" t="s">
        <v>1134</v>
      </c>
      <c r="BC6" s="510" t="s">
        <v>1135</v>
      </c>
      <c r="BD6" s="510" t="s">
        <v>1136</v>
      </c>
      <c r="BE6" s="510" t="s">
        <v>1137</v>
      </c>
      <c r="BF6" s="510" t="s">
        <v>1138</v>
      </c>
      <c r="BG6" s="510" t="s">
        <v>1139</v>
      </c>
      <c r="BH6" s="510" t="s">
        <v>1140</v>
      </c>
      <c r="BI6" s="510" t="s">
        <v>1141</v>
      </c>
      <c r="BJ6" s="510" t="s">
        <v>1142</v>
      </c>
      <c r="BK6" s="510" t="s">
        <v>1143</v>
      </c>
      <c r="BL6" s="510" t="s">
        <v>1144</v>
      </c>
      <c r="BM6" s="510" t="s">
        <v>1145</v>
      </c>
      <c r="BN6" s="510" t="s">
        <v>1146</v>
      </c>
      <c r="BO6" s="511" t="s">
        <v>1188</v>
      </c>
      <c r="BP6" s="512" t="s">
        <v>1171</v>
      </c>
      <c r="BQ6" s="410" t="s">
        <v>1170</v>
      </c>
      <c r="BR6" s="337" t="s">
        <v>1151</v>
      </c>
      <c r="BS6" s="622" t="s">
        <v>99</v>
      </c>
      <c r="BT6" s="623"/>
      <c r="CT6" s="443" t="s">
        <v>1157</v>
      </c>
      <c r="CU6" s="443" t="s">
        <v>1158</v>
      </c>
      <c r="CV6" s="443" t="s">
        <v>1159</v>
      </c>
    </row>
    <row r="7" spans="1:100" ht="105.75" thickTop="1" x14ac:dyDescent="0.25">
      <c r="A7" s="20" t="s">
        <v>100</v>
      </c>
      <c r="B7" s="21" t="s">
        <v>101</v>
      </c>
      <c r="C7" s="22">
        <f>+(Z7+Z18+Z24+Z39+Z41+Z43+Z48+Z53+Z61+Z70+Z73+Z76+Z85+Z88+Z92+Z96)/$Z$196</f>
        <v>0.16705544892878113</v>
      </c>
      <c r="D7" s="23" t="s">
        <v>102</v>
      </c>
      <c r="E7" s="21" t="s">
        <v>103</v>
      </c>
      <c r="F7" s="22">
        <f>+(Z7+Z18+Z24+Z39+Z41)/$Z$196</f>
        <v>6.9845447449194895E-2</v>
      </c>
      <c r="G7" s="24" t="s">
        <v>104</v>
      </c>
      <c r="H7" s="23" t="s">
        <v>105</v>
      </c>
      <c r="I7" s="21" t="s">
        <v>106</v>
      </c>
      <c r="J7" s="26" t="s">
        <v>108</v>
      </c>
      <c r="K7" s="21" t="s">
        <v>109</v>
      </c>
      <c r="L7" s="22">
        <f>+(SUM(X7:X11))/$Z$196</f>
        <v>7.1902390785525639E-3</v>
      </c>
      <c r="M7" s="27"/>
      <c r="N7" s="25" t="s">
        <v>110</v>
      </c>
      <c r="O7" s="28" t="s">
        <v>111</v>
      </c>
      <c r="P7" s="29" t="s">
        <v>112</v>
      </c>
      <c r="Q7" s="30" t="s">
        <v>107</v>
      </c>
      <c r="R7" s="31" t="s">
        <v>113</v>
      </c>
      <c r="S7" s="32" t="s">
        <v>114</v>
      </c>
      <c r="T7" s="32" t="s">
        <v>115</v>
      </c>
      <c r="U7" s="311">
        <v>1</v>
      </c>
      <c r="V7" s="33">
        <v>1</v>
      </c>
      <c r="W7" s="454">
        <v>1</v>
      </c>
      <c r="X7" s="482">
        <v>0</v>
      </c>
      <c r="Y7" s="34">
        <f>+X7*1.0244</f>
        <v>0</v>
      </c>
      <c r="Z7" s="483">
        <f>SUM(X7:X17)</f>
        <v>4529216000</v>
      </c>
      <c r="AA7" s="482">
        <f>+Y7*1.04</f>
        <v>0</v>
      </c>
      <c r="AB7" s="515">
        <f>SUM(AA7:AA17)</f>
        <v>4825318025.2159996</v>
      </c>
      <c r="AC7" s="34"/>
      <c r="AD7" s="34"/>
      <c r="AE7" s="34"/>
      <c r="AF7" s="34"/>
      <c r="AG7" s="34"/>
      <c r="AH7" s="34"/>
      <c r="AI7" s="34"/>
      <c r="AJ7" s="34"/>
      <c r="AK7" s="34"/>
      <c r="AL7" s="34"/>
      <c r="AM7" s="34"/>
      <c r="AN7" s="34"/>
      <c r="AO7" s="34"/>
      <c r="AP7" s="34"/>
      <c r="AQ7" s="34"/>
      <c r="AR7" s="34"/>
      <c r="AS7" s="34"/>
      <c r="AT7" s="34"/>
      <c r="AU7" s="34"/>
      <c r="AV7" s="34"/>
      <c r="AW7" s="34"/>
      <c r="AX7" s="34"/>
      <c r="AY7" s="34"/>
      <c r="AZ7" s="34"/>
      <c r="BA7" s="34"/>
      <c r="BB7" s="34"/>
      <c r="BC7" s="34"/>
      <c r="BD7" s="34"/>
      <c r="BE7" s="34"/>
      <c r="BF7" s="34"/>
      <c r="BG7" s="34"/>
      <c r="BH7" s="34"/>
      <c r="BI7" s="34"/>
      <c r="BJ7" s="34"/>
      <c r="BK7" s="34"/>
      <c r="BL7" s="34"/>
      <c r="BM7" s="34"/>
      <c r="BN7" s="34"/>
      <c r="BO7" s="358"/>
      <c r="BP7" s="393">
        <f t="shared" ref="BP7:BP38" si="0">SUM(AC7:BO7)</f>
        <v>0</v>
      </c>
      <c r="BQ7" s="377">
        <f t="shared" ref="BQ7:BQ38" si="1">+AA7-BP7</f>
        <v>0</v>
      </c>
      <c r="BR7" s="338" t="str">
        <f t="shared" ref="BR7:BR38" si="2">+IF(AA7&gt;=BP7,"CORRECTO","INCORRECTO")</f>
        <v>CORRECTO</v>
      </c>
      <c r="BS7" s="35" t="s">
        <v>116</v>
      </c>
      <c r="BT7" s="36" t="s">
        <v>117</v>
      </c>
      <c r="BU7" s="4"/>
      <c r="BV7" s="4"/>
      <c r="BW7" s="4"/>
      <c r="CT7" s="34"/>
      <c r="CU7" s="34"/>
      <c r="CV7" s="34"/>
    </row>
    <row r="8" spans="1:100" ht="39" customHeight="1" x14ac:dyDescent="0.25">
      <c r="A8" s="37" t="s">
        <v>100</v>
      </c>
      <c r="B8" s="38" t="s">
        <v>101</v>
      </c>
      <c r="C8" s="39"/>
      <c r="D8" s="40" t="s">
        <v>102</v>
      </c>
      <c r="E8" s="38" t="s">
        <v>103</v>
      </c>
      <c r="F8" s="39"/>
      <c r="G8" s="41"/>
      <c r="H8" s="40" t="s">
        <v>105</v>
      </c>
      <c r="I8" s="38" t="s">
        <v>106</v>
      </c>
      <c r="J8" s="43" t="s">
        <v>118</v>
      </c>
      <c r="K8" s="38" t="s">
        <v>109</v>
      </c>
      <c r="L8" s="39"/>
      <c r="M8" s="44"/>
      <c r="N8" s="42" t="s">
        <v>110</v>
      </c>
      <c r="O8" s="45"/>
      <c r="P8" s="46" t="s">
        <v>112</v>
      </c>
      <c r="Q8" s="47" t="s">
        <v>107</v>
      </c>
      <c r="R8" s="48" t="s">
        <v>119</v>
      </c>
      <c r="S8" s="49" t="s">
        <v>120</v>
      </c>
      <c r="T8" s="49" t="s">
        <v>121</v>
      </c>
      <c r="U8" s="312">
        <v>0</v>
      </c>
      <c r="V8" s="50">
        <v>3</v>
      </c>
      <c r="W8" s="455">
        <v>2</v>
      </c>
      <c r="X8" s="484">
        <v>150000000</v>
      </c>
      <c r="Y8" s="51">
        <f t="shared" ref="Y8:Y71" si="3">+X8*1.0244</f>
        <v>153660000</v>
      </c>
      <c r="Z8" s="485"/>
      <c r="AA8" s="484">
        <f t="shared" ref="AA8:AA71" si="4">+Y8*1.04</f>
        <v>159806400</v>
      </c>
      <c r="AB8" s="516"/>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359"/>
      <c r="BP8" s="394">
        <f t="shared" si="0"/>
        <v>0</v>
      </c>
      <c r="BQ8" s="378">
        <f t="shared" si="1"/>
        <v>159806400</v>
      </c>
      <c r="BR8" s="339" t="str">
        <f t="shared" si="2"/>
        <v>CORRECTO</v>
      </c>
      <c r="BS8" s="52" t="s">
        <v>116</v>
      </c>
      <c r="BT8" s="53" t="s">
        <v>117</v>
      </c>
      <c r="BU8" s="4"/>
      <c r="BV8" s="4"/>
      <c r="BW8" s="4"/>
      <c r="CT8" s="51"/>
      <c r="CU8" s="51"/>
      <c r="CV8" s="51"/>
    </row>
    <row r="9" spans="1:100" ht="58.5" customHeight="1" x14ac:dyDescent="0.25">
      <c r="A9" s="37" t="s">
        <v>100</v>
      </c>
      <c r="B9" s="38" t="s">
        <v>101</v>
      </c>
      <c r="C9" s="39"/>
      <c r="D9" s="40" t="s">
        <v>102</v>
      </c>
      <c r="E9" s="38" t="s">
        <v>103</v>
      </c>
      <c r="F9" s="39"/>
      <c r="G9" s="41"/>
      <c r="H9" s="40" t="s">
        <v>105</v>
      </c>
      <c r="I9" s="38" t="s">
        <v>106</v>
      </c>
      <c r="J9" s="43" t="s">
        <v>118</v>
      </c>
      <c r="K9" s="38" t="s">
        <v>109</v>
      </c>
      <c r="L9" s="39"/>
      <c r="M9" s="44"/>
      <c r="N9" s="42" t="s">
        <v>110</v>
      </c>
      <c r="O9" s="45"/>
      <c r="P9" s="46" t="s">
        <v>112</v>
      </c>
      <c r="Q9" s="47" t="s">
        <v>107</v>
      </c>
      <c r="R9" s="600" t="s">
        <v>122</v>
      </c>
      <c r="S9" s="601" t="s">
        <v>123</v>
      </c>
      <c r="T9" s="49" t="s">
        <v>124</v>
      </c>
      <c r="U9" s="312">
        <v>3</v>
      </c>
      <c r="V9" s="50">
        <v>3</v>
      </c>
      <c r="W9" s="455">
        <v>3</v>
      </c>
      <c r="X9" s="484">
        <v>558216000</v>
      </c>
      <c r="Y9" s="51">
        <f t="shared" si="3"/>
        <v>571836470.39999998</v>
      </c>
      <c r="Z9" s="485"/>
      <c r="AA9" s="484">
        <f t="shared" si="4"/>
        <v>594709929.21599996</v>
      </c>
      <c r="AB9" s="516"/>
      <c r="AC9" s="51"/>
      <c r="AD9" s="51"/>
      <c r="AE9" s="51"/>
      <c r="AF9" s="51"/>
      <c r="AG9" s="51"/>
      <c r="AH9" s="51"/>
      <c r="AI9" s="51"/>
      <c r="AJ9" s="51"/>
      <c r="AK9" s="51"/>
      <c r="AL9" s="51"/>
      <c r="AM9" s="51"/>
      <c r="AN9" s="51"/>
      <c r="AO9" s="51"/>
      <c r="AP9" s="51">
        <v>532877000</v>
      </c>
      <c r="AQ9" s="51"/>
      <c r="AR9" s="51"/>
      <c r="AS9" s="51"/>
      <c r="AT9" s="51"/>
      <c r="AU9" s="51"/>
      <c r="AV9" s="51"/>
      <c r="AW9" s="51"/>
      <c r="AX9" s="51"/>
      <c r="AY9" s="51"/>
      <c r="AZ9" s="51"/>
      <c r="BA9" s="51"/>
      <c r="BB9" s="51"/>
      <c r="BC9" s="51"/>
      <c r="BD9" s="51"/>
      <c r="BE9" s="51"/>
      <c r="BF9" s="51"/>
      <c r="BG9" s="51"/>
      <c r="BH9" s="51"/>
      <c r="BI9" s="51"/>
      <c r="BJ9" s="51"/>
      <c r="BK9" s="51"/>
      <c r="BL9" s="51"/>
      <c r="BM9" s="51"/>
      <c r="BN9" s="51"/>
      <c r="BO9" s="359"/>
      <c r="BP9" s="394">
        <f t="shared" si="0"/>
        <v>532877000</v>
      </c>
      <c r="BQ9" s="378">
        <f t="shared" si="1"/>
        <v>61832929.215999961</v>
      </c>
      <c r="BR9" s="339" t="str">
        <f t="shared" si="2"/>
        <v>CORRECTO</v>
      </c>
      <c r="BS9" s="52" t="s">
        <v>116</v>
      </c>
      <c r="BT9" s="53" t="s">
        <v>117</v>
      </c>
      <c r="BU9" s="4"/>
      <c r="BV9" s="4"/>
      <c r="BW9" s="4"/>
      <c r="CT9" s="51"/>
      <c r="CU9" s="51"/>
      <c r="CV9" s="51"/>
    </row>
    <row r="10" spans="1:100" ht="39" customHeight="1" x14ac:dyDescent="0.25">
      <c r="A10" s="37" t="s">
        <v>100</v>
      </c>
      <c r="B10" s="38" t="s">
        <v>101</v>
      </c>
      <c r="C10" s="39"/>
      <c r="D10" s="40" t="s">
        <v>102</v>
      </c>
      <c r="E10" s="38" t="s">
        <v>103</v>
      </c>
      <c r="F10" s="39"/>
      <c r="G10" s="41"/>
      <c r="H10" s="40" t="s">
        <v>105</v>
      </c>
      <c r="I10" s="38" t="s">
        <v>106</v>
      </c>
      <c r="J10" s="43" t="s">
        <v>118</v>
      </c>
      <c r="K10" s="38" t="s">
        <v>109</v>
      </c>
      <c r="L10" s="39"/>
      <c r="M10" s="44"/>
      <c r="N10" s="42" t="s">
        <v>110</v>
      </c>
      <c r="O10" s="45"/>
      <c r="P10" s="46" t="s">
        <v>112</v>
      </c>
      <c r="Q10" s="47" t="s">
        <v>107</v>
      </c>
      <c r="R10" s="600" t="s">
        <v>125</v>
      </c>
      <c r="S10" s="601" t="s">
        <v>126</v>
      </c>
      <c r="T10" s="49" t="s">
        <v>127</v>
      </c>
      <c r="U10" s="312">
        <v>216</v>
      </c>
      <c r="V10" s="50">
        <v>216</v>
      </c>
      <c r="W10" s="455">
        <v>216</v>
      </c>
      <c r="X10" s="484">
        <v>150000000</v>
      </c>
      <c r="Y10" s="51">
        <f t="shared" si="3"/>
        <v>153660000</v>
      </c>
      <c r="Z10" s="485"/>
      <c r="AA10" s="484">
        <f t="shared" si="4"/>
        <v>159806400</v>
      </c>
      <c r="AB10" s="516"/>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c r="BM10" s="51"/>
      <c r="BN10" s="51"/>
      <c r="BO10" s="359"/>
      <c r="BP10" s="394">
        <f t="shared" si="0"/>
        <v>0</v>
      </c>
      <c r="BQ10" s="378">
        <f t="shared" si="1"/>
        <v>159806400</v>
      </c>
      <c r="BR10" s="339" t="str">
        <f t="shared" si="2"/>
        <v>CORRECTO</v>
      </c>
      <c r="BS10" s="52" t="s">
        <v>116</v>
      </c>
      <c r="BT10" s="53" t="s">
        <v>117</v>
      </c>
      <c r="BU10" s="4"/>
      <c r="BV10" s="4"/>
      <c r="BW10" s="4"/>
      <c r="CT10" s="51"/>
      <c r="CU10" s="51"/>
      <c r="CV10" s="51"/>
    </row>
    <row r="11" spans="1:100" ht="57" customHeight="1" x14ac:dyDescent="0.25">
      <c r="A11" s="37" t="s">
        <v>100</v>
      </c>
      <c r="B11" s="38" t="s">
        <v>101</v>
      </c>
      <c r="C11" s="39"/>
      <c r="D11" s="40" t="s">
        <v>102</v>
      </c>
      <c r="E11" s="38" t="s">
        <v>103</v>
      </c>
      <c r="F11" s="39"/>
      <c r="G11" s="41"/>
      <c r="H11" s="40" t="s">
        <v>105</v>
      </c>
      <c r="I11" s="38" t="s">
        <v>106</v>
      </c>
      <c r="J11" s="55" t="s">
        <v>118</v>
      </c>
      <c r="K11" s="56" t="s">
        <v>109</v>
      </c>
      <c r="L11" s="57"/>
      <c r="M11" s="58"/>
      <c r="N11" s="54" t="s">
        <v>110</v>
      </c>
      <c r="O11" s="59"/>
      <c r="P11" s="60" t="s">
        <v>112</v>
      </c>
      <c r="Q11" s="61" t="s">
        <v>107</v>
      </c>
      <c r="R11" s="62" t="s">
        <v>128</v>
      </c>
      <c r="S11" s="63" t="s">
        <v>129</v>
      </c>
      <c r="T11" s="63" t="s">
        <v>130</v>
      </c>
      <c r="U11" s="313">
        <v>1</v>
      </c>
      <c r="V11" s="64">
        <v>3</v>
      </c>
      <c r="W11" s="456">
        <v>2</v>
      </c>
      <c r="X11" s="486">
        <v>5000000</v>
      </c>
      <c r="Y11" s="65">
        <f t="shared" si="3"/>
        <v>5122000</v>
      </c>
      <c r="Z11" s="485"/>
      <c r="AA11" s="486">
        <f t="shared" si="4"/>
        <v>5326880</v>
      </c>
      <c r="AB11" s="516"/>
      <c r="AC11" s="65">
        <f>75000000-2900000</f>
        <v>72100000</v>
      </c>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360"/>
      <c r="BP11" s="395">
        <f t="shared" si="0"/>
        <v>72100000</v>
      </c>
      <c r="BQ11" s="379">
        <f t="shared" si="1"/>
        <v>-66773120</v>
      </c>
      <c r="BR11" s="339" t="str">
        <f t="shared" si="2"/>
        <v>INCORRECTO</v>
      </c>
      <c r="BS11" s="66" t="s">
        <v>116</v>
      </c>
      <c r="BT11" s="67" t="s">
        <v>117</v>
      </c>
      <c r="BU11" s="4"/>
      <c r="BV11" s="4"/>
      <c r="BW11" s="4"/>
      <c r="CT11" s="65"/>
      <c r="CU11" s="65"/>
      <c r="CV11" s="65"/>
    </row>
    <row r="12" spans="1:100" ht="72" customHeight="1" x14ac:dyDescent="0.25">
      <c r="A12" s="37" t="s">
        <v>100</v>
      </c>
      <c r="B12" s="38" t="s">
        <v>101</v>
      </c>
      <c r="C12" s="39"/>
      <c r="D12" s="40" t="s">
        <v>102</v>
      </c>
      <c r="E12" s="38" t="s">
        <v>103</v>
      </c>
      <c r="F12" s="39"/>
      <c r="G12" s="41"/>
      <c r="H12" s="40" t="s">
        <v>105</v>
      </c>
      <c r="I12" s="38" t="s">
        <v>106</v>
      </c>
      <c r="J12" s="69" t="s">
        <v>132</v>
      </c>
      <c r="K12" s="70" t="s">
        <v>133</v>
      </c>
      <c r="L12" s="71">
        <f>+(SUM(X12:X12))/$Z$196</f>
        <v>9.9955131673452272E-3</v>
      </c>
      <c r="M12" s="68"/>
      <c r="N12" s="72">
        <v>0.84950000000000003</v>
      </c>
      <c r="O12" s="133">
        <v>95</v>
      </c>
      <c r="P12" s="73" t="s">
        <v>135</v>
      </c>
      <c r="Q12" s="74" t="s">
        <v>131</v>
      </c>
      <c r="R12" s="75" t="s">
        <v>136</v>
      </c>
      <c r="S12" s="76" t="s">
        <v>137</v>
      </c>
      <c r="T12" s="76" t="s">
        <v>138</v>
      </c>
      <c r="U12" s="314">
        <v>1600</v>
      </c>
      <c r="V12" s="77">
        <v>1789</v>
      </c>
      <c r="W12" s="457">
        <v>1789</v>
      </c>
      <c r="X12" s="487">
        <v>1200000000</v>
      </c>
      <c r="Y12" s="79">
        <f t="shared" si="3"/>
        <v>1229280000</v>
      </c>
      <c r="Z12" s="485"/>
      <c r="AA12" s="487">
        <f t="shared" si="4"/>
        <v>1278451200</v>
      </c>
      <c r="AB12" s="516"/>
      <c r="AC12" s="79">
        <v>730000000</v>
      </c>
      <c r="AD12" s="79"/>
      <c r="AE12" s="79"/>
      <c r="AF12" s="79"/>
      <c r="AG12" s="79"/>
      <c r="AH12" s="79"/>
      <c r="AI12" s="79"/>
      <c r="AJ12" s="79"/>
      <c r="AK12" s="79"/>
      <c r="AL12" s="79"/>
      <c r="AM12" s="79"/>
      <c r="AN12" s="79"/>
      <c r="AO12" s="79"/>
      <c r="AP12" s="79"/>
      <c r="AQ12" s="79"/>
      <c r="AR12" s="79"/>
      <c r="AS12" s="79"/>
      <c r="AT12" s="79"/>
      <c r="AU12" s="79"/>
      <c r="AV12" s="79"/>
      <c r="AW12" s="79"/>
      <c r="AX12" s="79"/>
      <c r="AY12" s="79"/>
      <c r="AZ12" s="79"/>
      <c r="BA12" s="79"/>
      <c r="BB12" s="79"/>
      <c r="BC12" s="79"/>
      <c r="BD12" s="79"/>
      <c r="BE12" s="79"/>
      <c r="BF12" s="79"/>
      <c r="BG12" s="79"/>
      <c r="BH12" s="79"/>
      <c r="BI12" s="79"/>
      <c r="BJ12" s="79"/>
      <c r="BK12" s="79"/>
      <c r="BL12" s="79"/>
      <c r="BM12" s="79"/>
      <c r="BN12" s="79"/>
      <c r="BO12" s="361"/>
      <c r="BP12" s="396">
        <f t="shared" si="0"/>
        <v>730000000</v>
      </c>
      <c r="BQ12" s="380">
        <f t="shared" si="1"/>
        <v>548451200</v>
      </c>
      <c r="BR12" s="339" t="str">
        <f t="shared" si="2"/>
        <v>CORRECTO</v>
      </c>
      <c r="BS12" s="80" t="s">
        <v>116</v>
      </c>
      <c r="BT12" s="81" t="s">
        <v>117</v>
      </c>
      <c r="BU12" s="4"/>
      <c r="BV12" s="4"/>
      <c r="BW12" s="4"/>
      <c r="CT12" s="79"/>
      <c r="CU12" s="79"/>
      <c r="CV12" s="79"/>
    </row>
    <row r="13" spans="1:100" ht="57" customHeight="1" x14ac:dyDescent="0.25">
      <c r="A13" s="37" t="s">
        <v>100</v>
      </c>
      <c r="B13" s="38" t="s">
        <v>101</v>
      </c>
      <c r="C13" s="39"/>
      <c r="D13" s="40" t="s">
        <v>102</v>
      </c>
      <c r="E13" s="38" t="s">
        <v>103</v>
      </c>
      <c r="F13" s="39"/>
      <c r="G13" s="41"/>
      <c r="H13" s="40" t="s">
        <v>105</v>
      </c>
      <c r="I13" s="38" t="s">
        <v>106</v>
      </c>
      <c r="J13" s="83" t="s">
        <v>139</v>
      </c>
      <c r="K13" s="84" t="s">
        <v>140</v>
      </c>
      <c r="L13" s="85">
        <f>+(SUM(X13:X13))/$Z$196</f>
        <v>5.8307160142847159E-4</v>
      </c>
      <c r="M13" s="82"/>
      <c r="N13" s="86" t="s">
        <v>141</v>
      </c>
      <c r="O13" s="576">
        <v>99</v>
      </c>
      <c r="P13" s="46" t="s">
        <v>135</v>
      </c>
      <c r="Q13" s="87" t="s">
        <v>131</v>
      </c>
      <c r="R13" s="48" t="s">
        <v>142</v>
      </c>
      <c r="S13" s="49" t="s">
        <v>143</v>
      </c>
      <c r="T13" s="49" t="s">
        <v>144</v>
      </c>
      <c r="U13" s="312">
        <v>0</v>
      </c>
      <c r="V13" s="50">
        <v>1</v>
      </c>
      <c r="W13" s="455">
        <v>1</v>
      </c>
      <c r="X13" s="484">
        <v>70000000</v>
      </c>
      <c r="Y13" s="51">
        <f t="shared" si="3"/>
        <v>71708000</v>
      </c>
      <c r="Z13" s="485"/>
      <c r="AA13" s="484">
        <f t="shared" si="4"/>
        <v>74576320</v>
      </c>
      <c r="AB13" s="516"/>
      <c r="AC13" s="51">
        <v>20000000</v>
      </c>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359"/>
      <c r="BP13" s="394">
        <f t="shared" si="0"/>
        <v>20000000</v>
      </c>
      <c r="BQ13" s="378">
        <f t="shared" si="1"/>
        <v>54576320</v>
      </c>
      <c r="BR13" s="339" t="str">
        <f t="shared" si="2"/>
        <v>CORRECTO</v>
      </c>
      <c r="BS13" s="52" t="s">
        <v>116</v>
      </c>
      <c r="BT13" s="53" t="s">
        <v>117</v>
      </c>
      <c r="BU13" s="4"/>
      <c r="BV13" s="4"/>
      <c r="BW13" s="4"/>
      <c r="CT13" s="51"/>
      <c r="CU13" s="51"/>
      <c r="CV13" s="51"/>
    </row>
    <row r="14" spans="1:100" ht="55.5" customHeight="1" x14ac:dyDescent="0.25">
      <c r="A14" s="37" t="s">
        <v>100</v>
      </c>
      <c r="B14" s="38" t="s">
        <v>101</v>
      </c>
      <c r="C14" s="39"/>
      <c r="D14" s="40" t="s">
        <v>102</v>
      </c>
      <c r="E14" s="38" t="s">
        <v>103</v>
      </c>
      <c r="F14" s="39"/>
      <c r="G14" s="41"/>
      <c r="H14" s="40" t="s">
        <v>105</v>
      </c>
      <c r="I14" s="38" t="s">
        <v>106</v>
      </c>
      <c r="J14" s="83" t="s">
        <v>145</v>
      </c>
      <c r="K14" s="84" t="s">
        <v>146</v>
      </c>
      <c r="L14" s="85">
        <f>+(SUM(X14:X14))/$Z$196</f>
        <v>1.9291340412976286E-2</v>
      </c>
      <c r="M14" s="82"/>
      <c r="N14" s="88" t="s">
        <v>147</v>
      </c>
      <c r="O14" s="576">
        <v>95</v>
      </c>
      <c r="P14" s="46" t="s">
        <v>135</v>
      </c>
      <c r="Q14" s="87" t="s">
        <v>131</v>
      </c>
      <c r="R14" s="48" t="s">
        <v>148</v>
      </c>
      <c r="S14" s="49" t="s">
        <v>149</v>
      </c>
      <c r="T14" s="49" t="s">
        <v>150</v>
      </c>
      <c r="U14" s="312" t="s">
        <v>151</v>
      </c>
      <c r="V14" s="50">
        <v>3</v>
      </c>
      <c r="W14" s="455">
        <v>3</v>
      </c>
      <c r="X14" s="484">
        <v>2316000000</v>
      </c>
      <c r="Y14" s="51">
        <f t="shared" si="3"/>
        <v>2372510400</v>
      </c>
      <c r="Z14" s="485"/>
      <c r="AA14" s="484">
        <f t="shared" si="4"/>
        <v>2467410816</v>
      </c>
      <c r="AB14" s="516"/>
      <c r="AC14" s="51"/>
      <c r="AD14" s="51"/>
      <c r="AE14" s="51"/>
      <c r="AF14" s="51"/>
      <c r="AG14" s="51"/>
      <c r="AH14" s="51"/>
      <c r="AI14" s="51"/>
      <c r="AJ14" s="51"/>
      <c r="AK14" s="51"/>
      <c r="AL14" s="51"/>
      <c r="AM14" s="51"/>
      <c r="AN14" s="51"/>
      <c r="AO14" s="51">
        <f>471318035*0.45</f>
        <v>212093115.75</v>
      </c>
      <c r="AP14" s="51"/>
      <c r="AQ14" s="51"/>
      <c r="AR14" s="51"/>
      <c r="AS14" s="51"/>
      <c r="AT14" s="51"/>
      <c r="AU14" s="51"/>
      <c r="AV14" s="51"/>
      <c r="AW14" s="51"/>
      <c r="AX14" s="51"/>
      <c r="AY14" s="51"/>
      <c r="AZ14" s="51"/>
      <c r="BA14" s="51"/>
      <c r="BB14" s="51"/>
      <c r="BC14" s="51"/>
      <c r="BD14" s="51">
        <f>3474618*0.45</f>
        <v>1563578.1</v>
      </c>
      <c r="BE14" s="51"/>
      <c r="BF14" s="51"/>
      <c r="BG14" s="51"/>
      <c r="BH14" s="51"/>
      <c r="BI14" s="51"/>
      <c r="BJ14" s="51"/>
      <c r="BK14" s="51"/>
      <c r="BL14" s="51"/>
      <c r="BM14" s="51"/>
      <c r="BN14" s="51"/>
      <c r="BO14" s="359"/>
      <c r="BP14" s="394">
        <f t="shared" si="0"/>
        <v>213656693.84999999</v>
      </c>
      <c r="BQ14" s="378">
        <f t="shared" si="1"/>
        <v>2253754122.1500001</v>
      </c>
      <c r="BR14" s="339" t="str">
        <f t="shared" si="2"/>
        <v>CORRECTO</v>
      </c>
      <c r="BS14" s="52" t="s">
        <v>116</v>
      </c>
      <c r="BT14" s="53" t="s">
        <v>117</v>
      </c>
      <c r="BU14" s="4"/>
      <c r="BV14" s="4"/>
      <c r="BW14" s="4"/>
      <c r="CT14" s="51"/>
      <c r="CU14" s="51"/>
      <c r="CV14" s="51"/>
    </row>
    <row r="15" spans="1:100" ht="55.5" customHeight="1" x14ac:dyDescent="0.25">
      <c r="A15" s="37" t="s">
        <v>100</v>
      </c>
      <c r="B15" s="38" t="s">
        <v>101</v>
      </c>
      <c r="C15" s="39"/>
      <c r="D15" s="40" t="s">
        <v>102</v>
      </c>
      <c r="E15" s="38" t="s">
        <v>103</v>
      </c>
      <c r="F15" s="39"/>
      <c r="G15" s="41"/>
      <c r="H15" s="40" t="s">
        <v>105</v>
      </c>
      <c r="I15" s="38" t="s">
        <v>106</v>
      </c>
      <c r="J15" s="83" t="s">
        <v>152</v>
      </c>
      <c r="K15" s="84" t="s">
        <v>153</v>
      </c>
      <c r="L15" s="85">
        <f>+(SUM(X15:X15))/$Z$196</f>
        <v>3.3318377224484091E-4</v>
      </c>
      <c r="M15" s="82"/>
      <c r="N15" s="88">
        <v>0</v>
      </c>
      <c r="O15" s="576">
        <v>100</v>
      </c>
      <c r="P15" s="46" t="s">
        <v>135</v>
      </c>
      <c r="Q15" s="87" t="s">
        <v>131</v>
      </c>
      <c r="R15" s="48" t="s">
        <v>154</v>
      </c>
      <c r="S15" s="49" t="s">
        <v>155</v>
      </c>
      <c r="T15" s="49" t="s">
        <v>156</v>
      </c>
      <c r="U15" s="312">
        <v>404</v>
      </c>
      <c r="V15" s="50">
        <v>523</v>
      </c>
      <c r="W15" s="455">
        <v>510</v>
      </c>
      <c r="X15" s="484">
        <v>40000000</v>
      </c>
      <c r="Y15" s="51">
        <f t="shared" si="3"/>
        <v>40976000</v>
      </c>
      <c r="Z15" s="485"/>
      <c r="AA15" s="484">
        <f t="shared" si="4"/>
        <v>42615040</v>
      </c>
      <c r="AB15" s="516"/>
      <c r="AC15" s="51">
        <v>5000000</v>
      </c>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359"/>
      <c r="BP15" s="394">
        <f t="shared" si="0"/>
        <v>5000000</v>
      </c>
      <c r="BQ15" s="378">
        <f t="shared" si="1"/>
        <v>37615040</v>
      </c>
      <c r="BR15" s="339" t="str">
        <f t="shared" si="2"/>
        <v>CORRECTO</v>
      </c>
      <c r="BS15" s="52" t="s">
        <v>116</v>
      </c>
      <c r="BT15" s="53" t="s">
        <v>117</v>
      </c>
      <c r="BU15" s="4"/>
      <c r="BV15" s="4"/>
      <c r="BW15" s="4"/>
      <c r="CT15" s="51"/>
      <c r="CU15" s="51"/>
      <c r="CV15" s="51"/>
    </row>
    <row r="16" spans="1:100" ht="51" customHeight="1" x14ac:dyDescent="0.25">
      <c r="A16" s="37" t="s">
        <v>100</v>
      </c>
      <c r="B16" s="38" t="s">
        <v>101</v>
      </c>
      <c r="C16" s="39"/>
      <c r="D16" s="40" t="s">
        <v>102</v>
      </c>
      <c r="E16" s="38" t="s">
        <v>103</v>
      </c>
      <c r="F16" s="39"/>
      <c r="G16" s="41"/>
      <c r="H16" s="40" t="s">
        <v>105</v>
      </c>
      <c r="I16" s="38" t="s">
        <v>106</v>
      </c>
      <c r="J16" s="374" t="s">
        <v>157</v>
      </c>
      <c r="K16" s="125" t="s">
        <v>158</v>
      </c>
      <c r="L16" s="151">
        <f>+(SUM(X16:X17))/$Z$196</f>
        <v>3.3318377224484091E-4</v>
      </c>
      <c r="M16" s="375"/>
      <c r="N16" s="376">
        <v>0</v>
      </c>
      <c r="O16" s="257">
        <v>80</v>
      </c>
      <c r="P16" s="46" t="s">
        <v>135</v>
      </c>
      <c r="Q16" s="87" t="s">
        <v>131</v>
      </c>
      <c r="R16" s="48" t="s">
        <v>159</v>
      </c>
      <c r="S16" s="49" t="s">
        <v>160</v>
      </c>
      <c r="T16" s="49" t="s">
        <v>161</v>
      </c>
      <c r="U16" s="312">
        <v>80</v>
      </c>
      <c r="V16" s="50">
        <v>80</v>
      </c>
      <c r="W16" s="455">
        <v>65</v>
      </c>
      <c r="X16" s="484">
        <v>40000000</v>
      </c>
      <c r="Y16" s="51">
        <f t="shared" si="3"/>
        <v>40976000</v>
      </c>
      <c r="Z16" s="485"/>
      <c r="AA16" s="484">
        <f t="shared" si="4"/>
        <v>42615040</v>
      </c>
      <c r="AB16" s="516"/>
      <c r="AC16" s="51">
        <v>500000</v>
      </c>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359"/>
      <c r="BP16" s="394">
        <f t="shared" si="0"/>
        <v>500000</v>
      </c>
      <c r="BQ16" s="378">
        <f t="shared" si="1"/>
        <v>42115040</v>
      </c>
      <c r="BR16" s="339" t="str">
        <f t="shared" si="2"/>
        <v>CORRECTO</v>
      </c>
      <c r="BS16" s="52" t="s">
        <v>116</v>
      </c>
      <c r="BT16" s="53" t="s">
        <v>117</v>
      </c>
      <c r="BU16" s="4"/>
      <c r="BV16" s="4"/>
      <c r="BW16" s="4"/>
      <c r="CT16" s="51"/>
      <c r="CU16" s="51"/>
      <c r="CV16" s="51"/>
    </row>
    <row r="17" spans="1:100" ht="43.5" customHeight="1" x14ac:dyDescent="0.25">
      <c r="A17" s="37" t="s">
        <v>100</v>
      </c>
      <c r="B17" s="38" t="s">
        <v>101</v>
      </c>
      <c r="C17" s="39"/>
      <c r="D17" s="40" t="s">
        <v>102</v>
      </c>
      <c r="E17" s="38" t="s">
        <v>103</v>
      </c>
      <c r="F17" s="39"/>
      <c r="G17" s="89"/>
      <c r="H17" s="90" t="s">
        <v>105</v>
      </c>
      <c r="I17" s="91" t="s">
        <v>106</v>
      </c>
      <c r="J17" s="93" t="s">
        <v>162</v>
      </c>
      <c r="K17" s="91" t="s">
        <v>163</v>
      </c>
      <c r="L17" s="94"/>
      <c r="M17" s="95"/>
      <c r="N17" s="96">
        <v>80</v>
      </c>
      <c r="O17" s="121"/>
      <c r="P17" s="97" t="s">
        <v>135</v>
      </c>
      <c r="Q17" s="98" t="s">
        <v>131</v>
      </c>
      <c r="R17" s="99" t="s">
        <v>164</v>
      </c>
      <c r="S17" s="100" t="s">
        <v>165</v>
      </c>
      <c r="T17" s="100" t="s">
        <v>166</v>
      </c>
      <c r="U17" s="315">
        <v>0</v>
      </c>
      <c r="V17" s="101">
        <v>1</v>
      </c>
      <c r="W17" s="458">
        <v>1</v>
      </c>
      <c r="X17" s="488">
        <v>0</v>
      </c>
      <c r="Y17" s="102">
        <f t="shared" si="3"/>
        <v>0</v>
      </c>
      <c r="Z17" s="489"/>
      <c r="AA17" s="488">
        <f t="shared" si="4"/>
        <v>0</v>
      </c>
      <c r="AB17" s="517"/>
      <c r="AC17" s="102">
        <v>500000</v>
      </c>
      <c r="AD17" s="102"/>
      <c r="AE17" s="102"/>
      <c r="AF17" s="102"/>
      <c r="AG17" s="102"/>
      <c r="AH17" s="102"/>
      <c r="AI17" s="102"/>
      <c r="AJ17" s="102"/>
      <c r="AK17" s="102"/>
      <c r="AL17" s="102"/>
      <c r="AM17" s="102"/>
      <c r="AN17" s="102"/>
      <c r="AO17" s="102"/>
      <c r="AP17" s="102"/>
      <c r="AQ17" s="102"/>
      <c r="AR17" s="102"/>
      <c r="AS17" s="102"/>
      <c r="AT17" s="102"/>
      <c r="AU17" s="102"/>
      <c r="AV17" s="102"/>
      <c r="AW17" s="102"/>
      <c r="AX17" s="102"/>
      <c r="AY17" s="102"/>
      <c r="AZ17" s="102"/>
      <c r="BA17" s="102"/>
      <c r="BB17" s="102"/>
      <c r="BC17" s="102"/>
      <c r="BD17" s="102"/>
      <c r="BE17" s="102"/>
      <c r="BF17" s="102"/>
      <c r="BG17" s="102"/>
      <c r="BH17" s="102"/>
      <c r="BI17" s="102"/>
      <c r="BJ17" s="102"/>
      <c r="BK17" s="102"/>
      <c r="BL17" s="102"/>
      <c r="BM17" s="102"/>
      <c r="BN17" s="102"/>
      <c r="BO17" s="362"/>
      <c r="BP17" s="397">
        <f t="shared" si="0"/>
        <v>500000</v>
      </c>
      <c r="BQ17" s="381">
        <f t="shared" si="1"/>
        <v>-500000</v>
      </c>
      <c r="BR17" s="340" t="str">
        <f t="shared" si="2"/>
        <v>INCORRECTO</v>
      </c>
      <c r="BS17" s="103" t="s">
        <v>116</v>
      </c>
      <c r="BT17" s="104" t="s">
        <v>117</v>
      </c>
      <c r="BU17" s="4"/>
      <c r="BV17" s="4"/>
      <c r="BW17" s="4"/>
      <c r="CT17" s="102"/>
      <c r="CU17" s="102"/>
      <c r="CV17" s="102"/>
    </row>
    <row r="18" spans="1:100" ht="90" x14ac:dyDescent="0.25">
      <c r="A18" s="37" t="s">
        <v>100</v>
      </c>
      <c r="B18" s="38" t="s">
        <v>101</v>
      </c>
      <c r="C18" s="39"/>
      <c r="D18" s="40" t="s">
        <v>102</v>
      </c>
      <c r="E18" s="38" t="s">
        <v>103</v>
      </c>
      <c r="F18" s="39"/>
      <c r="G18" s="105" t="s">
        <v>104</v>
      </c>
      <c r="H18" s="106" t="s">
        <v>167</v>
      </c>
      <c r="I18" s="107" t="s">
        <v>168</v>
      </c>
      <c r="J18" s="109" t="s">
        <v>170</v>
      </c>
      <c r="K18" s="107" t="s">
        <v>171</v>
      </c>
      <c r="L18" s="110">
        <f>+(SUM(X18:X23))/$Z$196</f>
        <v>6.4137876157131868E-3</v>
      </c>
      <c r="M18" s="111"/>
      <c r="N18" s="108" t="s">
        <v>172</v>
      </c>
      <c r="O18" s="112">
        <v>50</v>
      </c>
      <c r="P18" s="113" t="s">
        <v>173</v>
      </c>
      <c r="Q18" s="114" t="s">
        <v>169</v>
      </c>
      <c r="R18" s="115" t="s">
        <v>174</v>
      </c>
      <c r="S18" s="116" t="s">
        <v>175</v>
      </c>
      <c r="T18" s="116" t="s">
        <v>176</v>
      </c>
      <c r="U18" s="316">
        <v>60</v>
      </c>
      <c r="V18" s="117">
        <v>180</v>
      </c>
      <c r="W18" s="459">
        <v>180</v>
      </c>
      <c r="X18" s="490">
        <v>70000000</v>
      </c>
      <c r="Y18" s="118">
        <f t="shared" si="3"/>
        <v>71708000</v>
      </c>
      <c r="Z18" s="491">
        <f>SUM(X18:X23)</f>
        <v>770000000</v>
      </c>
      <c r="AA18" s="490">
        <f t="shared" si="4"/>
        <v>74576320</v>
      </c>
      <c r="AB18" s="518">
        <f>SUM(AA18:AA23)</f>
        <v>820339520</v>
      </c>
      <c r="AC18" s="118">
        <v>10000000</v>
      </c>
      <c r="AD18" s="118"/>
      <c r="AE18" s="118"/>
      <c r="AF18" s="118"/>
      <c r="AG18" s="118"/>
      <c r="AH18" s="118"/>
      <c r="AI18" s="118"/>
      <c r="AJ18" s="118"/>
      <c r="AK18" s="118"/>
      <c r="AL18" s="118"/>
      <c r="AM18" s="118"/>
      <c r="AN18" s="118"/>
      <c r="AO18" s="118"/>
      <c r="AP18" s="118"/>
      <c r="AQ18" s="118"/>
      <c r="AR18" s="118"/>
      <c r="AS18" s="118"/>
      <c r="AT18" s="118"/>
      <c r="AU18" s="118"/>
      <c r="AV18" s="118"/>
      <c r="AW18" s="118"/>
      <c r="AX18" s="118"/>
      <c r="AY18" s="118"/>
      <c r="AZ18" s="118"/>
      <c r="BA18" s="118"/>
      <c r="BB18" s="118"/>
      <c r="BC18" s="118"/>
      <c r="BD18" s="118"/>
      <c r="BE18" s="118"/>
      <c r="BF18" s="118"/>
      <c r="BG18" s="118"/>
      <c r="BH18" s="118"/>
      <c r="BI18" s="118"/>
      <c r="BJ18" s="118"/>
      <c r="BK18" s="118"/>
      <c r="BL18" s="118"/>
      <c r="BM18" s="118"/>
      <c r="BN18" s="118"/>
      <c r="BO18" s="363"/>
      <c r="BP18" s="398">
        <f t="shared" si="0"/>
        <v>10000000</v>
      </c>
      <c r="BQ18" s="382">
        <f t="shared" si="1"/>
        <v>64576320</v>
      </c>
      <c r="BR18" s="341" t="str">
        <f t="shared" si="2"/>
        <v>CORRECTO</v>
      </c>
      <c r="BS18" s="119" t="s">
        <v>116</v>
      </c>
      <c r="BT18" s="120" t="s">
        <v>117</v>
      </c>
      <c r="BU18" s="4"/>
      <c r="BV18" s="4"/>
      <c r="BW18" s="4"/>
      <c r="CT18" s="118"/>
      <c r="CU18" s="118"/>
      <c r="CV18" s="118"/>
    </row>
    <row r="19" spans="1:100" ht="55.5" customHeight="1" x14ac:dyDescent="0.25">
      <c r="A19" s="37" t="s">
        <v>100</v>
      </c>
      <c r="B19" s="38" t="s">
        <v>101</v>
      </c>
      <c r="C19" s="39"/>
      <c r="D19" s="40" t="s">
        <v>102</v>
      </c>
      <c r="E19" s="38" t="s">
        <v>103</v>
      </c>
      <c r="F19" s="39"/>
      <c r="G19" s="41"/>
      <c r="H19" s="40" t="s">
        <v>167</v>
      </c>
      <c r="I19" s="38" t="s">
        <v>168</v>
      </c>
      <c r="J19" s="43" t="s">
        <v>177</v>
      </c>
      <c r="K19" s="38" t="s">
        <v>171</v>
      </c>
      <c r="L19" s="39"/>
      <c r="M19" s="44"/>
      <c r="N19" s="42" t="s">
        <v>172</v>
      </c>
      <c r="O19" s="45"/>
      <c r="P19" s="46" t="s">
        <v>173</v>
      </c>
      <c r="Q19" s="47" t="s">
        <v>169</v>
      </c>
      <c r="R19" s="48" t="s">
        <v>178</v>
      </c>
      <c r="S19" s="49" t="s">
        <v>179</v>
      </c>
      <c r="T19" s="49" t="s">
        <v>180</v>
      </c>
      <c r="U19" s="317">
        <v>1</v>
      </c>
      <c r="V19" s="50">
        <v>3</v>
      </c>
      <c r="W19" s="455">
        <v>2</v>
      </c>
      <c r="X19" s="484">
        <v>0</v>
      </c>
      <c r="Y19" s="51">
        <f t="shared" si="3"/>
        <v>0</v>
      </c>
      <c r="Z19" s="485"/>
      <c r="AA19" s="484">
        <f t="shared" si="4"/>
        <v>0</v>
      </c>
      <c r="AB19" s="516"/>
      <c r="AC19" s="51">
        <v>500000</v>
      </c>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359"/>
      <c r="BP19" s="394">
        <f t="shared" si="0"/>
        <v>500000</v>
      </c>
      <c r="BQ19" s="378">
        <f t="shared" si="1"/>
        <v>-500000</v>
      </c>
      <c r="BR19" s="339" t="str">
        <f t="shared" si="2"/>
        <v>INCORRECTO</v>
      </c>
      <c r="BS19" s="52" t="s">
        <v>116</v>
      </c>
      <c r="BT19" s="53" t="s">
        <v>117</v>
      </c>
      <c r="BU19" s="4"/>
      <c r="BV19" s="4"/>
      <c r="BW19" s="4"/>
      <c r="CT19" s="51"/>
      <c r="CU19" s="51"/>
      <c r="CV19" s="51"/>
    </row>
    <row r="20" spans="1:100" ht="46.5" customHeight="1" x14ac:dyDescent="0.25">
      <c r="A20" s="37" t="s">
        <v>100</v>
      </c>
      <c r="B20" s="38" t="s">
        <v>101</v>
      </c>
      <c r="C20" s="39"/>
      <c r="D20" s="40" t="s">
        <v>102</v>
      </c>
      <c r="E20" s="38" t="s">
        <v>103</v>
      </c>
      <c r="F20" s="39"/>
      <c r="G20" s="41"/>
      <c r="H20" s="40" t="s">
        <v>167</v>
      </c>
      <c r="I20" s="38" t="s">
        <v>168</v>
      </c>
      <c r="J20" s="43" t="s">
        <v>177</v>
      </c>
      <c r="K20" s="38" t="s">
        <v>171</v>
      </c>
      <c r="L20" s="39"/>
      <c r="M20" s="44"/>
      <c r="N20" s="42" t="s">
        <v>172</v>
      </c>
      <c r="O20" s="45"/>
      <c r="P20" s="46" t="s">
        <v>173</v>
      </c>
      <c r="Q20" s="47" t="s">
        <v>169</v>
      </c>
      <c r="R20" s="48" t="s">
        <v>181</v>
      </c>
      <c r="S20" s="49" t="s">
        <v>182</v>
      </c>
      <c r="T20" s="49" t="s">
        <v>183</v>
      </c>
      <c r="U20" s="317">
        <v>1</v>
      </c>
      <c r="V20" s="50">
        <v>4</v>
      </c>
      <c r="W20" s="455">
        <v>3.0000000000000044</v>
      </c>
      <c r="X20" s="484">
        <v>140000000</v>
      </c>
      <c r="Y20" s="51">
        <f t="shared" si="3"/>
        <v>143416000</v>
      </c>
      <c r="Z20" s="485"/>
      <c r="AA20" s="484">
        <f t="shared" si="4"/>
        <v>149152640</v>
      </c>
      <c r="AB20" s="516"/>
      <c r="AC20" s="51">
        <v>500000</v>
      </c>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359"/>
      <c r="BP20" s="394">
        <f t="shared" si="0"/>
        <v>500000</v>
      </c>
      <c r="BQ20" s="378">
        <f t="shared" si="1"/>
        <v>148652640</v>
      </c>
      <c r="BR20" s="339" t="str">
        <f t="shared" si="2"/>
        <v>CORRECTO</v>
      </c>
      <c r="BS20" s="52" t="s">
        <v>116</v>
      </c>
      <c r="BT20" s="53" t="s">
        <v>117</v>
      </c>
      <c r="BU20" s="4"/>
      <c r="BV20" s="4"/>
      <c r="BW20" s="4"/>
      <c r="CT20" s="51"/>
      <c r="CU20" s="51"/>
      <c r="CV20" s="51"/>
    </row>
    <row r="21" spans="1:100" ht="33" customHeight="1" x14ac:dyDescent="0.25">
      <c r="A21" s="37" t="s">
        <v>100</v>
      </c>
      <c r="B21" s="38" t="s">
        <v>101</v>
      </c>
      <c r="C21" s="39"/>
      <c r="D21" s="40" t="s">
        <v>102</v>
      </c>
      <c r="E21" s="38" t="s">
        <v>103</v>
      </c>
      <c r="F21" s="39"/>
      <c r="G21" s="41"/>
      <c r="H21" s="40" t="s">
        <v>167</v>
      </c>
      <c r="I21" s="38" t="s">
        <v>168</v>
      </c>
      <c r="J21" s="43" t="s">
        <v>177</v>
      </c>
      <c r="K21" s="38" t="s">
        <v>171</v>
      </c>
      <c r="L21" s="39"/>
      <c r="M21" s="44"/>
      <c r="N21" s="42" t="s">
        <v>172</v>
      </c>
      <c r="O21" s="45"/>
      <c r="P21" s="46" t="s">
        <v>173</v>
      </c>
      <c r="Q21" s="47" t="s">
        <v>169</v>
      </c>
      <c r="R21" s="48" t="s">
        <v>184</v>
      </c>
      <c r="S21" s="49" t="s">
        <v>185</v>
      </c>
      <c r="T21" s="49" t="s">
        <v>186</v>
      </c>
      <c r="U21" s="317">
        <v>0</v>
      </c>
      <c r="V21" s="50">
        <v>1</v>
      </c>
      <c r="W21" s="455">
        <v>1</v>
      </c>
      <c r="X21" s="484">
        <v>490000000</v>
      </c>
      <c r="Y21" s="51">
        <f t="shared" si="3"/>
        <v>501956000</v>
      </c>
      <c r="Z21" s="485"/>
      <c r="AA21" s="484">
        <f t="shared" si="4"/>
        <v>522034240</v>
      </c>
      <c r="AB21" s="516"/>
      <c r="AC21" s="51">
        <v>100000000</v>
      </c>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359"/>
      <c r="BP21" s="394">
        <f t="shared" si="0"/>
        <v>100000000</v>
      </c>
      <c r="BQ21" s="378">
        <f t="shared" si="1"/>
        <v>422034240</v>
      </c>
      <c r="BR21" s="339" t="str">
        <f t="shared" si="2"/>
        <v>CORRECTO</v>
      </c>
      <c r="BS21" s="52" t="s">
        <v>116</v>
      </c>
      <c r="BT21" s="53" t="s">
        <v>117</v>
      </c>
      <c r="BU21" s="4"/>
      <c r="BV21" s="4"/>
      <c r="BW21" s="4"/>
      <c r="CT21" s="51"/>
      <c r="CU21" s="51"/>
      <c r="CV21" s="51"/>
    </row>
    <row r="22" spans="1:100" ht="45" customHeight="1" x14ac:dyDescent="0.25">
      <c r="A22" s="37" t="s">
        <v>100</v>
      </c>
      <c r="B22" s="38" t="s">
        <v>101</v>
      </c>
      <c r="C22" s="39"/>
      <c r="D22" s="40" t="s">
        <v>102</v>
      </c>
      <c r="E22" s="38" t="s">
        <v>103</v>
      </c>
      <c r="F22" s="39"/>
      <c r="G22" s="41"/>
      <c r="H22" s="40" t="s">
        <v>167</v>
      </c>
      <c r="I22" s="38" t="s">
        <v>168</v>
      </c>
      <c r="J22" s="43" t="s">
        <v>177</v>
      </c>
      <c r="K22" s="38" t="s">
        <v>171</v>
      </c>
      <c r="L22" s="39"/>
      <c r="M22" s="44"/>
      <c r="N22" s="42" t="s">
        <v>172</v>
      </c>
      <c r="O22" s="45"/>
      <c r="P22" s="46" t="s">
        <v>173</v>
      </c>
      <c r="Q22" s="47" t="s">
        <v>169</v>
      </c>
      <c r="R22" s="48" t="s">
        <v>187</v>
      </c>
      <c r="S22" s="49" t="s">
        <v>188</v>
      </c>
      <c r="T22" s="49" t="s">
        <v>189</v>
      </c>
      <c r="U22" s="317">
        <v>120</v>
      </c>
      <c r="V22" s="50">
        <v>120</v>
      </c>
      <c r="W22" s="455">
        <v>120</v>
      </c>
      <c r="X22" s="484">
        <v>0</v>
      </c>
      <c r="Y22" s="51">
        <f t="shared" si="3"/>
        <v>0</v>
      </c>
      <c r="Z22" s="485"/>
      <c r="AA22" s="484">
        <f t="shared" si="4"/>
        <v>0</v>
      </c>
      <c r="AB22" s="516"/>
      <c r="AC22" s="51">
        <v>500000</v>
      </c>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359"/>
      <c r="BP22" s="394">
        <f t="shared" si="0"/>
        <v>500000</v>
      </c>
      <c r="BQ22" s="378">
        <f t="shared" si="1"/>
        <v>-500000</v>
      </c>
      <c r="BR22" s="339" t="str">
        <f t="shared" si="2"/>
        <v>INCORRECTO</v>
      </c>
      <c r="BS22" s="52" t="s">
        <v>116</v>
      </c>
      <c r="BT22" s="53" t="s">
        <v>117</v>
      </c>
      <c r="BU22" s="4"/>
      <c r="BV22" s="4"/>
      <c r="BW22" s="4"/>
      <c r="CT22" s="51"/>
      <c r="CU22" s="51"/>
      <c r="CV22" s="51"/>
    </row>
    <row r="23" spans="1:100" ht="31.5" customHeight="1" x14ac:dyDescent="0.25">
      <c r="A23" s="37" t="s">
        <v>100</v>
      </c>
      <c r="B23" s="38" t="s">
        <v>101</v>
      </c>
      <c r="C23" s="39"/>
      <c r="D23" s="40" t="s">
        <v>102</v>
      </c>
      <c r="E23" s="38" t="s">
        <v>103</v>
      </c>
      <c r="F23" s="39"/>
      <c r="G23" s="89"/>
      <c r="H23" s="90" t="s">
        <v>167</v>
      </c>
      <c r="I23" s="91" t="s">
        <v>168</v>
      </c>
      <c r="J23" s="93" t="s">
        <v>177</v>
      </c>
      <c r="K23" s="91" t="s">
        <v>171</v>
      </c>
      <c r="L23" s="94"/>
      <c r="M23" s="95"/>
      <c r="N23" s="92" t="s">
        <v>172</v>
      </c>
      <c r="O23" s="121"/>
      <c r="P23" s="97" t="s">
        <v>173</v>
      </c>
      <c r="Q23" s="122" t="s">
        <v>169</v>
      </c>
      <c r="R23" s="99" t="s">
        <v>190</v>
      </c>
      <c r="S23" s="100" t="s">
        <v>191</v>
      </c>
      <c r="T23" s="100" t="s">
        <v>192</v>
      </c>
      <c r="U23" s="318">
        <v>1</v>
      </c>
      <c r="V23" s="101">
        <v>4</v>
      </c>
      <c r="W23" s="458">
        <v>3</v>
      </c>
      <c r="X23" s="488">
        <v>70000000</v>
      </c>
      <c r="Y23" s="102">
        <f t="shared" si="3"/>
        <v>71708000</v>
      </c>
      <c r="Z23" s="489"/>
      <c r="AA23" s="488">
        <f t="shared" si="4"/>
        <v>74576320</v>
      </c>
      <c r="AB23" s="517"/>
      <c r="AC23" s="102">
        <v>5000000</v>
      </c>
      <c r="AD23" s="102"/>
      <c r="AE23" s="102"/>
      <c r="AF23" s="102"/>
      <c r="AG23" s="102"/>
      <c r="AH23" s="102"/>
      <c r="AI23" s="102"/>
      <c r="AJ23" s="102"/>
      <c r="AK23" s="102"/>
      <c r="AL23" s="102"/>
      <c r="AM23" s="102"/>
      <c r="AN23" s="102"/>
      <c r="AO23" s="102"/>
      <c r="AP23" s="102"/>
      <c r="AQ23" s="102"/>
      <c r="AR23" s="102"/>
      <c r="AS23" s="102"/>
      <c r="AT23" s="102"/>
      <c r="AU23" s="102"/>
      <c r="AV23" s="102"/>
      <c r="AW23" s="102"/>
      <c r="AX23" s="102"/>
      <c r="AY23" s="102"/>
      <c r="AZ23" s="102"/>
      <c r="BA23" s="102"/>
      <c r="BB23" s="102"/>
      <c r="BC23" s="102"/>
      <c r="BD23" s="102"/>
      <c r="BE23" s="102"/>
      <c r="BF23" s="102"/>
      <c r="BG23" s="102"/>
      <c r="BH23" s="102"/>
      <c r="BI23" s="102"/>
      <c r="BJ23" s="102"/>
      <c r="BK23" s="102"/>
      <c r="BL23" s="102"/>
      <c r="BM23" s="102"/>
      <c r="BN23" s="102"/>
      <c r="BO23" s="362"/>
      <c r="BP23" s="397">
        <f t="shared" si="0"/>
        <v>5000000</v>
      </c>
      <c r="BQ23" s="381">
        <f t="shared" si="1"/>
        <v>69576320</v>
      </c>
      <c r="BR23" s="340" t="str">
        <f t="shared" si="2"/>
        <v>CORRECTO</v>
      </c>
      <c r="BS23" s="103" t="s">
        <v>116</v>
      </c>
      <c r="BT23" s="104" t="s">
        <v>117</v>
      </c>
      <c r="BU23" s="4"/>
      <c r="BV23" s="4"/>
      <c r="BW23" s="4"/>
      <c r="CT23" s="102"/>
      <c r="CU23" s="102"/>
      <c r="CV23" s="102"/>
    </row>
    <row r="24" spans="1:100" ht="60" x14ac:dyDescent="0.25">
      <c r="A24" s="37" t="s">
        <v>100</v>
      </c>
      <c r="B24" s="38" t="s">
        <v>101</v>
      </c>
      <c r="C24" s="39"/>
      <c r="D24" s="40" t="s">
        <v>102</v>
      </c>
      <c r="E24" s="38" t="s">
        <v>103</v>
      </c>
      <c r="F24" s="39"/>
      <c r="G24" s="123" t="s">
        <v>104</v>
      </c>
      <c r="H24" s="124" t="s">
        <v>194</v>
      </c>
      <c r="I24" s="125" t="s">
        <v>195</v>
      </c>
      <c r="J24" s="109" t="s">
        <v>197</v>
      </c>
      <c r="K24" s="107" t="s">
        <v>198</v>
      </c>
      <c r="L24" s="110">
        <f>+(SUM(X24:X28))/$Z$196</f>
        <v>9.5373854805085711E-3</v>
      </c>
      <c r="M24" s="111"/>
      <c r="N24" s="108">
        <v>3153</v>
      </c>
      <c r="O24" s="112">
        <v>6700</v>
      </c>
      <c r="P24" s="113" t="s">
        <v>199</v>
      </c>
      <c r="Q24" s="114" t="s">
        <v>196</v>
      </c>
      <c r="R24" s="126" t="s">
        <v>200</v>
      </c>
      <c r="S24" s="127" t="s">
        <v>201</v>
      </c>
      <c r="T24" s="127" t="s">
        <v>202</v>
      </c>
      <c r="U24" s="319">
        <v>3</v>
      </c>
      <c r="V24" s="128">
        <v>8</v>
      </c>
      <c r="W24" s="460">
        <v>8</v>
      </c>
      <c r="X24" s="492">
        <v>0</v>
      </c>
      <c r="Y24" s="129">
        <f t="shared" si="3"/>
        <v>0</v>
      </c>
      <c r="Z24" s="491">
        <f>SUM(X24:X38)</f>
        <v>2926000000</v>
      </c>
      <c r="AA24" s="492">
        <f t="shared" si="4"/>
        <v>0</v>
      </c>
      <c r="AB24" s="518">
        <f>SUM(AA24:AA38)</f>
        <v>3117290176</v>
      </c>
      <c r="AC24" s="129">
        <v>500000</v>
      </c>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364"/>
      <c r="BP24" s="399">
        <f t="shared" si="0"/>
        <v>500000</v>
      </c>
      <c r="BQ24" s="383">
        <f t="shared" si="1"/>
        <v>-500000</v>
      </c>
      <c r="BR24" s="339" t="str">
        <f t="shared" si="2"/>
        <v>INCORRECTO</v>
      </c>
      <c r="BS24" s="130" t="s">
        <v>116</v>
      </c>
      <c r="BT24" s="131" t="s">
        <v>117</v>
      </c>
      <c r="BU24" s="4"/>
      <c r="BV24" s="4"/>
      <c r="BW24" s="4"/>
      <c r="CT24" s="129"/>
      <c r="CU24" s="129"/>
      <c r="CV24" s="129"/>
    </row>
    <row r="25" spans="1:100" ht="37.5" customHeight="1" x14ac:dyDescent="0.25">
      <c r="A25" s="37" t="s">
        <v>100</v>
      </c>
      <c r="B25" s="38" t="s">
        <v>101</v>
      </c>
      <c r="C25" s="39"/>
      <c r="D25" s="40" t="s">
        <v>102</v>
      </c>
      <c r="E25" s="38" t="s">
        <v>103</v>
      </c>
      <c r="F25" s="39"/>
      <c r="G25" s="41"/>
      <c r="H25" s="40" t="s">
        <v>194</v>
      </c>
      <c r="I25" s="38" t="s">
        <v>195</v>
      </c>
      <c r="J25" s="43" t="s">
        <v>203</v>
      </c>
      <c r="K25" s="38" t="s">
        <v>198</v>
      </c>
      <c r="L25" s="39"/>
      <c r="M25" s="44"/>
      <c r="N25" s="42">
        <v>3153</v>
      </c>
      <c r="O25" s="45"/>
      <c r="P25" s="46" t="s">
        <v>199</v>
      </c>
      <c r="Q25" s="47" t="s">
        <v>196</v>
      </c>
      <c r="R25" s="48" t="s">
        <v>204</v>
      </c>
      <c r="S25" s="49" t="s">
        <v>205</v>
      </c>
      <c r="T25" s="49" t="s">
        <v>206</v>
      </c>
      <c r="U25" s="317">
        <v>0</v>
      </c>
      <c r="V25" s="50">
        <v>1</v>
      </c>
      <c r="W25" s="455">
        <v>1</v>
      </c>
      <c r="X25" s="484">
        <v>50000000</v>
      </c>
      <c r="Y25" s="51">
        <f t="shared" si="3"/>
        <v>51220000</v>
      </c>
      <c r="Z25" s="485"/>
      <c r="AA25" s="484">
        <f t="shared" si="4"/>
        <v>53268800</v>
      </c>
      <c r="AB25" s="516"/>
      <c r="AC25" s="51">
        <v>40000000</v>
      </c>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359"/>
      <c r="BP25" s="394">
        <f t="shared" si="0"/>
        <v>40000000</v>
      </c>
      <c r="BQ25" s="378">
        <f t="shared" si="1"/>
        <v>13268800</v>
      </c>
      <c r="BR25" s="339" t="str">
        <f t="shared" si="2"/>
        <v>CORRECTO</v>
      </c>
      <c r="BS25" s="52" t="s">
        <v>116</v>
      </c>
      <c r="BT25" s="53" t="s">
        <v>117</v>
      </c>
      <c r="BU25" s="4"/>
      <c r="BV25" s="4"/>
      <c r="BW25" s="4"/>
      <c r="CT25" s="51"/>
      <c r="CU25" s="51"/>
      <c r="CV25" s="51"/>
    </row>
    <row r="26" spans="1:100" ht="33" customHeight="1" x14ac:dyDescent="0.25">
      <c r="A26" s="37" t="s">
        <v>100</v>
      </c>
      <c r="B26" s="38" t="s">
        <v>101</v>
      </c>
      <c r="C26" s="39"/>
      <c r="D26" s="40" t="s">
        <v>102</v>
      </c>
      <c r="E26" s="38" t="s">
        <v>103</v>
      </c>
      <c r="F26" s="39"/>
      <c r="G26" s="41"/>
      <c r="H26" s="40" t="s">
        <v>194</v>
      </c>
      <c r="I26" s="38" t="s">
        <v>195</v>
      </c>
      <c r="J26" s="43" t="s">
        <v>203</v>
      </c>
      <c r="K26" s="38" t="s">
        <v>198</v>
      </c>
      <c r="L26" s="39"/>
      <c r="M26" s="44"/>
      <c r="N26" s="42">
        <v>3153</v>
      </c>
      <c r="O26" s="45"/>
      <c r="P26" s="46" t="s">
        <v>199</v>
      </c>
      <c r="Q26" s="47" t="s">
        <v>196</v>
      </c>
      <c r="R26" s="48" t="s">
        <v>207</v>
      </c>
      <c r="S26" s="49" t="s">
        <v>208</v>
      </c>
      <c r="T26" s="49" t="s">
        <v>209</v>
      </c>
      <c r="U26" s="317">
        <v>5</v>
      </c>
      <c r="V26" s="50">
        <v>5</v>
      </c>
      <c r="W26" s="455">
        <v>5</v>
      </c>
      <c r="X26" s="484">
        <v>0</v>
      </c>
      <c r="Y26" s="51">
        <f t="shared" si="3"/>
        <v>0</v>
      </c>
      <c r="Z26" s="485"/>
      <c r="AA26" s="484">
        <f t="shared" si="4"/>
        <v>0</v>
      </c>
      <c r="AB26" s="516"/>
      <c r="AC26" s="51">
        <v>10000000</v>
      </c>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359"/>
      <c r="BP26" s="394">
        <f t="shared" si="0"/>
        <v>10000000</v>
      </c>
      <c r="BQ26" s="378">
        <f t="shared" si="1"/>
        <v>-10000000</v>
      </c>
      <c r="BR26" s="339" t="str">
        <f t="shared" si="2"/>
        <v>INCORRECTO</v>
      </c>
      <c r="BS26" s="52" t="s">
        <v>116</v>
      </c>
      <c r="BT26" s="53" t="s">
        <v>117</v>
      </c>
      <c r="BU26" s="4"/>
      <c r="BV26" s="4"/>
      <c r="BW26" s="4"/>
      <c r="CT26" s="51"/>
      <c r="CU26" s="51"/>
      <c r="CV26" s="51"/>
    </row>
    <row r="27" spans="1:100" ht="42" customHeight="1" x14ac:dyDescent="0.25">
      <c r="A27" s="37" t="s">
        <v>100</v>
      </c>
      <c r="B27" s="38" t="s">
        <v>101</v>
      </c>
      <c r="C27" s="39"/>
      <c r="D27" s="40" t="s">
        <v>102</v>
      </c>
      <c r="E27" s="38" t="s">
        <v>103</v>
      </c>
      <c r="F27" s="39"/>
      <c r="G27" s="41"/>
      <c r="H27" s="40" t="s">
        <v>194</v>
      </c>
      <c r="I27" s="38" t="s">
        <v>195</v>
      </c>
      <c r="J27" s="43" t="s">
        <v>203</v>
      </c>
      <c r="K27" s="38" t="s">
        <v>198</v>
      </c>
      <c r="L27" s="39"/>
      <c r="M27" s="44"/>
      <c r="N27" s="42">
        <v>3153</v>
      </c>
      <c r="O27" s="45"/>
      <c r="P27" s="46" t="s">
        <v>199</v>
      </c>
      <c r="Q27" s="47" t="s">
        <v>196</v>
      </c>
      <c r="R27" s="48" t="s">
        <v>210</v>
      </c>
      <c r="S27" s="49" t="s">
        <v>211</v>
      </c>
      <c r="T27" s="49" t="s">
        <v>212</v>
      </c>
      <c r="U27" s="317">
        <v>3</v>
      </c>
      <c r="V27" s="50">
        <v>8</v>
      </c>
      <c r="W27" s="455">
        <v>8</v>
      </c>
      <c r="X27" s="484">
        <v>300000000</v>
      </c>
      <c r="Y27" s="51">
        <f t="shared" si="3"/>
        <v>307320000</v>
      </c>
      <c r="Z27" s="485"/>
      <c r="AA27" s="484">
        <f t="shared" si="4"/>
        <v>319612800</v>
      </c>
      <c r="AB27" s="516"/>
      <c r="AC27" s="51">
        <v>265000000</v>
      </c>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359"/>
      <c r="BP27" s="394">
        <f t="shared" si="0"/>
        <v>265000000</v>
      </c>
      <c r="BQ27" s="378">
        <f t="shared" si="1"/>
        <v>54612800</v>
      </c>
      <c r="BR27" s="339" t="str">
        <f t="shared" si="2"/>
        <v>CORRECTO</v>
      </c>
      <c r="BS27" s="52" t="s">
        <v>116</v>
      </c>
      <c r="BT27" s="53" t="s">
        <v>117</v>
      </c>
      <c r="BU27" s="4"/>
      <c r="BV27" s="4"/>
      <c r="BW27" s="4"/>
      <c r="CT27" s="51"/>
      <c r="CU27" s="51"/>
      <c r="CV27" s="51"/>
    </row>
    <row r="28" spans="1:100" ht="30" customHeight="1" x14ac:dyDescent="0.25">
      <c r="A28" s="37" t="s">
        <v>100</v>
      </c>
      <c r="B28" s="38" t="s">
        <v>101</v>
      </c>
      <c r="C28" s="39"/>
      <c r="D28" s="40" t="s">
        <v>102</v>
      </c>
      <c r="E28" s="38" t="s">
        <v>103</v>
      </c>
      <c r="F28" s="39"/>
      <c r="G28" s="41"/>
      <c r="H28" s="40" t="s">
        <v>194</v>
      </c>
      <c r="I28" s="38" t="s">
        <v>195</v>
      </c>
      <c r="J28" s="55" t="s">
        <v>203</v>
      </c>
      <c r="K28" s="56" t="s">
        <v>198</v>
      </c>
      <c r="L28" s="57"/>
      <c r="M28" s="58"/>
      <c r="N28" s="54">
        <v>3153</v>
      </c>
      <c r="O28" s="59"/>
      <c r="P28" s="60" t="s">
        <v>199</v>
      </c>
      <c r="Q28" s="61" t="s">
        <v>196</v>
      </c>
      <c r="R28" s="62" t="s">
        <v>213</v>
      </c>
      <c r="S28" s="63" t="s">
        <v>214</v>
      </c>
      <c r="T28" s="63" t="s">
        <v>215</v>
      </c>
      <c r="U28" s="320">
        <v>20</v>
      </c>
      <c r="V28" s="64">
        <v>10</v>
      </c>
      <c r="W28" s="456">
        <v>10</v>
      </c>
      <c r="X28" s="486">
        <v>795000000</v>
      </c>
      <c r="Y28" s="65">
        <f t="shared" si="3"/>
        <v>814398000</v>
      </c>
      <c r="Z28" s="485"/>
      <c r="AA28" s="486">
        <f t="shared" si="4"/>
        <v>846973920</v>
      </c>
      <c r="AB28" s="516"/>
      <c r="AC28" s="65">
        <v>360000000</v>
      </c>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360"/>
      <c r="BP28" s="395">
        <f t="shared" si="0"/>
        <v>360000000</v>
      </c>
      <c r="BQ28" s="379">
        <f t="shared" si="1"/>
        <v>486973920</v>
      </c>
      <c r="BR28" s="339" t="str">
        <f t="shared" si="2"/>
        <v>CORRECTO</v>
      </c>
      <c r="BS28" s="66" t="s">
        <v>116</v>
      </c>
      <c r="BT28" s="67" t="s">
        <v>117</v>
      </c>
      <c r="BU28" s="4"/>
      <c r="BV28" s="4"/>
      <c r="BW28" s="4"/>
      <c r="CT28" s="65"/>
      <c r="CU28" s="65"/>
      <c r="CV28" s="65"/>
    </row>
    <row r="29" spans="1:100" ht="60" x14ac:dyDescent="0.25">
      <c r="A29" s="37" t="s">
        <v>100</v>
      </c>
      <c r="B29" s="38" t="s">
        <v>101</v>
      </c>
      <c r="C29" s="39"/>
      <c r="D29" s="40" t="s">
        <v>102</v>
      </c>
      <c r="E29" s="38" t="s">
        <v>103</v>
      </c>
      <c r="F29" s="39"/>
      <c r="G29" s="41"/>
      <c r="H29" s="40" t="s">
        <v>194</v>
      </c>
      <c r="I29" s="38" t="s">
        <v>195</v>
      </c>
      <c r="J29" s="69" t="s">
        <v>217</v>
      </c>
      <c r="K29" s="70" t="s">
        <v>218</v>
      </c>
      <c r="L29" s="71">
        <f>+(SUM(X29:X33))/$Z$196</f>
        <v>1.2744279288365164E-2</v>
      </c>
      <c r="M29" s="132"/>
      <c r="N29" s="68" t="s">
        <v>151</v>
      </c>
      <c r="O29" s="133">
        <v>6700</v>
      </c>
      <c r="P29" s="73" t="s">
        <v>219</v>
      </c>
      <c r="Q29" s="74" t="s">
        <v>216</v>
      </c>
      <c r="R29" s="75" t="s">
        <v>220</v>
      </c>
      <c r="S29" s="76" t="s">
        <v>221</v>
      </c>
      <c r="T29" s="76" t="s">
        <v>222</v>
      </c>
      <c r="U29" s="321">
        <v>1</v>
      </c>
      <c r="V29" s="134">
        <v>1</v>
      </c>
      <c r="W29" s="461">
        <v>1</v>
      </c>
      <c r="X29" s="487">
        <v>50000000</v>
      </c>
      <c r="Y29" s="79">
        <f t="shared" si="3"/>
        <v>51220000</v>
      </c>
      <c r="Z29" s="485"/>
      <c r="AA29" s="487">
        <f t="shared" si="4"/>
        <v>53268800</v>
      </c>
      <c r="AB29" s="516"/>
      <c r="AC29" s="79">
        <v>500000</v>
      </c>
      <c r="AD29" s="79"/>
      <c r="AE29" s="79"/>
      <c r="AF29" s="79"/>
      <c r="AG29" s="79"/>
      <c r="AH29" s="79"/>
      <c r="AI29" s="79"/>
      <c r="AJ29" s="79"/>
      <c r="AK29" s="79"/>
      <c r="AL29" s="79"/>
      <c r="AM29" s="79"/>
      <c r="AN29" s="79"/>
      <c r="AO29" s="79"/>
      <c r="AP29" s="79"/>
      <c r="AQ29" s="79"/>
      <c r="AR29" s="79"/>
      <c r="AS29" s="79"/>
      <c r="AT29" s="79"/>
      <c r="AU29" s="79"/>
      <c r="AV29" s="79"/>
      <c r="AW29" s="79"/>
      <c r="AX29" s="79"/>
      <c r="AY29" s="79"/>
      <c r="AZ29" s="79"/>
      <c r="BA29" s="79"/>
      <c r="BB29" s="79"/>
      <c r="BC29" s="79"/>
      <c r="BD29" s="79"/>
      <c r="BE29" s="79"/>
      <c r="BF29" s="79"/>
      <c r="BG29" s="79"/>
      <c r="BH29" s="79"/>
      <c r="BI29" s="79"/>
      <c r="BJ29" s="79"/>
      <c r="BK29" s="79"/>
      <c r="BL29" s="79"/>
      <c r="BM29" s="79"/>
      <c r="BN29" s="79"/>
      <c r="BO29" s="361"/>
      <c r="BP29" s="396">
        <f t="shared" si="0"/>
        <v>500000</v>
      </c>
      <c r="BQ29" s="380">
        <f t="shared" si="1"/>
        <v>52768800</v>
      </c>
      <c r="BR29" s="339" t="str">
        <f t="shared" si="2"/>
        <v>CORRECTO</v>
      </c>
      <c r="BS29" s="80" t="s">
        <v>116</v>
      </c>
      <c r="BT29" s="81" t="s">
        <v>117</v>
      </c>
      <c r="BU29" s="4"/>
      <c r="BV29" s="4"/>
      <c r="BW29" s="4"/>
      <c r="CT29" s="79"/>
      <c r="CU29" s="79"/>
      <c r="CV29" s="79"/>
    </row>
    <row r="30" spans="1:100" ht="28.5" customHeight="1" x14ac:dyDescent="0.25">
      <c r="A30" s="37" t="s">
        <v>100</v>
      </c>
      <c r="B30" s="38" t="s">
        <v>101</v>
      </c>
      <c r="C30" s="39"/>
      <c r="D30" s="40" t="s">
        <v>102</v>
      </c>
      <c r="E30" s="38" t="s">
        <v>103</v>
      </c>
      <c r="F30" s="39"/>
      <c r="G30" s="41"/>
      <c r="H30" s="40" t="s">
        <v>194</v>
      </c>
      <c r="I30" s="38" t="s">
        <v>195</v>
      </c>
      <c r="J30" s="43" t="s">
        <v>223</v>
      </c>
      <c r="K30" s="38" t="s">
        <v>218</v>
      </c>
      <c r="L30" s="39"/>
      <c r="M30" s="44"/>
      <c r="N30" s="42" t="s">
        <v>151</v>
      </c>
      <c r="O30" s="45"/>
      <c r="P30" s="46" t="s">
        <v>219</v>
      </c>
      <c r="Q30" s="47" t="s">
        <v>216</v>
      </c>
      <c r="R30" s="48" t="s">
        <v>224</v>
      </c>
      <c r="S30" s="49" t="s">
        <v>225</v>
      </c>
      <c r="T30" s="49" t="s">
        <v>226</v>
      </c>
      <c r="U30" s="317">
        <v>0</v>
      </c>
      <c r="V30" s="50">
        <v>1</v>
      </c>
      <c r="W30" s="455">
        <v>1</v>
      </c>
      <c r="X30" s="484">
        <v>200000000</v>
      </c>
      <c r="Y30" s="51">
        <f t="shared" si="3"/>
        <v>204880000</v>
      </c>
      <c r="Z30" s="485"/>
      <c r="AA30" s="484">
        <f t="shared" si="4"/>
        <v>213075200</v>
      </c>
      <c r="AB30" s="516"/>
      <c r="AC30" s="51">
        <v>500000</v>
      </c>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359"/>
      <c r="BP30" s="394">
        <f t="shared" si="0"/>
        <v>500000</v>
      </c>
      <c r="BQ30" s="378">
        <f t="shared" si="1"/>
        <v>212575200</v>
      </c>
      <c r="BR30" s="339" t="str">
        <f t="shared" si="2"/>
        <v>CORRECTO</v>
      </c>
      <c r="BS30" s="52" t="s">
        <v>116</v>
      </c>
      <c r="BT30" s="53" t="s">
        <v>117</v>
      </c>
      <c r="BU30" s="4"/>
      <c r="BV30" s="4"/>
      <c r="BW30" s="4"/>
      <c r="CT30" s="51"/>
      <c r="CU30" s="51"/>
      <c r="CV30" s="51"/>
    </row>
    <row r="31" spans="1:100" ht="31.5" customHeight="1" x14ac:dyDescent="0.25">
      <c r="A31" s="37" t="s">
        <v>100</v>
      </c>
      <c r="B31" s="38" t="s">
        <v>101</v>
      </c>
      <c r="C31" s="39"/>
      <c r="D31" s="40" t="s">
        <v>102</v>
      </c>
      <c r="E31" s="38" t="s">
        <v>103</v>
      </c>
      <c r="F31" s="39"/>
      <c r="G31" s="41"/>
      <c r="H31" s="40" t="s">
        <v>194</v>
      </c>
      <c r="I31" s="38" t="s">
        <v>195</v>
      </c>
      <c r="J31" s="43" t="s">
        <v>223</v>
      </c>
      <c r="K31" s="38" t="s">
        <v>218</v>
      </c>
      <c r="L31" s="39"/>
      <c r="M31" s="44"/>
      <c r="N31" s="42" t="s">
        <v>151</v>
      </c>
      <c r="O31" s="45"/>
      <c r="P31" s="46" t="s">
        <v>219</v>
      </c>
      <c r="Q31" s="47" t="s">
        <v>216</v>
      </c>
      <c r="R31" s="48" t="s">
        <v>227</v>
      </c>
      <c r="S31" s="49" t="s">
        <v>228</v>
      </c>
      <c r="T31" s="49" t="s">
        <v>229</v>
      </c>
      <c r="U31" s="317">
        <v>0</v>
      </c>
      <c r="V31" s="50">
        <v>1</v>
      </c>
      <c r="W31" s="455">
        <v>1</v>
      </c>
      <c r="X31" s="484">
        <v>0</v>
      </c>
      <c r="Y31" s="51">
        <f t="shared" si="3"/>
        <v>0</v>
      </c>
      <c r="Z31" s="485"/>
      <c r="AA31" s="484">
        <f t="shared" si="4"/>
        <v>0</v>
      </c>
      <c r="AB31" s="516"/>
      <c r="AC31" s="51">
        <v>500000</v>
      </c>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359"/>
      <c r="BP31" s="394">
        <f t="shared" si="0"/>
        <v>500000</v>
      </c>
      <c r="BQ31" s="378">
        <f t="shared" si="1"/>
        <v>-500000</v>
      </c>
      <c r="BR31" s="339" t="str">
        <f t="shared" si="2"/>
        <v>INCORRECTO</v>
      </c>
      <c r="BS31" s="52" t="s">
        <v>116</v>
      </c>
      <c r="BT31" s="53" t="s">
        <v>117</v>
      </c>
      <c r="BU31" s="4"/>
      <c r="BV31" s="4"/>
      <c r="BW31" s="4"/>
      <c r="CT31" s="51"/>
      <c r="CU31" s="51"/>
      <c r="CV31" s="51"/>
    </row>
    <row r="32" spans="1:100" ht="55.5" customHeight="1" x14ac:dyDescent="0.25">
      <c r="A32" s="37" t="s">
        <v>100</v>
      </c>
      <c r="B32" s="38" t="s">
        <v>101</v>
      </c>
      <c r="C32" s="39"/>
      <c r="D32" s="40" t="s">
        <v>102</v>
      </c>
      <c r="E32" s="38" t="s">
        <v>103</v>
      </c>
      <c r="F32" s="39"/>
      <c r="G32" s="41"/>
      <c r="H32" s="40" t="s">
        <v>194</v>
      </c>
      <c r="I32" s="38" t="s">
        <v>195</v>
      </c>
      <c r="J32" s="43" t="s">
        <v>223</v>
      </c>
      <c r="K32" s="38" t="s">
        <v>218</v>
      </c>
      <c r="L32" s="39"/>
      <c r="M32" s="44"/>
      <c r="N32" s="42" t="s">
        <v>151</v>
      </c>
      <c r="O32" s="45"/>
      <c r="P32" s="46" t="s">
        <v>219</v>
      </c>
      <c r="Q32" s="47" t="s">
        <v>216</v>
      </c>
      <c r="R32" s="48" t="s">
        <v>230</v>
      </c>
      <c r="S32" s="49" t="s">
        <v>231</v>
      </c>
      <c r="T32" s="49" t="s">
        <v>232</v>
      </c>
      <c r="U32" s="317" t="s">
        <v>151</v>
      </c>
      <c r="V32" s="50">
        <v>3</v>
      </c>
      <c r="W32" s="455">
        <v>3</v>
      </c>
      <c r="X32" s="484">
        <v>480000000</v>
      </c>
      <c r="Y32" s="51">
        <f t="shared" si="3"/>
        <v>491712000</v>
      </c>
      <c r="Z32" s="485"/>
      <c r="AA32" s="484">
        <f t="shared" si="4"/>
        <v>511380480</v>
      </c>
      <c r="AB32" s="516"/>
      <c r="AC32" s="51">
        <v>500000</v>
      </c>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359"/>
      <c r="BP32" s="394">
        <f t="shared" si="0"/>
        <v>500000</v>
      </c>
      <c r="BQ32" s="378">
        <f t="shared" si="1"/>
        <v>510880480</v>
      </c>
      <c r="BR32" s="339" t="str">
        <f t="shared" si="2"/>
        <v>CORRECTO</v>
      </c>
      <c r="BS32" s="52" t="s">
        <v>116</v>
      </c>
      <c r="BT32" s="53" t="s">
        <v>117</v>
      </c>
      <c r="BU32" s="4"/>
      <c r="BV32" s="4"/>
      <c r="BW32" s="4"/>
      <c r="CT32" s="51"/>
      <c r="CU32" s="51"/>
      <c r="CV32" s="51"/>
    </row>
    <row r="33" spans="1:100" ht="45" customHeight="1" x14ac:dyDescent="0.25">
      <c r="A33" s="37" t="s">
        <v>100</v>
      </c>
      <c r="B33" s="38" t="s">
        <v>101</v>
      </c>
      <c r="C33" s="39"/>
      <c r="D33" s="40" t="s">
        <v>102</v>
      </c>
      <c r="E33" s="38" t="s">
        <v>103</v>
      </c>
      <c r="F33" s="39"/>
      <c r="G33" s="41"/>
      <c r="H33" s="40" t="s">
        <v>194</v>
      </c>
      <c r="I33" s="38" t="s">
        <v>195</v>
      </c>
      <c r="J33" s="55" t="s">
        <v>223</v>
      </c>
      <c r="K33" s="56" t="s">
        <v>218</v>
      </c>
      <c r="L33" s="57"/>
      <c r="M33" s="58"/>
      <c r="N33" s="54" t="s">
        <v>151</v>
      </c>
      <c r="O33" s="59"/>
      <c r="P33" s="60" t="s">
        <v>219</v>
      </c>
      <c r="Q33" s="61" t="s">
        <v>216</v>
      </c>
      <c r="R33" s="62" t="s">
        <v>233</v>
      </c>
      <c r="S33" s="63" t="s">
        <v>234</v>
      </c>
      <c r="T33" s="63" t="s">
        <v>235</v>
      </c>
      <c r="U33" s="320">
        <v>3</v>
      </c>
      <c r="V33" s="64">
        <v>3</v>
      </c>
      <c r="W33" s="456">
        <v>3</v>
      </c>
      <c r="X33" s="486">
        <v>800000000</v>
      </c>
      <c r="Y33" s="65">
        <f t="shared" si="3"/>
        <v>819520000</v>
      </c>
      <c r="Z33" s="485"/>
      <c r="AA33" s="486">
        <f t="shared" si="4"/>
        <v>852300800</v>
      </c>
      <c r="AB33" s="516"/>
      <c r="AC33" s="65">
        <v>500000</v>
      </c>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360"/>
      <c r="BP33" s="395">
        <f t="shared" si="0"/>
        <v>500000</v>
      </c>
      <c r="BQ33" s="379">
        <f t="shared" si="1"/>
        <v>851800800</v>
      </c>
      <c r="BR33" s="339" t="str">
        <f t="shared" si="2"/>
        <v>CORRECTO</v>
      </c>
      <c r="BS33" s="66" t="s">
        <v>116</v>
      </c>
      <c r="BT33" s="67" t="s">
        <v>117</v>
      </c>
      <c r="BU33" s="4"/>
      <c r="BV33" s="4"/>
      <c r="BW33" s="4"/>
      <c r="CT33" s="65"/>
      <c r="CU33" s="65"/>
      <c r="CV33" s="65"/>
    </row>
    <row r="34" spans="1:100" ht="57" customHeight="1" x14ac:dyDescent="0.25">
      <c r="A34" s="37" t="s">
        <v>100</v>
      </c>
      <c r="B34" s="38" t="s">
        <v>101</v>
      </c>
      <c r="C34" s="39"/>
      <c r="D34" s="40" t="s">
        <v>102</v>
      </c>
      <c r="E34" s="38" t="s">
        <v>103</v>
      </c>
      <c r="F34" s="39"/>
      <c r="G34" s="41"/>
      <c r="H34" s="40" t="s">
        <v>194</v>
      </c>
      <c r="I34" s="38" t="s">
        <v>195</v>
      </c>
      <c r="J34" s="69" t="s">
        <v>237</v>
      </c>
      <c r="K34" s="70" t="s">
        <v>238</v>
      </c>
      <c r="L34" s="71">
        <f>+(SUM(X34:X38))/$Z$196</f>
        <v>2.0907281708363768E-3</v>
      </c>
      <c r="M34" s="132"/>
      <c r="N34" s="68">
        <v>6700</v>
      </c>
      <c r="O34" s="133">
        <v>6700</v>
      </c>
      <c r="P34" s="73" t="s">
        <v>239</v>
      </c>
      <c r="Q34" s="74" t="s">
        <v>236</v>
      </c>
      <c r="R34" s="75" t="s">
        <v>240</v>
      </c>
      <c r="S34" s="76" t="s">
        <v>241</v>
      </c>
      <c r="T34" s="76" t="s">
        <v>242</v>
      </c>
      <c r="U34" s="321" t="s">
        <v>151</v>
      </c>
      <c r="V34" s="134">
        <v>3</v>
      </c>
      <c r="W34" s="461">
        <v>2</v>
      </c>
      <c r="X34" s="487">
        <v>100000000</v>
      </c>
      <c r="Y34" s="79">
        <f t="shared" si="3"/>
        <v>102440000</v>
      </c>
      <c r="Z34" s="485"/>
      <c r="AA34" s="487">
        <f t="shared" si="4"/>
        <v>106537600</v>
      </c>
      <c r="AB34" s="516"/>
      <c r="AC34" s="79"/>
      <c r="AD34" s="79"/>
      <c r="AE34" s="79"/>
      <c r="AF34" s="79"/>
      <c r="AG34" s="79"/>
      <c r="AH34" s="79"/>
      <c r="AI34" s="79"/>
      <c r="AJ34" s="79"/>
      <c r="AK34" s="79"/>
      <c r="AL34" s="79"/>
      <c r="AM34" s="79"/>
      <c r="AN34" s="79"/>
      <c r="AO34" s="79"/>
      <c r="AP34" s="79"/>
      <c r="AQ34" s="79"/>
      <c r="AR34" s="79"/>
      <c r="AS34" s="79"/>
      <c r="AT34" s="79"/>
      <c r="AU34" s="79"/>
      <c r="AV34" s="79"/>
      <c r="AW34" s="79"/>
      <c r="AX34" s="79"/>
      <c r="AY34" s="79"/>
      <c r="AZ34" s="79"/>
      <c r="BA34" s="79"/>
      <c r="BB34" s="79"/>
      <c r="BC34" s="79"/>
      <c r="BD34" s="79"/>
      <c r="BE34" s="79"/>
      <c r="BF34" s="79"/>
      <c r="BG34" s="79"/>
      <c r="BH34" s="79"/>
      <c r="BI34" s="79"/>
      <c r="BJ34" s="79"/>
      <c r="BK34" s="79"/>
      <c r="BL34" s="79"/>
      <c r="BM34" s="79"/>
      <c r="BN34" s="79"/>
      <c r="BO34" s="361"/>
      <c r="BP34" s="396">
        <f t="shared" si="0"/>
        <v>0</v>
      </c>
      <c r="BQ34" s="380">
        <f t="shared" si="1"/>
        <v>106537600</v>
      </c>
      <c r="BR34" s="339" t="str">
        <f t="shared" si="2"/>
        <v>CORRECTO</v>
      </c>
      <c r="BS34" s="80" t="s">
        <v>116</v>
      </c>
      <c r="BT34" s="81" t="s">
        <v>117</v>
      </c>
      <c r="BU34" s="4"/>
      <c r="BV34" s="4"/>
      <c r="BW34" s="4"/>
      <c r="CT34" s="79"/>
      <c r="CU34" s="79"/>
      <c r="CV34" s="79"/>
    </row>
    <row r="35" spans="1:100" ht="58.5" customHeight="1" x14ac:dyDescent="0.25">
      <c r="A35" s="37" t="s">
        <v>100</v>
      </c>
      <c r="B35" s="38" t="s">
        <v>101</v>
      </c>
      <c r="C35" s="39"/>
      <c r="D35" s="40" t="s">
        <v>102</v>
      </c>
      <c r="E35" s="38" t="s">
        <v>103</v>
      </c>
      <c r="F35" s="39"/>
      <c r="G35" s="41"/>
      <c r="H35" s="40" t="s">
        <v>194</v>
      </c>
      <c r="I35" s="38" t="s">
        <v>195</v>
      </c>
      <c r="J35" s="43" t="s">
        <v>243</v>
      </c>
      <c r="K35" s="38" t="s">
        <v>238</v>
      </c>
      <c r="L35" s="39"/>
      <c r="M35" s="44"/>
      <c r="N35" s="42">
        <v>6700</v>
      </c>
      <c r="O35" s="45"/>
      <c r="P35" s="46" t="s">
        <v>239</v>
      </c>
      <c r="Q35" s="47" t="s">
        <v>236</v>
      </c>
      <c r="R35" s="48" t="s">
        <v>244</v>
      </c>
      <c r="S35" s="49" t="s">
        <v>245</v>
      </c>
      <c r="T35" s="49" t="s">
        <v>246</v>
      </c>
      <c r="U35" s="317">
        <v>0</v>
      </c>
      <c r="V35" s="50">
        <v>3</v>
      </c>
      <c r="W35" s="455">
        <v>3</v>
      </c>
      <c r="X35" s="484">
        <v>0</v>
      </c>
      <c r="Y35" s="51">
        <f t="shared" si="3"/>
        <v>0</v>
      </c>
      <c r="Z35" s="485"/>
      <c r="AA35" s="484">
        <f t="shared" si="4"/>
        <v>0</v>
      </c>
      <c r="AB35" s="516"/>
      <c r="AC35" s="51">
        <v>500000</v>
      </c>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359"/>
      <c r="BP35" s="394">
        <f t="shared" si="0"/>
        <v>500000</v>
      </c>
      <c r="BQ35" s="378">
        <f t="shared" si="1"/>
        <v>-500000</v>
      </c>
      <c r="BR35" s="339" t="str">
        <f t="shared" si="2"/>
        <v>INCORRECTO</v>
      </c>
      <c r="BS35" s="52" t="s">
        <v>116</v>
      </c>
      <c r="BT35" s="53" t="s">
        <v>117</v>
      </c>
      <c r="BU35" s="4"/>
      <c r="BV35" s="4"/>
      <c r="BW35" s="4"/>
      <c r="CT35" s="51"/>
      <c r="CU35" s="51"/>
      <c r="CV35" s="51"/>
    </row>
    <row r="36" spans="1:100" ht="40.5" customHeight="1" x14ac:dyDescent="0.25">
      <c r="A36" s="37" t="s">
        <v>100</v>
      </c>
      <c r="B36" s="38" t="s">
        <v>101</v>
      </c>
      <c r="C36" s="39"/>
      <c r="D36" s="40" t="s">
        <v>102</v>
      </c>
      <c r="E36" s="38" t="s">
        <v>103</v>
      </c>
      <c r="F36" s="39"/>
      <c r="G36" s="41"/>
      <c r="H36" s="40" t="s">
        <v>194</v>
      </c>
      <c r="I36" s="38" t="s">
        <v>195</v>
      </c>
      <c r="J36" s="43" t="s">
        <v>243</v>
      </c>
      <c r="K36" s="38" t="s">
        <v>238</v>
      </c>
      <c r="L36" s="39"/>
      <c r="M36" s="44"/>
      <c r="N36" s="42">
        <v>6700</v>
      </c>
      <c r="O36" s="45"/>
      <c r="P36" s="46" t="s">
        <v>239</v>
      </c>
      <c r="Q36" s="47" t="s">
        <v>236</v>
      </c>
      <c r="R36" s="48" t="s">
        <v>247</v>
      </c>
      <c r="S36" s="49" t="s">
        <v>248</v>
      </c>
      <c r="T36" s="49" t="s">
        <v>249</v>
      </c>
      <c r="U36" s="317">
        <v>0</v>
      </c>
      <c r="V36" s="50">
        <v>1</v>
      </c>
      <c r="W36" s="455">
        <v>1</v>
      </c>
      <c r="X36" s="484">
        <v>136000000</v>
      </c>
      <c r="Y36" s="51">
        <f t="shared" si="3"/>
        <v>139318400</v>
      </c>
      <c r="Z36" s="485"/>
      <c r="AA36" s="484">
        <f t="shared" si="4"/>
        <v>144891136</v>
      </c>
      <c r="AB36" s="516"/>
      <c r="AC36" s="51">
        <v>74000000</v>
      </c>
      <c r="AD36" s="51"/>
      <c r="AE36" s="51"/>
      <c r="AF36" s="51"/>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51"/>
      <c r="BH36" s="51"/>
      <c r="BI36" s="51"/>
      <c r="BJ36" s="51"/>
      <c r="BK36" s="51"/>
      <c r="BL36" s="51"/>
      <c r="BM36" s="51"/>
      <c r="BN36" s="51"/>
      <c r="BO36" s="359"/>
      <c r="BP36" s="394">
        <f t="shared" si="0"/>
        <v>74000000</v>
      </c>
      <c r="BQ36" s="378">
        <f t="shared" si="1"/>
        <v>70891136</v>
      </c>
      <c r="BR36" s="339" t="str">
        <f t="shared" si="2"/>
        <v>CORRECTO</v>
      </c>
      <c r="BS36" s="52" t="s">
        <v>116</v>
      </c>
      <c r="BT36" s="53" t="s">
        <v>117</v>
      </c>
      <c r="BU36" s="4"/>
      <c r="BV36" s="4"/>
      <c r="BW36" s="4"/>
      <c r="CT36" s="51"/>
      <c r="CU36" s="51"/>
      <c r="CV36" s="51"/>
    </row>
    <row r="37" spans="1:100" ht="48" customHeight="1" x14ac:dyDescent="0.25">
      <c r="A37" s="37" t="s">
        <v>100</v>
      </c>
      <c r="B37" s="38" t="s">
        <v>101</v>
      </c>
      <c r="C37" s="39"/>
      <c r="D37" s="40" t="s">
        <v>102</v>
      </c>
      <c r="E37" s="38" t="s">
        <v>103</v>
      </c>
      <c r="F37" s="39"/>
      <c r="G37" s="41"/>
      <c r="H37" s="40" t="s">
        <v>194</v>
      </c>
      <c r="I37" s="38" t="s">
        <v>195</v>
      </c>
      <c r="J37" s="43" t="s">
        <v>243</v>
      </c>
      <c r="K37" s="38" t="s">
        <v>238</v>
      </c>
      <c r="L37" s="39"/>
      <c r="M37" s="44"/>
      <c r="N37" s="42">
        <v>6700</v>
      </c>
      <c r="O37" s="45"/>
      <c r="P37" s="46" t="s">
        <v>239</v>
      </c>
      <c r="Q37" s="47" t="s">
        <v>236</v>
      </c>
      <c r="R37" s="48" t="s">
        <v>250</v>
      </c>
      <c r="S37" s="49" t="s">
        <v>251</v>
      </c>
      <c r="T37" s="49" t="s">
        <v>252</v>
      </c>
      <c r="U37" s="317">
        <v>0</v>
      </c>
      <c r="V37" s="50">
        <v>1</v>
      </c>
      <c r="W37" s="455">
        <v>1</v>
      </c>
      <c r="X37" s="484">
        <v>0</v>
      </c>
      <c r="Y37" s="51">
        <f t="shared" si="3"/>
        <v>0</v>
      </c>
      <c r="Z37" s="485"/>
      <c r="AA37" s="484">
        <f t="shared" si="4"/>
        <v>0</v>
      </c>
      <c r="AB37" s="516"/>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359"/>
      <c r="BP37" s="394">
        <f t="shared" si="0"/>
        <v>0</v>
      </c>
      <c r="BQ37" s="378">
        <f t="shared" si="1"/>
        <v>0</v>
      </c>
      <c r="BR37" s="339" t="str">
        <f t="shared" si="2"/>
        <v>CORRECTO</v>
      </c>
      <c r="BS37" s="52" t="s">
        <v>116</v>
      </c>
      <c r="BT37" s="53" t="s">
        <v>117</v>
      </c>
      <c r="BU37" s="4"/>
      <c r="BV37" s="4"/>
      <c r="BW37" s="4"/>
      <c r="CT37" s="51"/>
      <c r="CU37" s="51"/>
      <c r="CV37" s="51"/>
    </row>
    <row r="38" spans="1:100" ht="54" customHeight="1" x14ac:dyDescent="0.25">
      <c r="A38" s="37" t="s">
        <v>100</v>
      </c>
      <c r="B38" s="38" t="s">
        <v>101</v>
      </c>
      <c r="C38" s="39"/>
      <c r="D38" s="40" t="s">
        <v>102</v>
      </c>
      <c r="E38" s="38" t="s">
        <v>103</v>
      </c>
      <c r="F38" s="39"/>
      <c r="G38" s="89"/>
      <c r="H38" s="90" t="s">
        <v>194</v>
      </c>
      <c r="I38" s="91" t="s">
        <v>195</v>
      </c>
      <c r="J38" s="93" t="s">
        <v>243</v>
      </c>
      <c r="K38" s="91" t="s">
        <v>238</v>
      </c>
      <c r="L38" s="94"/>
      <c r="M38" s="95"/>
      <c r="N38" s="92">
        <v>6700</v>
      </c>
      <c r="O38" s="121"/>
      <c r="P38" s="97" t="s">
        <v>239</v>
      </c>
      <c r="Q38" s="122" t="s">
        <v>236</v>
      </c>
      <c r="R38" s="99" t="s">
        <v>253</v>
      </c>
      <c r="S38" s="100" t="s">
        <v>254</v>
      </c>
      <c r="T38" s="100" t="s">
        <v>255</v>
      </c>
      <c r="U38" s="318">
        <v>0</v>
      </c>
      <c r="V38" s="101">
        <v>1</v>
      </c>
      <c r="W38" s="458">
        <v>1</v>
      </c>
      <c r="X38" s="488">
        <v>15000000</v>
      </c>
      <c r="Y38" s="102">
        <f t="shared" si="3"/>
        <v>15366000</v>
      </c>
      <c r="Z38" s="489"/>
      <c r="AA38" s="488">
        <f t="shared" si="4"/>
        <v>15980640</v>
      </c>
      <c r="AB38" s="517"/>
      <c r="AC38" s="102">
        <v>1010000000</v>
      </c>
      <c r="AD38" s="102"/>
      <c r="AE38" s="102"/>
      <c r="AF38" s="102"/>
      <c r="AG38" s="102"/>
      <c r="AH38" s="102"/>
      <c r="AI38" s="102"/>
      <c r="AJ38" s="102"/>
      <c r="AK38" s="102"/>
      <c r="AL38" s="102"/>
      <c r="AM38" s="102"/>
      <c r="AN38" s="102"/>
      <c r="AO38" s="102"/>
      <c r="AP38" s="102"/>
      <c r="AQ38" s="102"/>
      <c r="AR38" s="102"/>
      <c r="AS38" s="102"/>
      <c r="AT38" s="102"/>
      <c r="AU38" s="102"/>
      <c r="AV38" s="102"/>
      <c r="AW38" s="102"/>
      <c r="AX38" s="102"/>
      <c r="AY38" s="102"/>
      <c r="AZ38" s="102"/>
      <c r="BA38" s="102"/>
      <c r="BB38" s="102"/>
      <c r="BC38" s="102"/>
      <c r="BD38" s="102"/>
      <c r="BE38" s="102"/>
      <c r="BF38" s="102"/>
      <c r="BG38" s="102"/>
      <c r="BH38" s="102"/>
      <c r="BI38" s="102"/>
      <c r="BJ38" s="102"/>
      <c r="BK38" s="102"/>
      <c r="BL38" s="102"/>
      <c r="BM38" s="102"/>
      <c r="BN38" s="102"/>
      <c r="BO38" s="362"/>
      <c r="BP38" s="397">
        <f t="shared" si="0"/>
        <v>1010000000</v>
      </c>
      <c r="BQ38" s="381">
        <f t="shared" si="1"/>
        <v>-994019360</v>
      </c>
      <c r="BR38" s="340" t="str">
        <f t="shared" si="2"/>
        <v>INCORRECTO</v>
      </c>
      <c r="BS38" s="103" t="s">
        <v>116</v>
      </c>
      <c r="BT38" s="104" t="s">
        <v>117</v>
      </c>
      <c r="BU38" s="4"/>
      <c r="BV38" s="4"/>
      <c r="BW38" s="4"/>
      <c r="CT38" s="102"/>
      <c r="CU38" s="102"/>
      <c r="CV38" s="102"/>
    </row>
    <row r="39" spans="1:100" ht="60" x14ac:dyDescent="0.25">
      <c r="A39" s="37" t="s">
        <v>100</v>
      </c>
      <c r="B39" s="38" t="s">
        <v>101</v>
      </c>
      <c r="C39" s="39"/>
      <c r="D39" s="40" t="s">
        <v>102</v>
      </c>
      <c r="E39" s="38" t="s">
        <v>103</v>
      </c>
      <c r="F39" s="39"/>
      <c r="G39" s="105" t="s">
        <v>104</v>
      </c>
      <c r="H39" s="106" t="s">
        <v>257</v>
      </c>
      <c r="I39" s="107" t="s">
        <v>258</v>
      </c>
      <c r="J39" s="109" t="s">
        <v>260</v>
      </c>
      <c r="K39" s="107" t="s">
        <v>261</v>
      </c>
      <c r="L39" s="110">
        <f>+(SUM(X39:X40))/$Z$196</f>
        <v>2.4988782918363068E-4</v>
      </c>
      <c r="M39" s="111"/>
      <c r="N39" s="108">
        <v>370</v>
      </c>
      <c r="O39" s="112">
        <v>1050</v>
      </c>
      <c r="P39" s="113" t="s">
        <v>262</v>
      </c>
      <c r="Q39" s="114" t="s">
        <v>259</v>
      </c>
      <c r="R39" s="115" t="s">
        <v>263</v>
      </c>
      <c r="S39" s="116" t="s">
        <v>264</v>
      </c>
      <c r="T39" s="116" t="s">
        <v>265</v>
      </c>
      <c r="U39" s="322">
        <v>250</v>
      </c>
      <c r="V39" s="117">
        <v>700</v>
      </c>
      <c r="W39" s="459">
        <v>630</v>
      </c>
      <c r="X39" s="490">
        <v>20000000</v>
      </c>
      <c r="Y39" s="118">
        <f t="shared" si="3"/>
        <v>20488000</v>
      </c>
      <c r="Z39" s="491">
        <f>SUM(X39:X40)</f>
        <v>30000000</v>
      </c>
      <c r="AA39" s="490">
        <f t="shared" si="4"/>
        <v>21307520</v>
      </c>
      <c r="AB39" s="518">
        <f>SUM(AA39:AA40)</f>
        <v>31961280</v>
      </c>
      <c r="AC39" s="118">
        <v>12000000</v>
      </c>
      <c r="AD39" s="118"/>
      <c r="AE39" s="118"/>
      <c r="AF39" s="118"/>
      <c r="AG39" s="118"/>
      <c r="AH39" s="118"/>
      <c r="AI39" s="118"/>
      <c r="AJ39" s="118"/>
      <c r="AK39" s="118"/>
      <c r="AL39" s="118"/>
      <c r="AM39" s="118"/>
      <c r="AN39" s="118"/>
      <c r="AO39" s="118"/>
      <c r="AP39" s="118"/>
      <c r="AQ39" s="118"/>
      <c r="AR39" s="118"/>
      <c r="AS39" s="118"/>
      <c r="AT39" s="118"/>
      <c r="AU39" s="118"/>
      <c r="AV39" s="118"/>
      <c r="AW39" s="118"/>
      <c r="AX39" s="118"/>
      <c r="AY39" s="118"/>
      <c r="AZ39" s="118"/>
      <c r="BA39" s="118"/>
      <c r="BB39" s="118"/>
      <c r="BC39" s="118"/>
      <c r="BD39" s="118"/>
      <c r="BE39" s="118"/>
      <c r="BF39" s="118"/>
      <c r="BG39" s="118"/>
      <c r="BH39" s="118"/>
      <c r="BI39" s="118"/>
      <c r="BJ39" s="118"/>
      <c r="BK39" s="118"/>
      <c r="BL39" s="118"/>
      <c r="BM39" s="118"/>
      <c r="BN39" s="118"/>
      <c r="BO39" s="363"/>
      <c r="BP39" s="398">
        <f t="shared" ref="BP39:BP70" si="5">SUM(AC39:BO39)</f>
        <v>12000000</v>
      </c>
      <c r="BQ39" s="382">
        <f t="shared" ref="BQ39:BQ70" si="6">+AA39-BP39</f>
        <v>9307520</v>
      </c>
      <c r="BR39" s="341" t="str">
        <f t="shared" ref="BR39:BR70" si="7">+IF(AA39&gt;=BP39,"CORRECTO","INCORRECTO")</f>
        <v>CORRECTO</v>
      </c>
      <c r="BS39" s="119" t="s">
        <v>116</v>
      </c>
      <c r="BT39" s="120" t="s">
        <v>117</v>
      </c>
      <c r="BU39" s="4"/>
      <c r="BV39" s="4"/>
      <c r="BW39" s="451"/>
      <c r="CT39" s="118"/>
      <c r="CU39" s="118"/>
      <c r="CV39" s="118"/>
    </row>
    <row r="40" spans="1:100" ht="45" customHeight="1" x14ac:dyDescent="0.25">
      <c r="A40" s="37" t="s">
        <v>100</v>
      </c>
      <c r="B40" s="38" t="s">
        <v>101</v>
      </c>
      <c r="C40" s="39"/>
      <c r="D40" s="40" t="s">
        <v>102</v>
      </c>
      <c r="E40" s="38" t="s">
        <v>103</v>
      </c>
      <c r="F40" s="39"/>
      <c r="G40" s="89"/>
      <c r="H40" s="90" t="s">
        <v>257</v>
      </c>
      <c r="I40" s="91" t="s">
        <v>258</v>
      </c>
      <c r="J40" s="93" t="s">
        <v>266</v>
      </c>
      <c r="K40" s="91" t="s">
        <v>261</v>
      </c>
      <c r="L40" s="94"/>
      <c r="M40" s="95"/>
      <c r="N40" s="92">
        <v>370</v>
      </c>
      <c r="O40" s="121"/>
      <c r="P40" s="97" t="s">
        <v>262</v>
      </c>
      <c r="Q40" s="122" t="s">
        <v>259</v>
      </c>
      <c r="R40" s="99" t="s">
        <v>267</v>
      </c>
      <c r="S40" s="100" t="s">
        <v>268</v>
      </c>
      <c r="T40" s="100" t="s">
        <v>269</v>
      </c>
      <c r="U40" s="315">
        <v>120</v>
      </c>
      <c r="V40" s="101">
        <v>350</v>
      </c>
      <c r="W40" s="458">
        <v>279</v>
      </c>
      <c r="X40" s="488">
        <v>10000000</v>
      </c>
      <c r="Y40" s="102">
        <f t="shared" si="3"/>
        <v>10244000</v>
      </c>
      <c r="Z40" s="489"/>
      <c r="AA40" s="488">
        <f t="shared" si="4"/>
        <v>10653760</v>
      </c>
      <c r="AB40" s="517"/>
      <c r="AC40" s="102">
        <v>50000000</v>
      </c>
      <c r="AD40" s="102"/>
      <c r="AE40" s="102"/>
      <c r="AF40" s="102"/>
      <c r="AG40" s="102"/>
      <c r="AH40" s="102"/>
      <c r="AI40" s="102"/>
      <c r="AJ40" s="102"/>
      <c r="AK40" s="102"/>
      <c r="AL40" s="102"/>
      <c r="AM40" s="102"/>
      <c r="AN40" s="102"/>
      <c r="AO40" s="102"/>
      <c r="AP40" s="102"/>
      <c r="AQ40" s="102"/>
      <c r="AR40" s="102"/>
      <c r="AS40" s="102"/>
      <c r="AT40" s="102"/>
      <c r="AU40" s="102"/>
      <c r="AV40" s="102"/>
      <c r="AW40" s="102"/>
      <c r="AX40" s="102"/>
      <c r="AY40" s="102"/>
      <c r="AZ40" s="102"/>
      <c r="BA40" s="102"/>
      <c r="BB40" s="102"/>
      <c r="BC40" s="102"/>
      <c r="BD40" s="102"/>
      <c r="BE40" s="102"/>
      <c r="BF40" s="102"/>
      <c r="BG40" s="102"/>
      <c r="BH40" s="102"/>
      <c r="BI40" s="102"/>
      <c r="BJ40" s="102"/>
      <c r="BK40" s="102"/>
      <c r="BL40" s="102"/>
      <c r="BM40" s="102"/>
      <c r="BN40" s="102"/>
      <c r="BO40" s="362"/>
      <c r="BP40" s="397">
        <f t="shared" si="5"/>
        <v>50000000</v>
      </c>
      <c r="BQ40" s="381">
        <f t="shared" si="6"/>
        <v>-39346240</v>
      </c>
      <c r="BR40" s="340" t="str">
        <f t="shared" si="7"/>
        <v>INCORRECTO</v>
      </c>
      <c r="BS40" s="103" t="s">
        <v>116</v>
      </c>
      <c r="BT40" s="104" t="s">
        <v>117</v>
      </c>
      <c r="BU40" s="4"/>
      <c r="BV40" s="451"/>
      <c r="BW40" s="4"/>
      <c r="CT40" s="102"/>
      <c r="CU40" s="102"/>
      <c r="CV40" s="102"/>
    </row>
    <row r="41" spans="1:100" ht="45" x14ac:dyDescent="0.25">
      <c r="A41" s="37" t="s">
        <v>100</v>
      </c>
      <c r="B41" s="38" t="s">
        <v>101</v>
      </c>
      <c r="C41" s="39"/>
      <c r="D41" s="40" t="s">
        <v>102</v>
      </c>
      <c r="E41" s="38" t="s">
        <v>103</v>
      </c>
      <c r="F41" s="39"/>
      <c r="G41" s="123" t="s">
        <v>104</v>
      </c>
      <c r="H41" s="124" t="s">
        <v>271</v>
      </c>
      <c r="I41" s="125" t="s">
        <v>272</v>
      </c>
      <c r="J41" s="109" t="s">
        <v>274</v>
      </c>
      <c r="K41" s="107" t="s">
        <v>275</v>
      </c>
      <c r="L41" s="110">
        <f>+(SUM(X41:X42))/$Z$196</f>
        <v>1.0828472597957329E-3</v>
      </c>
      <c r="M41" s="111"/>
      <c r="N41" s="108">
        <v>207</v>
      </c>
      <c r="O41" s="112">
        <v>207</v>
      </c>
      <c r="P41" s="113" t="s">
        <v>276</v>
      </c>
      <c r="Q41" s="114" t="s">
        <v>273</v>
      </c>
      <c r="R41" s="126" t="s">
        <v>277</v>
      </c>
      <c r="S41" s="127" t="s">
        <v>278</v>
      </c>
      <c r="T41" s="127" t="s">
        <v>279</v>
      </c>
      <c r="U41" s="323">
        <v>80</v>
      </c>
      <c r="V41" s="128">
        <v>100</v>
      </c>
      <c r="W41" s="460">
        <v>100</v>
      </c>
      <c r="X41" s="492">
        <v>90000000</v>
      </c>
      <c r="Y41" s="129">
        <f t="shared" si="3"/>
        <v>92196000</v>
      </c>
      <c r="Z41" s="491">
        <f>SUM(X41:X42)</f>
        <v>130000000</v>
      </c>
      <c r="AA41" s="492">
        <f t="shared" si="4"/>
        <v>95883840</v>
      </c>
      <c r="AB41" s="518">
        <f>SUM(AA41:AA42)</f>
        <v>138498880</v>
      </c>
      <c r="AC41" s="129">
        <v>500000</v>
      </c>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364"/>
      <c r="BP41" s="399">
        <f t="shared" si="5"/>
        <v>500000</v>
      </c>
      <c r="BQ41" s="383">
        <f t="shared" si="6"/>
        <v>95383840</v>
      </c>
      <c r="BR41" s="339" t="str">
        <f t="shared" si="7"/>
        <v>CORRECTO</v>
      </c>
      <c r="BS41" s="130" t="s">
        <v>116</v>
      </c>
      <c r="BT41" s="131" t="s">
        <v>117</v>
      </c>
      <c r="BU41" s="4"/>
      <c r="BV41" s="4"/>
      <c r="BW41" s="4"/>
      <c r="CT41" s="129"/>
      <c r="CU41" s="129"/>
      <c r="CV41" s="129"/>
    </row>
    <row r="42" spans="1:100" ht="45.75" customHeight="1" thickBot="1" x14ac:dyDescent="0.3">
      <c r="A42" s="37" t="s">
        <v>100</v>
      </c>
      <c r="B42" s="38" t="s">
        <v>101</v>
      </c>
      <c r="C42" s="39"/>
      <c r="D42" s="135" t="s">
        <v>102</v>
      </c>
      <c r="E42" s="136" t="s">
        <v>103</v>
      </c>
      <c r="F42" s="137"/>
      <c r="G42" s="138"/>
      <c r="H42" s="135" t="s">
        <v>271</v>
      </c>
      <c r="I42" s="136" t="s">
        <v>272</v>
      </c>
      <c r="J42" s="140" t="s">
        <v>280</v>
      </c>
      <c r="K42" s="136" t="s">
        <v>275</v>
      </c>
      <c r="L42" s="137"/>
      <c r="M42" s="141"/>
      <c r="N42" s="139">
        <v>207</v>
      </c>
      <c r="O42" s="142"/>
      <c r="P42" s="143" t="s">
        <v>276</v>
      </c>
      <c r="Q42" s="144" t="s">
        <v>273</v>
      </c>
      <c r="R42" s="145" t="s">
        <v>281</v>
      </c>
      <c r="S42" s="146" t="s">
        <v>282</v>
      </c>
      <c r="T42" s="146" t="s">
        <v>283</v>
      </c>
      <c r="U42" s="324">
        <v>127</v>
      </c>
      <c r="V42" s="147">
        <v>100</v>
      </c>
      <c r="W42" s="462">
        <v>100</v>
      </c>
      <c r="X42" s="493">
        <v>40000000</v>
      </c>
      <c r="Y42" s="148">
        <f t="shared" si="3"/>
        <v>40976000</v>
      </c>
      <c r="Z42" s="494"/>
      <c r="AA42" s="493">
        <f t="shared" si="4"/>
        <v>42615040</v>
      </c>
      <c r="AB42" s="605">
        <f>SUM(AA7:AA42)</f>
        <v>8933407881.2159996</v>
      </c>
      <c r="AC42" s="148">
        <v>500000</v>
      </c>
      <c r="AD42" s="148"/>
      <c r="AE42" s="148"/>
      <c r="AF42" s="148"/>
      <c r="AG42" s="148"/>
      <c r="AH42" s="148"/>
      <c r="AI42" s="148"/>
      <c r="AJ42" s="148"/>
      <c r="AK42" s="148"/>
      <c r="AL42" s="148"/>
      <c r="AM42" s="148"/>
      <c r="AN42" s="148"/>
      <c r="AO42" s="148"/>
      <c r="AP42" s="148"/>
      <c r="AQ42" s="148"/>
      <c r="AR42" s="148"/>
      <c r="AS42" s="148"/>
      <c r="AT42" s="148"/>
      <c r="AU42" s="148"/>
      <c r="AV42" s="148"/>
      <c r="AW42" s="148"/>
      <c r="AX42" s="148"/>
      <c r="AY42" s="148"/>
      <c r="AZ42" s="148"/>
      <c r="BA42" s="148"/>
      <c r="BB42" s="148"/>
      <c r="BC42" s="148"/>
      <c r="BD42" s="148"/>
      <c r="BE42" s="148"/>
      <c r="BF42" s="148"/>
      <c r="BG42" s="148"/>
      <c r="BH42" s="148"/>
      <c r="BI42" s="148"/>
      <c r="BJ42" s="148"/>
      <c r="BK42" s="148"/>
      <c r="BL42" s="148"/>
      <c r="BM42" s="148"/>
      <c r="BN42" s="148"/>
      <c r="BO42" s="365"/>
      <c r="BP42" s="400">
        <f t="shared" si="5"/>
        <v>500000</v>
      </c>
      <c r="BQ42" s="384">
        <f t="shared" si="6"/>
        <v>42115040</v>
      </c>
      <c r="BR42" s="342" t="str">
        <f t="shared" si="7"/>
        <v>CORRECTO</v>
      </c>
      <c r="BS42" s="149" t="s">
        <v>116</v>
      </c>
      <c r="BT42" s="150" t="s">
        <v>117</v>
      </c>
      <c r="BU42" s="4"/>
      <c r="BV42" s="4"/>
      <c r="BW42" s="4"/>
      <c r="CT42" s="148"/>
      <c r="CU42" s="148"/>
      <c r="CV42" s="148"/>
    </row>
    <row r="43" spans="1:100" ht="45" x14ac:dyDescent="0.25">
      <c r="A43" s="37" t="s">
        <v>100</v>
      </c>
      <c r="B43" s="38" t="s">
        <v>101</v>
      </c>
      <c r="C43" s="39"/>
      <c r="D43" s="124" t="s">
        <v>284</v>
      </c>
      <c r="E43" s="125" t="s">
        <v>285</v>
      </c>
      <c r="F43" s="151">
        <f>+(Z43+Z48+Z53)/$Z$196</f>
        <v>3.0547608539343817E-2</v>
      </c>
      <c r="G43" s="152" t="s">
        <v>286</v>
      </c>
      <c r="H43" s="153" t="s">
        <v>287</v>
      </c>
      <c r="I43" s="154" t="s">
        <v>288</v>
      </c>
      <c r="J43" s="156" t="s">
        <v>290</v>
      </c>
      <c r="K43" s="154" t="s">
        <v>291</v>
      </c>
      <c r="L43" s="157">
        <f>+(SUM(X43:X46))/$Z$196</f>
        <v>2.2317941870888675E-2</v>
      </c>
      <c r="M43" s="158"/>
      <c r="N43" s="155">
        <v>100</v>
      </c>
      <c r="O43" s="159">
        <v>100</v>
      </c>
      <c r="P43" s="160" t="s">
        <v>292</v>
      </c>
      <c r="Q43" s="161" t="s">
        <v>289</v>
      </c>
      <c r="R43" s="162" t="s">
        <v>293</v>
      </c>
      <c r="S43" s="163" t="s">
        <v>294</v>
      </c>
      <c r="T43" s="163" t="s">
        <v>295</v>
      </c>
      <c r="U43" s="325">
        <v>1</v>
      </c>
      <c r="V43" s="164">
        <v>4</v>
      </c>
      <c r="W43" s="463">
        <v>3</v>
      </c>
      <c r="X43" s="417">
        <v>31679393.75</v>
      </c>
      <c r="Y43" s="165">
        <f t="shared" si="3"/>
        <v>32452370.9575</v>
      </c>
      <c r="Z43" s="495">
        <f>SUM(X43:X47)</f>
        <v>2679383777.7785711</v>
      </c>
      <c r="AA43" s="417">
        <f t="shared" si="4"/>
        <v>33750465.7958</v>
      </c>
      <c r="AB43" s="519">
        <f>SUM(AA43:AA47)</f>
        <v>2854551171.6346235</v>
      </c>
      <c r="AC43" s="165">
        <v>25000000</v>
      </c>
      <c r="AD43" s="165"/>
      <c r="AE43" s="165"/>
      <c r="AF43" s="165"/>
      <c r="AG43" s="165"/>
      <c r="AH43" s="165"/>
      <c r="AI43" s="165"/>
      <c r="AJ43" s="165"/>
      <c r="AK43" s="165"/>
      <c r="AL43" s="165"/>
      <c r="AM43" s="165"/>
      <c r="AN43" s="165"/>
      <c r="AO43" s="165"/>
      <c r="AP43" s="165"/>
      <c r="AQ43" s="165"/>
      <c r="AR43" s="165"/>
      <c r="AS43" s="165"/>
      <c r="AT43" s="165"/>
      <c r="AU43" s="165"/>
      <c r="AV43" s="165"/>
      <c r="AW43" s="165"/>
      <c r="AX43" s="165"/>
      <c r="AY43" s="165"/>
      <c r="AZ43" s="165"/>
      <c r="BA43" s="165"/>
      <c r="BB43" s="165"/>
      <c r="BC43" s="165"/>
      <c r="BD43" s="165"/>
      <c r="BE43" s="165"/>
      <c r="BF43" s="165"/>
      <c r="BG43" s="165"/>
      <c r="BH43" s="165"/>
      <c r="BI43" s="165"/>
      <c r="BJ43" s="165"/>
      <c r="BK43" s="165"/>
      <c r="BL43" s="165"/>
      <c r="BM43" s="165"/>
      <c r="BN43" s="165"/>
      <c r="BO43" s="366"/>
      <c r="BP43" s="401">
        <f t="shared" si="5"/>
        <v>25000000</v>
      </c>
      <c r="BQ43" s="385">
        <f t="shared" si="6"/>
        <v>8750465.7958000004</v>
      </c>
      <c r="BR43" s="343" t="str">
        <f t="shared" si="7"/>
        <v>CORRECTO</v>
      </c>
      <c r="BS43" s="166" t="s">
        <v>296</v>
      </c>
      <c r="BT43" s="167" t="s">
        <v>297</v>
      </c>
      <c r="BU43" s="4"/>
      <c r="BV43" s="4"/>
      <c r="BW43" s="4"/>
      <c r="CT43" s="165"/>
      <c r="CU43" s="165"/>
      <c r="CV43" s="165"/>
    </row>
    <row r="44" spans="1:100" ht="42" customHeight="1" x14ac:dyDescent="0.25">
      <c r="A44" s="37" t="s">
        <v>100</v>
      </c>
      <c r="B44" s="38" t="s">
        <v>101</v>
      </c>
      <c r="C44" s="39"/>
      <c r="D44" s="40" t="s">
        <v>284</v>
      </c>
      <c r="E44" s="38" t="s">
        <v>285</v>
      </c>
      <c r="F44" s="39"/>
      <c r="G44" s="41"/>
      <c r="H44" s="40" t="s">
        <v>287</v>
      </c>
      <c r="I44" s="38" t="s">
        <v>288</v>
      </c>
      <c r="J44" s="43" t="s">
        <v>298</v>
      </c>
      <c r="K44" s="38" t="s">
        <v>291</v>
      </c>
      <c r="L44" s="39"/>
      <c r="M44" s="44"/>
      <c r="N44" s="42">
        <v>4444</v>
      </c>
      <c r="O44" s="45"/>
      <c r="P44" s="46" t="s">
        <v>292</v>
      </c>
      <c r="Q44" s="47" t="s">
        <v>289</v>
      </c>
      <c r="R44" s="48" t="s">
        <v>299</v>
      </c>
      <c r="S44" s="49" t="s">
        <v>300</v>
      </c>
      <c r="T44" s="49" t="s">
        <v>301</v>
      </c>
      <c r="U44" s="317">
        <v>1</v>
      </c>
      <c r="V44" s="50">
        <v>4</v>
      </c>
      <c r="W44" s="455">
        <v>3</v>
      </c>
      <c r="X44" s="484">
        <v>2647550812.5999999</v>
      </c>
      <c r="Y44" s="51">
        <f t="shared" si="3"/>
        <v>2712151052.4274397</v>
      </c>
      <c r="Z44" s="485"/>
      <c r="AA44" s="484">
        <f t="shared" si="4"/>
        <v>2820637094.5245376</v>
      </c>
      <c r="AB44" s="516"/>
      <c r="AC44" s="51"/>
      <c r="AD44" s="51"/>
      <c r="AE44" s="51"/>
      <c r="AF44" s="51"/>
      <c r="AG44" s="51"/>
      <c r="AH44" s="51"/>
      <c r="AI44" s="51"/>
      <c r="AJ44" s="51"/>
      <c r="AK44" s="51"/>
      <c r="AL44" s="51"/>
      <c r="AM44" s="51"/>
      <c r="AN44" s="51"/>
      <c r="AO44" s="51"/>
      <c r="AP44" s="51"/>
      <c r="AQ44" s="51"/>
      <c r="AR44" s="51"/>
      <c r="AS44" s="51"/>
      <c r="AT44" s="51"/>
      <c r="AU44" s="51"/>
      <c r="AV44" s="51"/>
      <c r="AW44" s="51">
        <v>592582137</v>
      </c>
      <c r="AX44" s="51"/>
      <c r="AY44" s="51">
        <v>42382703</v>
      </c>
      <c r="AZ44" s="51">
        <v>849622614</v>
      </c>
      <c r="BA44" s="51">
        <v>450323371</v>
      </c>
      <c r="BB44" s="51">
        <v>382110888</v>
      </c>
      <c r="BC44" s="51"/>
      <c r="BD44" s="51"/>
      <c r="BE44" s="51"/>
      <c r="BF44" s="51"/>
      <c r="BG44" s="51">
        <v>10991042</v>
      </c>
      <c r="BH44" s="51"/>
      <c r="BI44" s="51">
        <v>4628895</v>
      </c>
      <c r="BJ44" s="51"/>
      <c r="BK44" s="51"/>
      <c r="BL44" s="51"/>
      <c r="BM44" s="51"/>
      <c r="BN44" s="51"/>
      <c r="BO44" s="359"/>
      <c r="BP44" s="394">
        <f t="shared" si="5"/>
        <v>2332641650</v>
      </c>
      <c r="BQ44" s="378">
        <f t="shared" si="6"/>
        <v>487995444.52453756</v>
      </c>
      <c r="BR44" s="339" t="str">
        <f t="shared" si="7"/>
        <v>CORRECTO</v>
      </c>
      <c r="BS44" s="52" t="s">
        <v>296</v>
      </c>
      <c r="BT44" s="53" t="s">
        <v>297</v>
      </c>
      <c r="BU44" s="4"/>
      <c r="BV44" s="4"/>
      <c r="BW44" s="4"/>
      <c r="CT44" s="51"/>
      <c r="CU44" s="51"/>
      <c r="CV44" s="51"/>
    </row>
    <row r="45" spans="1:100" ht="45" x14ac:dyDescent="0.25">
      <c r="A45" s="37" t="s">
        <v>100</v>
      </c>
      <c r="B45" s="38" t="s">
        <v>101</v>
      </c>
      <c r="C45" s="39"/>
      <c r="D45" s="40" t="s">
        <v>284</v>
      </c>
      <c r="E45" s="38" t="s">
        <v>285</v>
      </c>
      <c r="F45" s="39"/>
      <c r="G45" s="41"/>
      <c r="H45" s="40" t="s">
        <v>287</v>
      </c>
      <c r="I45" s="38" t="s">
        <v>288</v>
      </c>
      <c r="J45" s="43" t="s">
        <v>298</v>
      </c>
      <c r="K45" s="38" t="s">
        <v>291</v>
      </c>
      <c r="L45" s="39"/>
      <c r="M45" s="44"/>
      <c r="N45" s="42">
        <v>4444</v>
      </c>
      <c r="O45" s="45"/>
      <c r="P45" s="46" t="s">
        <v>292</v>
      </c>
      <c r="Q45" s="47" t="s">
        <v>289</v>
      </c>
      <c r="R45" s="48" t="s">
        <v>302</v>
      </c>
      <c r="S45" s="49" t="s">
        <v>303</v>
      </c>
      <c r="T45" s="49" t="s">
        <v>304</v>
      </c>
      <c r="U45" s="317">
        <v>1</v>
      </c>
      <c r="V45" s="50">
        <v>4</v>
      </c>
      <c r="W45" s="455">
        <v>3</v>
      </c>
      <c r="X45" s="484">
        <v>100000</v>
      </c>
      <c r="Y45" s="51">
        <f t="shared" si="3"/>
        <v>102440</v>
      </c>
      <c r="Z45" s="485"/>
      <c r="AA45" s="484">
        <f t="shared" si="4"/>
        <v>106537.60000000001</v>
      </c>
      <c r="AB45" s="516"/>
      <c r="AC45" s="51">
        <v>5000000</v>
      </c>
      <c r="AD45" s="51"/>
      <c r="AE45" s="51"/>
      <c r="AF45" s="51"/>
      <c r="AG45" s="51"/>
      <c r="AH45" s="51"/>
      <c r="AI45" s="51"/>
      <c r="AJ45" s="51"/>
      <c r="AK45" s="51"/>
      <c r="AL45" s="51"/>
      <c r="AM45" s="51"/>
      <c r="AN45" s="51"/>
      <c r="AO45" s="51"/>
      <c r="AP45" s="51"/>
      <c r="AQ45" s="51"/>
      <c r="AR45" s="51"/>
      <c r="AS45" s="51"/>
      <c r="AT45" s="51"/>
      <c r="AU45" s="51"/>
      <c r="AV45" s="51"/>
      <c r="AW45" s="51"/>
      <c r="AX45" s="51"/>
      <c r="AY45" s="51"/>
      <c r="AZ45" s="51"/>
      <c r="BA45" s="51"/>
      <c r="BB45" s="51"/>
      <c r="BC45" s="51"/>
      <c r="BD45" s="51"/>
      <c r="BE45" s="51"/>
      <c r="BF45" s="51"/>
      <c r="BG45" s="51"/>
      <c r="BH45" s="51"/>
      <c r="BI45" s="51"/>
      <c r="BJ45" s="51"/>
      <c r="BK45" s="51"/>
      <c r="BL45" s="51"/>
      <c r="BM45" s="51"/>
      <c r="BN45" s="51"/>
      <c r="BO45" s="359"/>
      <c r="BP45" s="394">
        <f t="shared" si="5"/>
        <v>5000000</v>
      </c>
      <c r="BQ45" s="378">
        <f t="shared" si="6"/>
        <v>-4893462.4000000004</v>
      </c>
      <c r="BR45" s="339" t="str">
        <f t="shared" si="7"/>
        <v>INCORRECTO</v>
      </c>
      <c r="BS45" s="52" t="s">
        <v>296</v>
      </c>
      <c r="BT45" s="53" t="s">
        <v>297</v>
      </c>
      <c r="BU45" s="4"/>
      <c r="BV45" s="4"/>
      <c r="BW45" s="4"/>
      <c r="CT45" s="51"/>
      <c r="CU45" s="51"/>
      <c r="CV45" s="51"/>
    </row>
    <row r="46" spans="1:100" ht="54" customHeight="1" x14ac:dyDescent="0.25">
      <c r="A46" s="37" t="s">
        <v>100</v>
      </c>
      <c r="B46" s="38" t="s">
        <v>101</v>
      </c>
      <c r="C46" s="39"/>
      <c r="D46" s="40" t="s">
        <v>284</v>
      </c>
      <c r="E46" s="38" t="s">
        <v>285</v>
      </c>
      <c r="F46" s="39"/>
      <c r="G46" s="41"/>
      <c r="H46" s="40" t="s">
        <v>287</v>
      </c>
      <c r="I46" s="38" t="s">
        <v>288</v>
      </c>
      <c r="J46" s="43" t="s">
        <v>298</v>
      </c>
      <c r="K46" s="38" t="s">
        <v>291</v>
      </c>
      <c r="L46" s="39"/>
      <c r="M46" s="44"/>
      <c r="N46" s="42">
        <v>4444</v>
      </c>
      <c r="O46" s="45"/>
      <c r="P46" s="46" t="s">
        <v>292</v>
      </c>
      <c r="Q46" s="47" t="s">
        <v>289</v>
      </c>
      <c r="R46" s="178" t="s">
        <v>305</v>
      </c>
      <c r="S46" s="179" t="s">
        <v>306</v>
      </c>
      <c r="T46" s="179" t="s">
        <v>307</v>
      </c>
      <c r="U46" s="326">
        <v>1</v>
      </c>
      <c r="V46" s="181">
        <v>24</v>
      </c>
      <c r="W46" s="455">
        <v>18</v>
      </c>
      <c r="X46" s="496">
        <v>25000</v>
      </c>
      <c r="Y46" s="182">
        <f t="shared" si="3"/>
        <v>25610</v>
      </c>
      <c r="Z46" s="485"/>
      <c r="AA46" s="496">
        <f t="shared" si="4"/>
        <v>26634.400000000001</v>
      </c>
      <c r="AB46" s="516"/>
      <c r="AC46" s="182"/>
      <c r="AD46" s="182"/>
      <c r="AE46" s="182"/>
      <c r="AF46" s="182"/>
      <c r="AG46" s="182"/>
      <c r="AH46" s="182"/>
      <c r="AI46" s="182"/>
      <c r="AJ46" s="182"/>
      <c r="AK46" s="182"/>
      <c r="AL46" s="182"/>
      <c r="AM46" s="182"/>
      <c r="AN46" s="182"/>
      <c r="AO46" s="182"/>
      <c r="AP46" s="182"/>
      <c r="AQ46" s="182"/>
      <c r="AR46" s="182"/>
      <c r="AS46" s="182"/>
      <c r="AT46" s="182"/>
      <c r="AU46" s="182"/>
      <c r="AV46" s="182"/>
      <c r="AW46" s="182"/>
      <c r="AX46" s="182"/>
      <c r="AY46" s="182"/>
      <c r="AZ46" s="182"/>
      <c r="BA46" s="182"/>
      <c r="BB46" s="182"/>
      <c r="BC46" s="182"/>
      <c r="BD46" s="182"/>
      <c r="BE46" s="182"/>
      <c r="BF46" s="182"/>
      <c r="BG46" s="182"/>
      <c r="BH46" s="182"/>
      <c r="BI46" s="182"/>
      <c r="BJ46" s="182"/>
      <c r="BK46" s="182"/>
      <c r="BL46" s="182"/>
      <c r="BM46" s="182"/>
      <c r="BN46" s="182"/>
      <c r="BO46" s="367"/>
      <c r="BP46" s="402">
        <f t="shared" si="5"/>
        <v>0</v>
      </c>
      <c r="BQ46" s="386">
        <f t="shared" si="6"/>
        <v>26634.400000000001</v>
      </c>
      <c r="BR46" s="339" t="str">
        <f t="shared" si="7"/>
        <v>CORRECTO</v>
      </c>
      <c r="BS46" s="183" t="s">
        <v>296</v>
      </c>
      <c r="BT46" s="184" t="s">
        <v>297</v>
      </c>
      <c r="BU46" s="4"/>
      <c r="BV46" s="4"/>
      <c r="BW46" s="4"/>
      <c r="CT46" s="182"/>
      <c r="CU46" s="182"/>
      <c r="CV46" s="182"/>
    </row>
    <row r="47" spans="1:100" ht="54" customHeight="1" x14ac:dyDescent="0.25">
      <c r="A47" s="37" t="s">
        <v>100</v>
      </c>
      <c r="B47" s="38" t="s">
        <v>101</v>
      </c>
      <c r="C47" s="39"/>
      <c r="D47" s="40" t="s">
        <v>284</v>
      </c>
      <c r="E47" s="38" t="s">
        <v>285</v>
      </c>
      <c r="F47" s="39"/>
      <c r="G47" s="89"/>
      <c r="H47" s="90" t="s">
        <v>287</v>
      </c>
      <c r="I47" s="91" t="s">
        <v>288</v>
      </c>
      <c r="J47" s="169" t="s">
        <v>308</v>
      </c>
      <c r="K47" s="170" t="s">
        <v>309</v>
      </c>
      <c r="L47" s="171">
        <f>+(SUM(X47:X47))/$Z$196</f>
        <v>2.3798840874631493E-7</v>
      </c>
      <c r="M47" s="168"/>
      <c r="N47" s="168">
        <v>26336</v>
      </c>
      <c r="O47" s="577"/>
      <c r="P47" s="579" t="s">
        <v>292</v>
      </c>
      <c r="Q47" s="349" t="s">
        <v>289</v>
      </c>
      <c r="R47" s="350" t="s">
        <v>310</v>
      </c>
      <c r="S47" s="170" t="s">
        <v>311</v>
      </c>
      <c r="T47" s="170" t="s">
        <v>312</v>
      </c>
      <c r="U47" s="351">
        <v>0</v>
      </c>
      <c r="V47" s="352">
        <v>7</v>
      </c>
      <c r="W47" s="458">
        <v>5</v>
      </c>
      <c r="X47" s="497">
        <v>28571.428571428572</v>
      </c>
      <c r="Y47" s="353">
        <f t="shared" si="3"/>
        <v>29268.571428571428</v>
      </c>
      <c r="Z47" s="498"/>
      <c r="AA47" s="497">
        <f t="shared" si="4"/>
        <v>30439.314285714285</v>
      </c>
      <c r="AB47" s="520"/>
      <c r="AC47" s="353"/>
      <c r="AD47" s="353"/>
      <c r="AE47" s="353"/>
      <c r="AF47" s="353"/>
      <c r="AG47" s="353"/>
      <c r="AH47" s="353"/>
      <c r="AI47" s="353"/>
      <c r="AJ47" s="353"/>
      <c r="AK47" s="353"/>
      <c r="AL47" s="353"/>
      <c r="AM47" s="353"/>
      <c r="AN47" s="353"/>
      <c r="AO47" s="353"/>
      <c r="AP47" s="353"/>
      <c r="AQ47" s="353"/>
      <c r="AR47" s="353"/>
      <c r="AS47" s="353"/>
      <c r="AT47" s="353"/>
      <c r="AU47" s="353"/>
      <c r="AV47" s="353"/>
      <c r="AW47" s="353"/>
      <c r="AX47" s="353"/>
      <c r="AY47" s="353"/>
      <c r="AZ47" s="353"/>
      <c r="BA47" s="353"/>
      <c r="BB47" s="353"/>
      <c r="BC47" s="353"/>
      <c r="BD47" s="353"/>
      <c r="BE47" s="353"/>
      <c r="BF47" s="353"/>
      <c r="BG47" s="353"/>
      <c r="BH47" s="353"/>
      <c r="BI47" s="353"/>
      <c r="BJ47" s="353"/>
      <c r="BK47" s="353"/>
      <c r="BL47" s="353"/>
      <c r="BM47" s="353"/>
      <c r="BN47" s="353"/>
      <c r="BO47" s="368"/>
      <c r="BP47" s="403">
        <f t="shared" si="5"/>
        <v>0</v>
      </c>
      <c r="BQ47" s="387">
        <f t="shared" si="6"/>
        <v>30439.314285714285</v>
      </c>
      <c r="BR47" s="354" t="str">
        <f t="shared" si="7"/>
        <v>CORRECTO</v>
      </c>
      <c r="BS47" s="355" t="s">
        <v>296</v>
      </c>
      <c r="BT47" s="356" t="s">
        <v>297</v>
      </c>
      <c r="BU47" s="4"/>
      <c r="BV47" s="4"/>
      <c r="BW47" s="4"/>
      <c r="CT47" s="353"/>
      <c r="CU47" s="353"/>
      <c r="CV47" s="353"/>
    </row>
    <row r="48" spans="1:100" ht="45" x14ac:dyDescent="0.25">
      <c r="A48" s="37" t="s">
        <v>100</v>
      </c>
      <c r="B48" s="38" t="s">
        <v>101</v>
      </c>
      <c r="C48" s="39"/>
      <c r="D48" s="40" t="s">
        <v>284</v>
      </c>
      <c r="E48" s="38" t="s">
        <v>285</v>
      </c>
      <c r="F48" s="39"/>
      <c r="G48" s="105" t="s">
        <v>286</v>
      </c>
      <c r="H48" s="106" t="s">
        <v>313</v>
      </c>
      <c r="I48" s="107" t="s">
        <v>314</v>
      </c>
      <c r="J48" s="109" t="s">
        <v>315</v>
      </c>
      <c r="K48" s="107" t="s">
        <v>316</v>
      </c>
      <c r="L48" s="110">
        <f>+(SUM(X48:X52))/$Z$196</f>
        <v>3.6122474063948161E-3</v>
      </c>
      <c r="M48" s="111"/>
      <c r="N48" s="172">
        <v>26031</v>
      </c>
      <c r="O48" s="112">
        <v>13016</v>
      </c>
      <c r="P48" s="113" t="s">
        <v>317</v>
      </c>
      <c r="Q48" s="114" t="s">
        <v>318</v>
      </c>
      <c r="R48" s="115" t="s">
        <v>319</v>
      </c>
      <c r="S48" s="116" t="s">
        <v>320</v>
      </c>
      <c r="T48" s="116" t="s">
        <v>321</v>
      </c>
      <c r="U48" s="316">
        <v>0</v>
      </c>
      <c r="V48" s="117">
        <v>19</v>
      </c>
      <c r="W48" s="459">
        <v>14</v>
      </c>
      <c r="X48" s="490">
        <v>218528436.66666675</v>
      </c>
      <c r="Y48" s="118">
        <f t="shared" si="3"/>
        <v>223860530.5213334</v>
      </c>
      <c r="Z48" s="491">
        <f>SUM(X48:X52)</f>
        <v>433664266.66666675</v>
      </c>
      <c r="AA48" s="490">
        <f t="shared" si="4"/>
        <v>232814951.74218675</v>
      </c>
      <c r="AB48" s="518">
        <f>SUM(AA48:AA52)</f>
        <v>462015501.76426679</v>
      </c>
      <c r="AC48" s="118">
        <v>53000000</v>
      </c>
      <c r="AD48" s="118"/>
      <c r="AE48" s="118"/>
      <c r="AF48" s="118"/>
      <c r="AG48" s="118"/>
      <c r="AH48" s="118"/>
      <c r="AI48" s="118"/>
      <c r="AJ48" s="118"/>
      <c r="AK48" s="118"/>
      <c r="AL48" s="118"/>
      <c r="AM48" s="118"/>
      <c r="AN48" s="118"/>
      <c r="AO48" s="118"/>
      <c r="AP48" s="118"/>
      <c r="AQ48" s="118"/>
      <c r="AR48" s="118"/>
      <c r="AS48" s="118"/>
      <c r="AT48" s="118"/>
      <c r="AU48" s="118"/>
      <c r="AV48" s="118"/>
      <c r="AW48" s="118"/>
      <c r="AX48" s="118"/>
      <c r="AY48" s="118"/>
      <c r="AZ48" s="118"/>
      <c r="BA48" s="118"/>
      <c r="BB48" s="118"/>
      <c r="BC48" s="118"/>
      <c r="BD48" s="118"/>
      <c r="BE48" s="118"/>
      <c r="BF48" s="118"/>
      <c r="BG48" s="118"/>
      <c r="BH48" s="118"/>
      <c r="BI48" s="118"/>
      <c r="BJ48" s="118"/>
      <c r="BK48" s="118"/>
      <c r="BL48" s="118"/>
      <c r="BM48" s="118"/>
      <c r="BN48" s="118"/>
      <c r="BO48" s="363"/>
      <c r="BP48" s="398">
        <f t="shared" si="5"/>
        <v>53000000</v>
      </c>
      <c r="BQ48" s="382">
        <f t="shared" si="6"/>
        <v>179814951.74218675</v>
      </c>
      <c r="BR48" s="341" t="str">
        <f t="shared" si="7"/>
        <v>CORRECTO</v>
      </c>
      <c r="BS48" s="119" t="s">
        <v>296</v>
      </c>
      <c r="BT48" s="120" t="s">
        <v>297</v>
      </c>
      <c r="BU48" s="4"/>
      <c r="BV48" s="4"/>
      <c r="BW48" s="4"/>
      <c r="CT48" s="118"/>
      <c r="CU48" s="118"/>
      <c r="CV48" s="118"/>
    </row>
    <row r="49" spans="1:100" ht="61.5" customHeight="1" x14ac:dyDescent="0.25">
      <c r="A49" s="37" t="s">
        <v>100</v>
      </c>
      <c r="B49" s="38" t="s">
        <v>101</v>
      </c>
      <c r="C49" s="39"/>
      <c r="D49" s="40" t="s">
        <v>284</v>
      </c>
      <c r="E49" s="38" t="s">
        <v>285</v>
      </c>
      <c r="F49" s="39"/>
      <c r="G49" s="41"/>
      <c r="H49" s="40" t="s">
        <v>313</v>
      </c>
      <c r="I49" s="38" t="s">
        <v>314</v>
      </c>
      <c r="J49" s="43" t="s">
        <v>322</v>
      </c>
      <c r="K49" s="38" t="s">
        <v>323</v>
      </c>
      <c r="L49" s="39"/>
      <c r="M49" s="44"/>
      <c r="N49" s="173">
        <v>26031</v>
      </c>
      <c r="O49" s="45"/>
      <c r="P49" s="46" t="s">
        <v>317</v>
      </c>
      <c r="Q49" s="47" t="s">
        <v>318</v>
      </c>
      <c r="R49" s="48" t="s">
        <v>324</v>
      </c>
      <c r="S49" s="49" t="s">
        <v>325</v>
      </c>
      <c r="T49" s="49" t="s">
        <v>326</v>
      </c>
      <c r="U49" s="317">
        <v>1</v>
      </c>
      <c r="V49" s="50">
        <v>8</v>
      </c>
      <c r="W49" s="455">
        <v>6</v>
      </c>
      <c r="X49" s="484">
        <v>191883330.00000003</v>
      </c>
      <c r="Y49" s="51">
        <f t="shared" si="3"/>
        <v>196565283.25200003</v>
      </c>
      <c r="Z49" s="485"/>
      <c r="AA49" s="484">
        <f t="shared" si="4"/>
        <v>204427894.58208004</v>
      </c>
      <c r="AB49" s="516"/>
      <c r="AC49" s="51">
        <v>211000000</v>
      </c>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359"/>
      <c r="BP49" s="394">
        <f t="shared" si="5"/>
        <v>211000000</v>
      </c>
      <c r="BQ49" s="378">
        <f t="shared" si="6"/>
        <v>-6572105.4179199636</v>
      </c>
      <c r="BR49" s="339" t="str">
        <f t="shared" si="7"/>
        <v>INCORRECTO</v>
      </c>
      <c r="BS49" s="52" t="s">
        <v>296</v>
      </c>
      <c r="BT49" s="53" t="s">
        <v>297</v>
      </c>
      <c r="BU49" s="4"/>
      <c r="BV49" s="4"/>
      <c r="BW49" s="4"/>
      <c r="CT49" s="51"/>
      <c r="CU49" s="51"/>
      <c r="CV49" s="51"/>
    </row>
    <row r="50" spans="1:100" ht="60" customHeight="1" x14ac:dyDescent="0.25">
      <c r="A50" s="37" t="s">
        <v>100</v>
      </c>
      <c r="B50" s="38" t="s">
        <v>101</v>
      </c>
      <c r="C50" s="39"/>
      <c r="D50" s="40" t="s">
        <v>284</v>
      </c>
      <c r="E50" s="38" t="s">
        <v>285</v>
      </c>
      <c r="F50" s="39"/>
      <c r="G50" s="41"/>
      <c r="H50" s="40" t="s">
        <v>313</v>
      </c>
      <c r="I50" s="38" t="s">
        <v>314</v>
      </c>
      <c r="J50" s="43" t="s">
        <v>322</v>
      </c>
      <c r="K50" s="38" t="s">
        <v>323</v>
      </c>
      <c r="L50" s="39"/>
      <c r="M50" s="44"/>
      <c r="N50" s="173">
        <v>26031</v>
      </c>
      <c r="O50" s="45"/>
      <c r="P50" s="46" t="s">
        <v>317</v>
      </c>
      <c r="Q50" s="47" t="s">
        <v>318</v>
      </c>
      <c r="R50" s="48" t="s">
        <v>327</v>
      </c>
      <c r="S50" s="49" t="s">
        <v>328</v>
      </c>
      <c r="T50" s="49" t="s">
        <v>329</v>
      </c>
      <c r="U50" s="317">
        <v>0</v>
      </c>
      <c r="V50" s="50">
        <v>1</v>
      </c>
      <c r="W50" s="455">
        <v>1</v>
      </c>
      <c r="X50" s="484">
        <v>0</v>
      </c>
      <c r="Y50" s="51">
        <f t="shared" si="3"/>
        <v>0</v>
      </c>
      <c r="Z50" s="485"/>
      <c r="AA50" s="484">
        <f t="shared" si="4"/>
        <v>0</v>
      </c>
      <c r="AB50" s="516"/>
      <c r="AC50" s="51"/>
      <c r="AD50" s="51"/>
      <c r="AE50" s="51"/>
      <c r="AF50" s="51"/>
      <c r="AG50" s="51"/>
      <c r="AH50" s="51"/>
      <c r="AI50" s="51"/>
      <c r="AJ50" s="51"/>
      <c r="AK50" s="51"/>
      <c r="AL50" s="51"/>
      <c r="AM50" s="51"/>
      <c r="AN50" s="51"/>
      <c r="AO50" s="51"/>
      <c r="AP50" s="51"/>
      <c r="AQ50" s="51"/>
      <c r="AR50" s="51"/>
      <c r="AS50" s="51"/>
      <c r="AT50" s="51"/>
      <c r="AU50" s="51"/>
      <c r="AV50" s="51"/>
      <c r="AW50" s="51"/>
      <c r="AX50" s="51"/>
      <c r="AY50" s="51"/>
      <c r="AZ50" s="51"/>
      <c r="BA50" s="51"/>
      <c r="BB50" s="51"/>
      <c r="BC50" s="51"/>
      <c r="BD50" s="51"/>
      <c r="BE50" s="51"/>
      <c r="BF50" s="51"/>
      <c r="BG50" s="51"/>
      <c r="BH50" s="51"/>
      <c r="BI50" s="51"/>
      <c r="BJ50" s="51"/>
      <c r="BK50" s="51"/>
      <c r="BL50" s="51"/>
      <c r="BM50" s="51"/>
      <c r="BN50" s="51"/>
      <c r="BO50" s="359"/>
      <c r="BP50" s="394">
        <f t="shared" si="5"/>
        <v>0</v>
      </c>
      <c r="BQ50" s="378">
        <f t="shared" si="6"/>
        <v>0</v>
      </c>
      <c r="BR50" s="339" t="str">
        <f t="shared" si="7"/>
        <v>CORRECTO</v>
      </c>
      <c r="BS50" s="52" t="s">
        <v>296</v>
      </c>
      <c r="BT50" s="53" t="s">
        <v>297</v>
      </c>
      <c r="BU50" s="4"/>
      <c r="BV50" s="4"/>
      <c r="BW50" s="4"/>
      <c r="CT50" s="51"/>
      <c r="CU50" s="51"/>
      <c r="CV50" s="51"/>
    </row>
    <row r="51" spans="1:100" ht="36" customHeight="1" x14ac:dyDescent="0.25">
      <c r="A51" s="37" t="s">
        <v>100</v>
      </c>
      <c r="B51" s="38" t="s">
        <v>101</v>
      </c>
      <c r="C51" s="39"/>
      <c r="D51" s="40" t="s">
        <v>284</v>
      </c>
      <c r="E51" s="38" t="s">
        <v>285</v>
      </c>
      <c r="F51" s="39"/>
      <c r="G51" s="41"/>
      <c r="H51" s="40" t="s">
        <v>313</v>
      </c>
      <c r="I51" s="38" t="s">
        <v>314</v>
      </c>
      <c r="J51" s="43" t="s">
        <v>322</v>
      </c>
      <c r="K51" s="38" t="s">
        <v>323</v>
      </c>
      <c r="L51" s="39"/>
      <c r="M51" s="44"/>
      <c r="N51" s="173">
        <v>26031</v>
      </c>
      <c r="O51" s="45"/>
      <c r="P51" s="46" t="s">
        <v>317</v>
      </c>
      <c r="Q51" s="47" t="s">
        <v>318</v>
      </c>
      <c r="R51" s="48" t="s">
        <v>330</v>
      </c>
      <c r="S51" s="49" t="s">
        <v>331</v>
      </c>
      <c r="T51" s="49" t="s">
        <v>332</v>
      </c>
      <c r="U51" s="317">
        <v>9</v>
      </c>
      <c r="V51" s="50">
        <v>16</v>
      </c>
      <c r="W51" s="455">
        <v>12</v>
      </c>
      <c r="X51" s="484">
        <v>100000</v>
      </c>
      <c r="Y51" s="51">
        <f t="shared" si="3"/>
        <v>102440</v>
      </c>
      <c r="Z51" s="485"/>
      <c r="AA51" s="484">
        <f t="shared" si="4"/>
        <v>106537.60000000001</v>
      </c>
      <c r="AB51" s="516"/>
      <c r="AC51" s="51"/>
      <c r="AD51" s="51"/>
      <c r="AE51" s="51"/>
      <c r="AF51" s="51"/>
      <c r="AG51" s="51"/>
      <c r="AH51" s="51"/>
      <c r="AI51" s="51"/>
      <c r="AJ51" s="51"/>
      <c r="AK51" s="51"/>
      <c r="AL51" s="51"/>
      <c r="AM51" s="51"/>
      <c r="AN51" s="51"/>
      <c r="AO51" s="51"/>
      <c r="AP51" s="51"/>
      <c r="AQ51" s="51"/>
      <c r="AR51" s="51"/>
      <c r="AS51" s="51"/>
      <c r="AT51" s="51"/>
      <c r="AU51" s="51"/>
      <c r="AV51" s="51"/>
      <c r="AW51" s="51"/>
      <c r="AX51" s="51"/>
      <c r="AY51" s="51"/>
      <c r="AZ51" s="51"/>
      <c r="BA51" s="51"/>
      <c r="BB51" s="51"/>
      <c r="BC51" s="51"/>
      <c r="BD51" s="51"/>
      <c r="BE51" s="51"/>
      <c r="BF51" s="51"/>
      <c r="BG51" s="51"/>
      <c r="BH51" s="51"/>
      <c r="BI51" s="51"/>
      <c r="BJ51" s="51"/>
      <c r="BK51" s="51"/>
      <c r="BL51" s="51"/>
      <c r="BM51" s="51"/>
      <c r="BN51" s="51"/>
      <c r="BO51" s="359"/>
      <c r="BP51" s="394">
        <f t="shared" si="5"/>
        <v>0</v>
      </c>
      <c r="BQ51" s="378">
        <f t="shared" si="6"/>
        <v>106537.60000000001</v>
      </c>
      <c r="BR51" s="339" t="str">
        <f t="shared" si="7"/>
        <v>CORRECTO</v>
      </c>
      <c r="BS51" s="52" t="s">
        <v>296</v>
      </c>
      <c r="BT51" s="53" t="s">
        <v>297</v>
      </c>
      <c r="BU51" s="4"/>
      <c r="BV51" s="4"/>
      <c r="BW51" s="4"/>
      <c r="CT51" s="51"/>
      <c r="CU51" s="51"/>
      <c r="CV51" s="51"/>
    </row>
    <row r="52" spans="1:100" ht="45" customHeight="1" x14ac:dyDescent="0.25">
      <c r="A52" s="37" t="s">
        <v>100</v>
      </c>
      <c r="B52" s="38" t="s">
        <v>101</v>
      </c>
      <c r="C52" s="39"/>
      <c r="D52" s="40" t="s">
        <v>284</v>
      </c>
      <c r="E52" s="38" t="s">
        <v>285</v>
      </c>
      <c r="F52" s="39"/>
      <c r="G52" s="89"/>
      <c r="H52" s="90" t="s">
        <v>313</v>
      </c>
      <c r="I52" s="91" t="s">
        <v>314</v>
      </c>
      <c r="J52" s="93" t="s">
        <v>322</v>
      </c>
      <c r="K52" s="91" t="s">
        <v>323</v>
      </c>
      <c r="L52" s="94"/>
      <c r="M52" s="95"/>
      <c r="N52" s="174">
        <v>26031</v>
      </c>
      <c r="O52" s="121"/>
      <c r="P52" s="97" t="s">
        <v>317</v>
      </c>
      <c r="Q52" s="122" t="s">
        <v>318</v>
      </c>
      <c r="R52" s="99" t="s">
        <v>333</v>
      </c>
      <c r="S52" s="100" t="s">
        <v>334</v>
      </c>
      <c r="T52" s="100" t="s">
        <v>335</v>
      </c>
      <c r="U52" s="318">
        <v>0</v>
      </c>
      <c r="V52" s="101">
        <v>1</v>
      </c>
      <c r="W52" s="458">
        <v>1</v>
      </c>
      <c r="X52" s="488">
        <v>23152500</v>
      </c>
      <c r="Y52" s="102">
        <f t="shared" si="3"/>
        <v>23717421</v>
      </c>
      <c r="Z52" s="489"/>
      <c r="AA52" s="488">
        <f t="shared" si="4"/>
        <v>24666117.84</v>
      </c>
      <c r="AB52" s="517"/>
      <c r="AC52" s="102">
        <v>20000000</v>
      </c>
      <c r="AD52" s="102"/>
      <c r="AE52" s="102"/>
      <c r="AF52" s="102"/>
      <c r="AG52" s="102"/>
      <c r="AH52" s="102"/>
      <c r="AI52" s="102"/>
      <c r="AJ52" s="102"/>
      <c r="AK52" s="102"/>
      <c r="AL52" s="102"/>
      <c r="AM52" s="102"/>
      <c r="AN52" s="102"/>
      <c r="AO52" s="102"/>
      <c r="AP52" s="102"/>
      <c r="AQ52" s="102"/>
      <c r="AR52" s="102"/>
      <c r="AS52" s="102"/>
      <c r="AT52" s="102"/>
      <c r="AU52" s="102"/>
      <c r="AV52" s="102"/>
      <c r="AW52" s="102"/>
      <c r="AX52" s="102"/>
      <c r="AY52" s="102"/>
      <c r="AZ52" s="102"/>
      <c r="BA52" s="102"/>
      <c r="BB52" s="102"/>
      <c r="BC52" s="102"/>
      <c r="BD52" s="102"/>
      <c r="BE52" s="102"/>
      <c r="BF52" s="102"/>
      <c r="BG52" s="102"/>
      <c r="BH52" s="102"/>
      <c r="BI52" s="102"/>
      <c r="BJ52" s="102"/>
      <c r="BK52" s="102"/>
      <c r="BL52" s="102"/>
      <c r="BM52" s="102"/>
      <c r="BN52" s="102"/>
      <c r="BO52" s="362"/>
      <c r="BP52" s="397">
        <f t="shared" si="5"/>
        <v>20000000</v>
      </c>
      <c r="BQ52" s="381">
        <f t="shared" si="6"/>
        <v>4666117.84</v>
      </c>
      <c r="BR52" s="340" t="str">
        <f t="shared" si="7"/>
        <v>CORRECTO</v>
      </c>
      <c r="BS52" s="103" t="s">
        <v>296</v>
      </c>
      <c r="BT52" s="104" t="s">
        <v>297</v>
      </c>
      <c r="BU52" s="4"/>
      <c r="BV52" s="4"/>
      <c r="BW52" s="4"/>
      <c r="CT52" s="102"/>
      <c r="CU52" s="102"/>
      <c r="CV52" s="102"/>
    </row>
    <row r="53" spans="1:100" ht="75" x14ac:dyDescent="0.25">
      <c r="A53" s="37" t="s">
        <v>100</v>
      </c>
      <c r="B53" s="38" t="s">
        <v>101</v>
      </c>
      <c r="C53" s="39"/>
      <c r="D53" s="40" t="s">
        <v>284</v>
      </c>
      <c r="E53" s="38" t="s">
        <v>285</v>
      </c>
      <c r="F53" s="39"/>
      <c r="G53" s="123" t="s">
        <v>286</v>
      </c>
      <c r="H53" s="124" t="s">
        <v>336</v>
      </c>
      <c r="I53" s="125" t="s">
        <v>337</v>
      </c>
      <c r="J53" s="109" t="s">
        <v>339</v>
      </c>
      <c r="K53" s="107" t="s">
        <v>340</v>
      </c>
      <c r="L53" s="110">
        <f>+(SUM(X53:X55))/$Z$196</f>
        <v>3.5514065585855272E-3</v>
      </c>
      <c r="M53" s="111"/>
      <c r="N53" s="108">
        <v>26031</v>
      </c>
      <c r="O53" s="112">
        <v>13016</v>
      </c>
      <c r="P53" s="113" t="s">
        <v>341</v>
      </c>
      <c r="Q53" s="114" t="s">
        <v>338</v>
      </c>
      <c r="R53" s="126" t="s">
        <v>342</v>
      </c>
      <c r="S53" s="127" t="s">
        <v>343</v>
      </c>
      <c r="T53" s="127" t="s">
        <v>344</v>
      </c>
      <c r="U53" s="323">
        <v>1</v>
      </c>
      <c r="V53" s="175">
        <v>1</v>
      </c>
      <c r="W53" s="464">
        <v>1</v>
      </c>
      <c r="X53" s="492">
        <v>402689087.66666675</v>
      </c>
      <c r="Y53" s="129">
        <f t="shared" si="3"/>
        <v>412514701.40573341</v>
      </c>
      <c r="Z53" s="491">
        <f>SUM(X53:X60)</f>
        <v>554310462.66666675</v>
      </c>
      <c r="AA53" s="492">
        <f t="shared" si="4"/>
        <v>429015289.46196276</v>
      </c>
      <c r="AB53" s="518">
        <f>SUM(AA53:AA60)</f>
        <v>590549063.47396278</v>
      </c>
      <c r="AC53" s="129">
        <v>480000000</v>
      </c>
      <c r="AD53" s="129"/>
      <c r="AE53" s="129"/>
      <c r="AF53" s="129"/>
      <c r="AG53" s="129"/>
      <c r="AH53" s="129"/>
      <c r="AI53" s="129"/>
      <c r="AJ53" s="129"/>
      <c r="AK53" s="129"/>
      <c r="AL53" s="129"/>
      <c r="AM53" s="129"/>
      <c r="AN53" s="129"/>
      <c r="AO53" s="129"/>
      <c r="AP53" s="129"/>
      <c r="AQ53" s="129"/>
      <c r="AR53" s="129"/>
      <c r="AS53" s="129"/>
      <c r="AT53" s="129"/>
      <c r="AU53" s="129"/>
      <c r="AV53" s="129"/>
      <c r="AW53" s="129"/>
      <c r="AX53" s="129">
        <v>131546231</v>
      </c>
      <c r="AY53" s="129"/>
      <c r="AZ53" s="129"/>
      <c r="BA53" s="129"/>
      <c r="BB53" s="129"/>
      <c r="BC53" s="129"/>
      <c r="BD53" s="129"/>
      <c r="BE53" s="129"/>
      <c r="BF53" s="129"/>
      <c r="BG53" s="129"/>
      <c r="BH53" s="129">
        <v>300000</v>
      </c>
      <c r="BI53" s="129"/>
      <c r="BJ53" s="129"/>
      <c r="BK53" s="129"/>
      <c r="BL53" s="129"/>
      <c r="BM53" s="129"/>
      <c r="BN53" s="129"/>
      <c r="BO53" s="364"/>
      <c r="BP53" s="399">
        <f t="shared" si="5"/>
        <v>611846231</v>
      </c>
      <c r="BQ53" s="383">
        <f t="shared" si="6"/>
        <v>-182830941.53803724</v>
      </c>
      <c r="BR53" s="339" t="str">
        <f t="shared" si="7"/>
        <v>INCORRECTO</v>
      </c>
      <c r="BS53" s="130" t="s">
        <v>296</v>
      </c>
      <c r="BT53" s="131" t="s">
        <v>297</v>
      </c>
      <c r="BU53" s="4"/>
      <c r="BV53" s="4"/>
      <c r="BW53" s="4"/>
      <c r="CT53" s="129"/>
      <c r="CU53" s="129"/>
      <c r="CV53" s="129"/>
    </row>
    <row r="54" spans="1:100" ht="43.5" customHeight="1" x14ac:dyDescent="0.25">
      <c r="A54" s="37" t="s">
        <v>100</v>
      </c>
      <c r="B54" s="38" t="s">
        <v>101</v>
      </c>
      <c r="C54" s="39"/>
      <c r="D54" s="40" t="s">
        <v>284</v>
      </c>
      <c r="E54" s="38" t="s">
        <v>285</v>
      </c>
      <c r="F54" s="39"/>
      <c r="G54" s="41"/>
      <c r="H54" s="40" t="s">
        <v>336</v>
      </c>
      <c r="I54" s="38" t="s">
        <v>337</v>
      </c>
      <c r="J54" s="43" t="s">
        <v>345</v>
      </c>
      <c r="K54" s="38" t="s">
        <v>340</v>
      </c>
      <c r="L54" s="39"/>
      <c r="M54" s="44"/>
      <c r="N54" s="42">
        <v>26031</v>
      </c>
      <c r="O54" s="45"/>
      <c r="P54" s="46" t="s">
        <v>341</v>
      </c>
      <c r="Q54" s="47" t="s">
        <v>338</v>
      </c>
      <c r="R54" s="48" t="s">
        <v>346</v>
      </c>
      <c r="S54" s="49" t="s">
        <v>347</v>
      </c>
      <c r="T54" s="49" t="s">
        <v>348</v>
      </c>
      <c r="U54" s="317">
        <v>236</v>
      </c>
      <c r="V54" s="176">
        <v>3150</v>
      </c>
      <c r="W54" s="465">
        <v>2362</v>
      </c>
      <c r="X54" s="484">
        <v>23671000</v>
      </c>
      <c r="Y54" s="51">
        <f t="shared" si="3"/>
        <v>24248572.399999999</v>
      </c>
      <c r="Z54" s="485"/>
      <c r="AA54" s="484">
        <f t="shared" si="4"/>
        <v>25218515.296</v>
      </c>
      <c r="AB54" s="516"/>
      <c r="AC54" s="51">
        <f>37351049.04-0.0764608383178711</f>
        <v>37351048.963539161</v>
      </c>
      <c r="AD54" s="51"/>
      <c r="AE54" s="51"/>
      <c r="AF54" s="51"/>
      <c r="AG54" s="51"/>
      <c r="AH54" s="51"/>
      <c r="AI54" s="51"/>
      <c r="AJ54" s="51"/>
      <c r="AK54" s="51"/>
      <c r="AL54" s="51"/>
      <c r="AM54" s="51"/>
      <c r="AN54" s="51"/>
      <c r="AO54" s="51"/>
      <c r="AP54" s="51"/>
      <c r="AQ54" s="51"/>
      <c r="AR54" s="51"/>
      <c r="AS54" s="51"/>
      <c r="AT54" s="51"/>
      <c r="AU54" s="51"/>
      <c r="AV54" s="51"/>
      <c r="AW54" s="51"/>
      <c r="AX54" s="51"/>
      <c r="AY54" s="51"/>
      <c r="AZ54" s="51"/>
      <c r="BA54" s="51"/>
      <c r="BB54" s="51"/>
      <c r="BC54" s="51"/>
      <c r="BD54" s="51"/>
      <c r="BE54" s="51"/>
      <c r="BF54" s="51"/>
      <c r="BG54" s="51"/>
      <c r="BH54" s="51"/>
      <c r="BI54" s="51"/>
      <c r="BJ54" s="51"/>
      <c r="BK54" s="51"/>
      <c r="BL54" s="51"/>
      <c r="BM54" s="51"/>
      <c r="BN54" s="51"/>
      <c r="BO54" s="359"/>
      <c r="BP54" s="394">
        <f t="shared" si="5"/>
        <v>37351048.963539161</v>
      </c>
      <c r="BQ54" s="378">
        <f t="shared" si="6"/>
        <v>-12132533.667539161</v>
      </c>
      <c r="BR54" s="339" t="str">
        <f t="shared" si="7"/>
        <v>INCORRECTO</v>
      </c>
      <c r="BS54" s="52" t="s">
        <v>296</v>
      </c>
      <c r="BT54" s="53" t="s">
        <v>297</v>
      </c>
      <c r="BU54" s="4"/>
      <c r="BV54" s="4"/>
      <c r="BW54" s="4"/>
      <c r="CT54" s="51"/>
      <c r="CU54" s="51"/>
      <c r="CV54" s="51"/>
    </row>
    <row r="55" spans="1:100" ht="33" customHeight="1" x14ac:dyDescent="0.25">
      <c r="A55" s="37" t="s">
        <v>100</v>
      </c>
      <c r="B55" s="38" t="s">
        <v>101</v>
      </c>
      <c r="C55" s="39"/>
      <c r="D55" s="40" t="s">
        <v>284</v>
      </c>
      <c r="E55" s="38" t="s">
        <v>285</v>
      </c>
      <c r="F55" s="39"/>
      <c r="G55" s="41"/>
      <c r="H55" s="40" t="s">
        <v>336</v>
      </c>
      <c r="I55" s="38" t="s">
        <v>337</v>
      </c>
      <c r="J55" s="55" t="s">
        <v>345</v>
      </c>
      <c r="K55" s="56" t="s">
        <v>340</v>
      </c>
      <c r="L55" s="57"/>
      <c r="M55" s="58"/>
      <c r="N55" s="54">
        <v>26031</v>
      </c>
      <c r="O55" s="59"/>
      <c r="P55" s="60" t="s">
        <v>341</v>
      </c>
      <c r="Q55" s="61" t="s">
        <v>338</v>
      </c>
      <c r="R55" s="62" t="s">
        <v>349</v>
      </c>
      <c r="S55" s="63" t="s">
        <v>350</v>
      </c>
      <c r="T55" s="63" t="s">
        <v>351</v>
      </c>
      <c r="U55" s="320">
        <v>1</v>
      </c>
      <c r="V55" s="177">
        <v>1</v>
      </c>
      <c r="W55" s="466">
        <v>1</v>
      </c>
      <c r="X55" s="486">
        <v>0</v>
      </c>
      <c r="Y55" s="65">
        <f t="shared" si="3"/>
        <v>0</v>
      </c>
      <c r="Z55" s="485"/>
      <c r="AA55" s="486">
        <f t="shared" si="4"/>
        <v>0</v>
      </c>
      <c r="AB55" s="516"/>
      <c r="AC55" s="65">
        <v>12000000</v>
      </c>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c r="BJ55" s="65"/>
      <c r="BK55" s="65"/>
      <c r="BL55" s="65"/>
      <c r="BM55" s="65"/>
      <c r="BN55" s="65"/>
      <c r="BO55" s="360"/>
      <c r="BP55" s="395">
        <f t="shared" si="5"/>
        <v>12000000</v>
      </c>
      <c r="BQ55" s="379">
        <f t="shared" si="6"/>
        <v>-12000000</v>
      </c>
      <c r="BR55" s="339" t="str">
        <f t="shared" si="7"/>
        <v>INCORRECTO</v>
      </c>
      <c r="BS55" s="66" t="s">
        <v>296</v>
      </c>
      <c r="BT55" s="67" t="s">
        <v>297</v>
      </c>
      <c r="BU55" s="4"/>
      <c r="BV55" s="4"/>
      <c r="BW55" s="4"/>
      <c r="CT55" s="65"/>
      <c r="CU55" s="65"/>
      <c r="CV55" s="65"/>
    </row>
    <row r="56" spans="1:100" ht="64.5" customHeight="1" x14ac:dyDescent="0.25">
      <c r="A56" s="37" t="s">
        <v>100</v>
      </c>
      <c r="B56" s="38" t="s">
        <v>101</v>
      </c>
      <c r="C56" s="39"/>
      <c r="D56" s="40" t="s">
        <v>284</v>
      </c>
      <c r="E56" s="38" t="s">
        <v>285</v>
      </c>
      <c r="F56" s="39"/>
      <c r="G56" s="41"/>
      <c r="H56" s="40" t="s">
        <v>336</v>
      </c>
      <c r="I56" s="38" t="s">
        <v>337</v>
      </c>
      <c r="J56" s="69" t="s">
        <v>353</v>
      </c>
      <c r="K56" s="70" t="s">
        <v>354</v>
      </c>
      <c r="L56" s="71">
        <f>+(SUM(X56:X60))/$Z$196</f>
        <v>1.0657747150660496E-3</v>
      </c>
      <c r="M56" s="132"/>
      <c r="N56" s="68" t="s">
        <v>151</v>
      </c>
      <c r="O56" s="133">
        <v>11</v>
      </c>
      <c r="P56" s="73" t="s">
        <v>355</v>
      </c>
      <c r="Q56" s="74" t="s">
        <v>352</v>
      </c>
      <c r="R56" s="75" t="s">
        <v>356</v>
      </c>
      <c r="S56" s="76" t="s">
        <v>357</v>
      </c>
      <c r="T56" s="76" t="s">
        <v>358</v>
      </c>
      <c r="U56" s="321">
        <v>1</v>
      </c>
      <c r="V56" s="78">
        <v>1</v>
      </c>
      <c r="W56" s="457">
        <v>1</v>
      </c>
      <c r="X56" s="487">
        <v>10000000</v>
      </c>
      <c r="Y56" s="79">
        <f t="shared" si="3"/>
        <v>10244000</v>
      </c>
      <c r="Z56" s="485"/>
      <c r="AA56" s="487">
        <f t="shared" si="4"/>
        <v>10653760</v>
      </c>
      <c r="AB56" s="516"/>
      <c r="AC56" s="79">
        <v>20000000</v>
      </c>
      <c r="AD56" s="79"/>
      <c r="AE56" s="79"/>
      <c r="AF56" s="79"/>
      <c r="AG56" s="79"/>
      <c r="AH56" s="79"/>
      <c r="AI56" s="79"/>
      <c r="AJ56" s="79"/>
      <c r="AK56" s="79"/>
      <c r="AL56" s="79"/>
      <c r="AM56" s="79"/>
      <c r="AN56" s="79"/>
      <c r="AO56" s="79"/>
      <c r="AP56" s="79"/>
      <c r="AQ56" s="79"/>
      <c r="AR56" s="79"/>
      <c r="AS56" s="79"/>
      <c r="AT56" s="79"/>
      <c r="AU56" s="79"/>
      <c r="AV56" s="79"/>
      <c r="AW56" s="79"/>
      <c r="AX56" s="79"/>
      <c r="AY56" s="79"/>
      <c r="AZ56" s="79"/>
      <c r="BA56" s="79"/>
      <c r="BB56" s="79"/>
      <c r="BC56" s="79"/>
      <c r="BD56" s="79"/>
      <c r="BE56" s="79"/>
      <c r="BF56" s="79"/>
      <c r="BG56" s="79"/>
      <c r="BH56" s="79"/>
      <c r="BI56" s="79"/>
      <c r="BJ56" s="79"/>
      <c r="BK56" s="79"/>
      <c r="BL56" s="79"/>
      <c r="BM56" s="79"/>
      <c r="BN56" s="79"/>
      <c r="BO56" s="361"/>
      <c r="BP56" s="396">
        <f t="shared" si="5"/>
        <v>20000000</v>
      </c>
      <c r="BQ56" s="380">
        <f t="shared" si="6"/>
        <v>-9346240</v>
      </c>
      <c r="BR56" s="339" t="str">
        <f t="shared" si="7"/>
        <v>INCORRECTO</v>
      </c>
      <c r="BS56" s="80" t="s">
        <v>296</v>
      </c>
      <c r="BT56" s="81" t="s">
        <v>297</v>
      </c>
      <c r="BU56" s="4"/>
      <c r="BV56" s="4"/>
      <c r="BW56" s="4"/>
      <c r="CT56" s="79"/>
      <c r="CU56" s="79"/>
      <c r="CV56" s="79"/>
    </row>
    <row r="57" spans="1:100" ht="60" customHeight="1" x14ac:dyDescent="0.25">
      <c r="A57" s="37" t="s">
        <v>100</v>
      </c>
      <c r="B57" s="38" t="s">
        <v>101</v>
      </c>
      <c r="C57" s="39"/>
      <c r="D57" s="40" t="s">
        <v>284</v>
      </c>
      <c r="E57" s="38" t="s">
        <v>285</v>
      </c>
      <c r="F57" s="39"/>
      <c r="G57" s="41"/>
      <c r="H57" s="40" t="s">
        <v>336</v>
      </c>
      <c r="I57" s="38" t="s">
        <v>337</v>
      </c>
      <c r="J57" s="43" t="s">
        <v>359</v>
      </c>
      <c r="K57" s="38" t="s">
        <v>354</v>
      </c>
      <c r="L57" s="39"/>
      <c r="M57" s="44"/>
      <c r="N57" s="42" t="s">
        <v>151</v>
      </c>
      <c r="O57" s="45"/>
      <c r="P57" s="46" t="s">
        <v>355</v>
      </c>
      <c r="Q57" s="47" t="s">
        <v>352</v>
      </c>
      <c r="R57" s="48" t="s">
        <v>360</v>
      </c>
      <c r="S57" s="49" t="s">
        <v>361</v>
      </c>
      <c r="T57" s="49" t="s">
        <v>362</v>
      </c>
      <c r="U57" s="317">
        <v>0</v>
      </c>
      <c r="V57" s="176">
        <v>259</v>
      </c>
      <c r="W57" s="465">
        <v>182</v>
      </c>
      <c r="X57" s="484">
        <v>11532496.621621622</v>
      </c>
      <c r="Y57" s="51">
        <f t="shared" si="3"/>
        <v>11813889.53918919</v>
      </c>
      <c r="Z57" s="485"/>
      <c r="AA57" s="484">
        <f t="shared" si="4"/>
        <v>12286445.120756758</v>
      </c>
      <c r="AB57" s="516"/>
      <c r="AC57" s="51">
        <v>25000000</v>
      </c>
      <c r="AD57" s="51"/>
      <c r="AE57" s="51"/>
      <c r="AF57" s="51"/>
      <c r="AG57" s="51"/>
      <c r="AH57" s="51"/>
      <c r="AI57" s="51"/>
      <c r="AJ57" s="51"/>
      <c r="AK57" s="51"/>
      <c r="AL57" s="51"/>
      <c r="AM57" s="51"/>
      <c r="AN57" s="51"/>
      <c r="AO57" s="51"/>
      <c r="AP57" s="51"/>
      <c r="AQ57" s="51"/>
      <c r="AR57" s="51"/>
      <c r="AS57" s="51"/>
      <c r="AT57" s="51"/>
      <c r="AU57" s="51"/>
      <c r="AV57" s="51"/>
      <c r="AW57" s="51"/>
      <c r="AX57" s="51"/>
      <c r="AY57" s="51"/>
      <c r="AZ57" s="51"/>
      <c r="BA57" s="51"/>
      <c r="BB57" s="51"/>
      <c r="BC57" s="51"/>
      <c r="BD57" s="51"/>
      <c r="BE57" s="51"/>
      <c r="BF57" s="51"/>
      <c r="BG57" s="51"/>
      <c r="BH57" s="51"/>
      <c r="BI57" s="51"/>
      <c r="BJ57" s="51"/>
      <c r="BK57" s="51"/>
      <c r="BL57" s="51"/>
      <c r="BM57" s="51"/>
      <c r="BN57" s="51"/>
      <c r="BO57" s="359"/>
      <c r="BP57" s="394">
        <f t="shared" si="5"/>
        <v>25000000</v>
      </c>
      <c r="BQ57" s="378">
        <f t="shared" si="6"/>
        <v>-12713554.879243242</v>
      </c>
      <c r="BR57" s="339" t="str">
        <f t="shared" si="7"/>
        <v>INCORRECTO</v>
      </c>
      <c r="BS57" s="52" t="s">
        <v>296</v>
      </c>
      <c r="BT57" s="53" t="s">
        <v>297</v>
      </c>
      <c r="BU57" s="4"/>
      <c r="BV57" s="4"/>
      <c r="BW57" s="4"/>
      <c r="CT57" s="51"/>
      <c r="CU57" s="51"/>
      <c r="CV57" s="51"/>
    </row>
    <row r="58" spans="1:100" ht="48" customHeight="1" x14ac:dyDescent="0.25">
      <c r="A58" s="37" t="s">
        <v>100</v>
      </c>
      <c r="B58" s="38" t="s">
        <v>101</v>
      </c>
      <c r="C58" s="39"/>
      <c r="D58" s="40" t="s">
        <v>284</v>
      </c>
      <c r="E58" s="38" t="s">
        <v>285</v>
      </c>
      <c r="F58" s="39"/>
      <c r="G58" s="41"/>
      <c r="H58" s="40" t="s">
        <v>336</v>
      </c>
      <c r="I58" s="38" t="s">
        <v>337</v>
      </c>
      <c r="J58" s="43" t="s">
        <v>359</v>
      </c>
      <c r="K58" s="38" t="s">
        <v>354</v>
      </c>
      <c r="L58" s="39"/>
      <c r="M58" s="44"/>
      <c r="N58" s="42" t="s">
        <v>151</v>
      </c>
      <c r="O58" s="45"/>
      <c r="P58" s="46" t="s">
        <v>355</v>
      </c>
      <c r="Q58" s="47" t="s">
        <v>352</v>
      </c>
      <c r="R58" s="48" t="s">
        <v>363</v>
      </c>
      <c r="S58" s="49" t="s">
        <v>364</v>
      </c>
      <c r="T58" s="49" t="s">
        <v>365</v>
      </c>
      <c r="U58" s="317">
        <v>948</v>
      </c>
      <c r="V58" s="176">
        <v>2000</v>
      </c>
      <c r="W58" s="465">
        <v>1516</v>
      </c>
      <c r="X58" s="484">
        <v>31417878.37837838</v>
      </c>
      <c r="Y58" s="51">
        <f t="shared" si="3"/>
        <v>32184474.610810813</v>
      </c>
      <c r="Z58" s="485"/>
      <c r="AA58" s="484">
        <f t="shared" si="4"/>
        <v>33471853.595243245</v>
      </c>
      <c r="AB58" s="516"/>
      <c r="AC58" s="51">
        <v>35000000</v>
      </c>
      <c r="AD58" s="51"/>
      <c r="AE58" s="51"/>
      <c r="AF58" s="51"/>
      <c r="AG58" s="51"/>
      <c r="AH58" s="51"/>
      <c r="AI58" s="51"/>
      <c r="AJ58" s="51"/>
      <c r="AK58" s="51"/>
      <c r="AL58" s="51"/>
      <c r="AM58" s="51"/>
      <c r="AN58" s="51"/>
      <c r="AO58" s="51"/>
      <c r="AP58" s="51"/>
      <c r="AQ58" s="51"/>
      <c r="AR58" s="51"/>
      <c r="AS58" s="51"/>
      <c r="AT58" s="51"/>
      <c r="AU58" s="51"/>
      <c r="AV58" s="51"/>
      <c r="AW58" s="51"/>
      <c r="AX58" s="51"/>
      <c r="AY58" s="51"/>
      <c r="AZ58" s="51"/>
      <c r="BA58" s="51"/>
      <c r="BB58" s="51"/>
      <c r="BC58" s="51"/>
      <c r="BD58" s="51"/>
      <c r="BE58" s="51"/>
      <c r="BF58" s="51"/>
      <c r="BG58" s="51"/>
      <c r="BH58" s="51"/>
      <c r="BI58" s="51"/>
      <c r="BJ58" s="51"/>
      <c r="BK58" s="51"/>
      <c r="BL58" s="51"/>
      <c r="BM58" s="51"/>
      <c r="BN58" s="51"/>
      <c r="BO58" s="359"/>
      <c r="BP58" s="394">
        <f t="shared" si="5"/>
        <v>35000000</v>
      </c>
      <c r="BQ58" s="378">
        <f t="shared" si="6"/>
        <v>-1528146.4047567546</v>
      </c>
      <c r="BR58" s="339" t="str">
        <f t="shared" si="7"/>
        <v>INCORRECTO</v>
      </c>
      <c r="BS58" s="52" t="s">
        <v>296</v>
      </c>
      <c r="BT58" s="53" t="s">
        <v>297</v>
      </c>
      <c r="BU58" s="4"/>
      <c r="BV58" s="4"/>
      <c r="BW58" s="4"/>
      <c r="CT58" s="51"/>
      <c r="CU58" s="51"/>
      <c r="CV58" s="51"/>
    </row>
    <row r="59" spans="1:100" ht="58.5" customHeight="1" x14ac:dyDescent="0.25">
      <c r="A59" s="37" t="s">
        <v>100</v>
      </c>
      <c r="B59" s="38" t="s">
        <v>101</v>
      </c>
      <c r="C59" s="39"/>
      <c r="D59" s="40" t="s">
        <v>284</v>
      </c>
      <c r="E59" s="38" t="s">
        <v>285</v>
      </c>
      <c r="F59" s="39"/>
      <c r="G59" s="41"/>
      <c r="H59" s="40" t="s">
        <v>336</v>
      </c>
      <c r="I59" s="38" t="s">
        <v>337</v>
      </c>
      <c r="J59" s="43" t="s">
        <v>359</v>
      </c>
      <c r="K59" s="38" t="s">
        <v>354</v>
      </c>
      <c r="L59" s="39"/>
      <c r="M59" s="44"/>
      <c r="N59" s="42" t="s">
        <v>151</v>
      </c>
      <c r="O59" s="45"/>
      <c r="P59" s="46" t="s">
        <v>355</v>
      </c>
      <c r="Q59" s="47" t="s">
        <v>352</v>
      </c>
      <c r="R59" s="48" t="s">
        <v>366</v>
      </c>
      <c r="S59" s="49" t="s">
        <v>367</v>
      </c>
      <c r="T59" s="49" t="s">
        <v>368</v>
      </c>
      <c r="U59" s="317">
        <v>0</v>
      </c>
      <c r="V59" s="176">
        <v>1</v>
      </c>
      <c r="W59" s="465">
        <v>1</v>
      </c>
      <c r="X59" s="484">
        <v>60000000</v>
      </c>
      <c r="Y59" s="51">
        <f t="shared" si="3"/>
        <v>61464000</v>
      </c>
      <c r="Z59" s="485"/>
      <c r="AA59" s="484">
        <f t="shared" si="4"/>
        <v>63922560</v>
      </c>
      <c r="AB59" s="516"/>
      <c r="AC59" s="51">
        <v>35000000</v>
      </c>
      <c r="AD59" s="51"/>
      <c r="AE59" s="51"/>
      <c r="AF59" s="51"/>
      <c r="AG59" s="51"/>
      <c r="AH59" s="51"/>
      <c r="AI59" s="51"/>
      <c r="AJ59" s="51"/>
      <c r="AK59" s="51"/>
      <c r="AL59" s="51"/>
      <c r="AM59" s="51"/>
      <c r="AN59" s="51"/>
      <c r="AO59" s="51"/>
      <c r="AP59" s="51"/>
      <c r="AQ59" s="51"/>
      <c r="AR59" s="51"/>
      <c r="AS59" s="51"/>
      <c r="AT59" s="51"/>
      <c r="AU59" s="51"/>
      <c r="AV59" s="51"/>
      <c r="AW59" s="51"/>
      <c r="AX59" s="51"/>
      <c r="AY59" s="51"/>
      <c r="AZ59" s="51"/>
      <c r="BA59" s="51"/>
      <c r="BB59" s="51"/>
      <c r="BC59" s="51"/>
      <c r="BD59" s="51"/>
      <c r="BE59" s="51"/>
      <c r="BF59" s="51"/>
      <c r="BG59" s="51"/>
      <c r="BH59" s="51"/>
      <c r="BI59" s="51"/>
      <c r="BJ59" s="51"/>
      <c r="BK59" s="51"/>
      <c r="BL59" s="51"/>
      <c r="BM59" s="51"/>
      <c r="BN59" s="51"/>
      <c r="BO59" s="359"/>
      <c r="BP59" s="394">
        <f t="shared" si="5"/>
        <v>35000000</v>
      </c>
      <c r="BQ59" s="378">
        <f t="shared" si="6"/>
        <v>28922560</v>
      </c>
      <c r="BR59" s="339" t="str">
        <f t="shared" si="7"/>
        <v>CORRECTO</v>
      </c>
      <c r="BS59" s="52" t="s">
        <v>296</v>
      </c>
      <c r="BT59" s="53" t="s">
        <v>297</v>
      </c>
      <c r="BU59" s="4"/>
      <c r="BV59" s="4"/>
      <c r="BW59" s="4"/>
      <c r="CT59" s="51"/>
      <c r="CU59" s="51"/>
      <c r="CV59" s="51"/>
    </row>
    <row r="60" spans="1:100" ht="30.75" customHeight="1" thickBot="1" x14ac:dyDescent="0.3">
      <c r="A60" s="37" t="s">
        <v>100</v>
      </c>
      <c r="B60" s="38" t="s">
        <v>101</v>
      </c>
      <c r="C60" s="39"/>
      <c r="D60" s="40" t="s">
        <v>284</v>
      </c>
      <c r="E60" s="38" t="s">
        <v>285</v>
      </c>
      <c r="F60" s="39"/>
      <c r="G60" s="41"/>
      <c r="H60" s="40" t="s">
        <v>336</v>
      </c>
      <c r="I60" s="38" t="s">
        <v>337</v>
      </c>
      <c r="J60" s="43" t="s">
        <v>359</v>
      </c>
      <c r="K60" s="38" t="s">
        <v>354</v>
      </c>
      <c r="L60" s="39"/>
      <c r="M60" s="44"/>
      <c r="N60" s="42" t="s">
        <v>151</v>
      </c>
      <c r="O60" s="45"/>
      <c r="P60" s="46" t="s">
        <v>355</v>
      </c>
      <c r="Q60" s="47" t="s">
        <v>352</v>
      </c>
      <c r="R60" s="178" t="s">
        <v>369</v>
      </c>
      <c r="S60" s="179" t="s">
        <v>370</v>
      </c>
      <c r="T60" s="179" t="s">
        <v>371</v>
      </c>
      <c r="U60" s="326">
        <v>0</v>
      </c>
      <c r="V60" s="180">
        <v>1</v>
      </c>
      <c r="W60" s="467">
        <v>0.75</v>
      </c>
      <c r="X60" s="496">
        <v>15000000</v>
      </c>
      <c r="Y60" s="182">
        <f t="shared" si="3"/>
        <v>15366000</v>
      </c>
      <c r="Z60" s="494"/>
      <c r="AA60" s="496">
        <f t="shared" si="4"/>
        <v>15980640</v>
      </c>
      <c r="AB60" s="605">
        <f>SUM(AA43:AA60)</f>
        <v>3907115736.8728528</v>
      </c>
      <c r="AC60" s="182"/>
      <c r="AD60" s="182"/>
      <c r="AE60" s="182"/>
      <c r="AF60" s="182"/>
      <c r="AG60" s="182"/>
      <c r="AH60" s="182"/>
      <c r="AI60" s="182"/>
      <c r="AJ60" s="182"/>
      <c r="AK60" s="182"/>
      <c r="AL60" s="182"/>
      <c r="AM60" s="182"/>
      <c r="AN60" s="182"/>
      <c r="AO60" s="182"/>
      <c r="AP60" s="182"/>
      <c r="AQ60" s="182"/>
      <c r="AR60" s="182"/>
      <c r="AS60" s="182"/>
      <c r="AT60" s="182"/>
      <c r="AU60" s="182"/>
      <c r="AV60" s="182"/>
      <c r="AW60" s="182"/>
      <c r="AX60" s="182"/>
      <c r="AY60" s="182"/>
      <c r="AZ60" s="182"/>
      <c r="BA60" s="182"/>
      <c r="BB60" s="182"/>
      <c r="BC60" s="182"/>
      <c r="BD60" s="182"/>
      <c r="BE60" s="182"/>
      <c r="BF60" s="182"/>
      <c r="BG60" s="182"/>
      <c r="BH60" s="182"/>
      <c r="BI60" s="182"/>
      <c r="BJ60" s="182"/>
      <c r="BK60" s="182"/>
      <c r="BL60" s="182"/>
      <c r="BM60" s="182"/>
      <c r="BN60" s="182"/>
      <c r="BO60" s="367"/>
      <c r="BP60" s="402">
        <f t="shared" si="5"/>
        <v>0</v>
      </c>
      <c r="BQ60" s="386">
        <f t="shared" si="6"/>
        <v>15980640</v>
      </c>
      <c r="BR60" s="339" t="str">
        <f t="shared" si="7"/>
        <v>CORRECTO</v>
      </c>
      <c r="BS60" s="183" t="s">
        <v>296</v>
      </c>
      <c r="BT60" s="184" t="s">
        <v>297</v>
      </c>
      <c r="BU60" s="4"/>
      <c r="BV60" s="4"/>
      <c r="BW60" s="4"/>
      <c r="CT60" s="182"/>
      <c r="CU60" s="182"/>
      <c r="CV60" s="182"/>
    </row>
    <row r="61" spans="1:100" ht="45" x14ac:dyDescent="0.25">
      <c r="A61" s="37" t="s">
        <v>100</v>
      </c>
      <c r="B61" s="38" t="s">
        <v>101</v>
      </c>
      <c r="C61" s="39"/>
      <c r="D61" s="153" t="s">
        <v>372</v>
      </c>
      <c r="E61" s="154" t="s">
        <v>373</v>
      </c>
      <c r="F61" s="157">
        <f>+(Z61+Z70+Z73)/$Z$196</f>
        <v>7.0801551602028686E-3</v>
      </c>
      <c r="G61" s="152" t="s">
        <v>374</v>
      </c>
      <c r="H61" s="153" t="s">
        <v>375</v>
      </c>
      <c r="I61" s="154" t="s">
        <v>376</v>
      </c>
      <c r="J61" s="156" t="s">
        <v>378</v>
      </c>
      <c r="K61" s="154" t="s">
        <v>379</v>
      </c>
      <c r="L61" s="157">
        <f>+(SUM(X61:X64))/$Z$196</f>
        <v>1.4493494092650578E-3</v>
      </c>
      <c r="M61" s="158"/>
      <c r="N61" s="155">
        <v>7</v>
      </c>
      <c r="O61" s="159">
        <v>1</v>
      </c>
      <c r="P61" s="153" t="s">
        <v>380</v>
      </c>
      <c r="Q61" s="161" t="s">
        <v>377</v>
      </c>
      <c r="R61" s="185" t="s">
        <v>381</v>
      </c>
      <c r="S61" s="163" t="s">
        <v>382</v>
      </c>
      <c r="T61" s="163" t="s">
        <v>383</v>
      </c>
      <c r="U61" s="325">
        <v>0</v>
      </c>
      <c r="V61" s="164">
        <v>1</v>
      </c>
      <c r="W61" s="463">
        <v>1</v>
      </c>
      <c r="X61" s="417">
        <v>0</v>
      </c>
      <c r="Y61" s="165">
        <f t="shared" si="3"/>
        <v>0</v>
      </c>
      <c r="Z61" s="495">
        <f>SUM(X61:X69)</f>
        <v>750000000</v>
      </c>
      <c r="AA61" s="417">
        <f t="shared" si="4"/>
        <v>0</v>
      </c>
      <c r="AB61" s="519">
        <f>SUM(AA61:AA69)</f>
        <v>799032000</v>
      </c>
      <c r="AC61" s="165"/>
      <c r="AD61" s="165"/>
      <c r="AE61" s="165"/>
      <c r="AF61" s="165"/>
      <c r="AG61" s="165"/>
      <c r="AH61" s="165"/>
      <c r="AI61" s="165"/>
      <c r="AJ61" s="165"/>
      <c r="AK61" s="165">
        <v>100000000</v>
      </c>
      <c r="AL61" s="165"/>
      <c r="AM61" s="165"/>
      <c r="AN61" s="165"/>
      <c r="AO61" s="165"/>
      <c r="AP61" s="165"/>
      <c r="AQ61" s="165"/>
      <c r="AR61" s="165"/>
      <c r="AS61" s="165"/>
      <c r="AT61" s="165"/>
      <c r="AU61" s="165"/>
      <c r="AV61" s="165"/>
      <c r="AW61" s="165"/>
      <c r="AX61" s="165"/>
      <c r="AY61" s="165"/>
      <c r="AZ61" s="165"/>
      <c r="BA61" s="165"/>
      <c r="BB61" s="165"/>
      <c r="BC61" s="165"/>
      <c r="BD61" s="165"/>
      <c r="BE61" s="165"/>
      <c r="BF61" s="165"/>
      <c r="BG61" s="165"/>
      <c r="BH61" s="165"/>
      <c r="BI61" s="165"/>
      <c r="BJ61" s="165"/>
      <c r="BK61" s="165"/>
      <c r="BL61" s="165"/>
      <c r="BM61" s="165"/>
      <c r="BN61" s="165"/>
      <c r="BO61" s="366"/>
      <c r="BP61" s="401">
        <f t="shared" si="5"/>
        <v>100000000</v>
      </c>
      <c r="BQ61" s="385">
        <f t="shared" si="6"/>
        <v>-100000000</v>
      </c>
      <c r="BR61" s="343" t="str">
        <f t="shared" si="7"/>
        <v>INCORRECTO</v>
      </c>
      <c r="BS61" s="166" t="s">
        <v>384</v>
      </c>
      <c r="BT61" s="167" t="s">
        <v>385</v>
      </c>
      <c r="BU61" s="4"/>
      <c r="BV61" s="4"/>
      <c r="BW61" s="4"/>
      <c r="CT61" s="165"/>
      <c r="CU61" s="165"/>
      <c r="CV61" s="165"/>
    </row>
    <row r="62" spans="1:100" ht="46.5" customHeight="1" x14ac:dyDescent="0.25">
      <c r="A62" s="37" t="s">
        <v>100</v>
      </c>
      <c r="B62" s="38" t="s">
        <v>101</v>
      </c>
      <c r="C62" s="39"/>
      <c r="D62" s="40" t="s">
        <v>372</v>
      </c>
      <c r="E62" s="38" t="s">
        <v>373</v>
      </c>
      <c r="F62" s="39"/>
      <c r="G62" s="41"/>
      <c r="H62" s="40" t="s">
        <v>375</v>
      </c>
      <c r="I62" s="38" t="s">
        <v>376</v>
      </c>
      <c r="J62" s="43" t="s">
        <v>386</v>
      </c>
      <c r="K62" s="38" t="s">
        <v>379</v>
      </c>
      <c r="L62" s="39"/>
      <c r="M62" s="44"/>
      <c r="N62" s="42">
        <v>7</v>
      </c>
      <c r="O62" s="45"/>
      <c r="P62" s="40" t="s">
        <v>380</v>
      </c>
      <c r="Q62" s="47" t="s">
        <v>377</v>
      </c>
      <c r="R62" s="186" t="s">
        <v>387</v>
      </c>
      <c r="S62" s="49" t="s">
        <v>388</v>
      </c>
      <c r="T62" s="49" t="s">
        <v>389</v>
      </c>
      <c r="U62" s="317">
        <v>0</v>
      </c>
      <c r="V62" s="50">
        <v>1</v>
      </c>
      <c r="W62" s="468">
        <v>0.73</v>
      </c>
      <c r="X62" s="484">
        <v>82000000</v>
      </c>
      <c r="Y62" s="51">
        <f t="shared" si="3"/>
        <v>84000800</v>
      </c>
      <c r="Z62" s="485"/>
      <c r="AA62" s="484">
        <f t="shared" si="4"/>
        <v>87360832</v>
      </c>
      <c r="AB62" s="516"/>
      <c r="AC62" s="51"/>
      <c r="AD62" s="51"/>
      <c r="AE62" s="51"/>
      <c r="AF62" s="51"/>
      <c r="AG62" s="51"/>
      <c r="AH62" s="51"/>
      <c r="AI62" s="51"/>
      <c r="AJ62" s="51"/>
      <c r="AK62" s="51">
        <v>100000000</v>
      </c>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359"/>
      <c r="BP62" s="394">
        <f t="shared" si="5"/>
        <v>100000000</v>
      </c>
      <c r="BQ62" s="378">
        <f t="shared" si="6"/>
        <v>-12639168</v>
      </c>
      <c r="BR62" s="339" t="str">
        <f t="shared" si="7"/>
        <v>INCORRECTO</v>
      </c>
      <c r="BS62" s="52" t="s">
        <v>384</v>
      </c>
      <c r="BT62" s="53" t="s">
        <v>385</v>
      </c>
      <c r="BU62" s="4"/>
      <c r="BV62" s="4"/>
      <c r="BW62" s="4"/>
      <c r="CT62" s="51"/>
      <c r="CU62" s="51"/>
      <c r="CV62" s="51"/>
    </row>
    <row r="63" spans="1:100" ht="45" customHeight="1" x14ac:dyDescent="0.25">
      <c r="A63" s="37" t="s">
        <v>100</v>
      </c>
      <c r="B63" s="38" t="s">
        <v>101</v>
      </c>
      <c r="C63" s="39"/>
      <c r="D63" s="40" t="s">
        <v>372</v>
      </c>
      <c r="E63" s="38" t="s">
        <v>373</v>
      </c>
      <c r="F63" s="39"/>
      <c r="G63" s="41"/>
      <c r="H63" s="40" t="s">
        <v>375</v>
      </c>
      <c r="I63" s="38" t="s">
        <v>376</v>
      </c>
      <c r="J63" s="43" t="s">
        <v>386</v>
      </c>
      <c r="K63" s="38" t="s">
        <v>379</v>
      </c>
      <c r="L63" s="39"/>
      <c r="M63" s="44"/>
      <c r="N63" s="42">
        <v>7</v>
      </c>
      <c r="O63" s="45"/>
      <c r="P63" s="46" t="s">
        <v>380</v>
      </c>
      <c r="Q63" s="47" t="s">
        <v>377</v>
      </c>
      <c r="R63" s="48" t="s">
        <v>390</v>
      </c>
      <c r="S63" s="49" t="s">
        <v>391</v>
      </c>
      <c r="T63" s="49" t="s">
        <v>392</v>
      </c>
      <c r="U63" s="317">
        <v>7</v>
      </c>
      <c r="V63" s="50">
        <v>14</v>
      </c>
      <c r="W63" s="455">
        <v>21</v>
      </c>
      <c r="X63" s="484">
        <v>72000000</v>
      </c>
      <c r="Y63" s="51">
        <f t="shared" si="3"/>
        <v>73756800</v>
      </c>
      <c r="Z63" s="485"/>
      <c r="AA63" s="484">
        <f t="shared" si="4"/>
        <v>76707072</v>
      </c>
      <c r="AB63" s="516"/>
      <c r="AC63" s="51"/>
      <c r="AD63" s="51"/>
      <c r="AE63" s="51"/>
      <c r="AF63" s="51"/>
      <c r="AG63" s="51"/>
      <c r="AH63" s="51"/>
      <c r="AI63" s="51"/>
      <c r="AJ63" s="51"/>
      <c r="AK63" s="51">
        <v>100000000</v>
      </c>
      <c r="AL63" s="51"/>
      <c r="AM63" s="51"/>
      <c r="AN63" s="51"/>
      <c r="AO63" s="51"/>
      <c r="AP63" s="51"/>
      <c r="AQ63" s="51"/>
      <c r="AR63" s="51"/>
      <c r="AS63" s="51"/>
      <c r="AT63" s="51"/>
      <c r="AU63" s="51"/>
      <c r="AV63" s="51"/>
      <c r="AW63" s="51"/>
      <c r="AX63" s="51"/>
      <c r="AY63" s="51"/>
      <c r="AZ63" s="51"/>
      <c r="BA63" s="51"/>
      <c r="BB63" s="51"/>
      <c r="BC63" s="51"/>
      <c r="BD63" s="51"/>
      <c r="BE63" s="51"/>
      <c r="BF63" s="51"/>
      <c r="BG63" s="51"/>
      <c r="BH63" s="51"/>
      <c r="BI63" s="51"/>
      <c r="BJ63" s="51"/>
      <c r="BK63" s="51"/>
      <c r="BL63" s="51"/>
      <c r="BM63" s="51"/>
      <c r="BN63" s="51"/>
      <c r="BO63" s="359"/>
      <c r="BP63" s="394">
        <f t="shared" si="5"/>
        <v>100000000</v>
      </c>
      <c r="BQ63" s="378">
        <f t="shared" si="6"/>
        <v>-23292928</v>
      </c>
      <c r="BR63" s="339" t="str">
        <f t="shared" si="7"/>
        <v>INCORRECTO</v>
      </c>
      <c r="BS63" s="52" t="s">
        <v>384</v>
      </c>
      <c r="BT63" s="53" t="s">
        <v>385</v>
      </c>
      <c r="BU63" s="4"/>
      <c r="BV63" s="4"/>
      <c r="BW63" s="4"/>
      <c r="CT63" s="51"/>
      <c r="CU63" s="51"/>
      <c r="CV63" s="51"/>
    </row>
    <row r="64" spans="1:100" ht="34.5" customHeight="1" x14ac:dyDescent="0.25">
      <c r="A64" s="37" t="s">
        <v>100</v>
      </c>
      <c r="B64" s="38" t="s">
        <v>101</v>
      </c>
      <c r="C64" s="39"/>
      <c r="D64" s="40" t="s">
        <v>372</v>
      </c>
      <c r="E64" s="38" t="s">
        <v>373</v>
      </c>
      <c r="F64" s="39"/>
      <c r="G64" s="41"/>
      <c r="H64" s="40" t="s">
        <v>375</v>
      </c>
      <c r="I64" s="38" t="s">
        <v>376</v>
      </c>
      <c r="J64" s="43" t="s">
        <v>386</v>
      </c>
      <c r="K64" s="38" t="s">
        <v>379</v>
      </c>
      <c r="L64" s="39"/>
      <c r="M64" s="44"/>
      <c r="N64" s="42">
        <v>7</v>
      </c>
      <c r="O64" s="45"/>
      <c r="P64" s="46" t="s">
        <v>380</v>
      </c>
      <c r="Q64" s="47" t="s">
        <v>377</v>
      </c>
      <c r="R64" s="48" t="s">
        <v>393</v>
      </c>
      <c r="S64" s="49" t="s">
        <v>394</v>
      </c>
      <c r="T64" s="49" t="s">
        <v>395</v>
      </c>
      <c r="U64" s="317">
        <v>46</v>
      </c>
      <c r="V64" s="50">
        <v>69</v>
      </c>
      <c r="W64" s="455">
        <v>69</v>
      </c>
      <c r="X64" s="484">
        <v>20000000</v>
      </c>
      <c r="Y64" s="51">
        <f t="shared" si="3"/>
        <v>20488000</v>
      </c>
      <c r="Z64" s="485"/>
      <c r="AA64" s="484">
        <f t="shared" si="4"/>
        <v>21307520</v>
      </c>
      <c r="AB64" s="516"/>
      <c r="AC64" s="51"/>
      <c r="AD64" s="51"/>
      <c r="AE64" s="51"/>
      <c r="AF64" s="51"/>
      <c r="AG64" s="51"/>
      <c r="AH64" s="51"/>
      <c r="AI64" s="51"/>
      <c r="AJ64" s="51"/>
      <c r="AK64" s="51">
        <v>210733000</v>
      </c>
      <c r="AL64" s="51"/>
      <c r="AM64" s="51"/>
      <c r="AN64" s="51"/>
      <c r="AO64" s="51"/>
      <c r="AP64" s="51"/>
      <c r="AQ64" s="51"/>
      <c r="AR64" s="51"/>
      <c r="AS64" s="51"/>
      <c r="AT64" s="51"/>
      <c r="AU64" s="51"/>
      <c r="AV64" s="51"/>
      <c r="AW64" s="51"/>
      <c r="AX64" s="51"/>
      <c r="AY64" s="51"/>
      <c r="AZ64" s="51"/>
      <c r="BA64" s="51"/>
      <c r="BB64" s="51"/>
      <c r="BC64" s="51"/>
      <c r="BD64" s="51"/>
      <c r="BE64" s="51"/>
      <c r="BF64" s="51"/>
      <c r="BG64" s="51"/>
      <c r="BH64" s="51"/>
      <c r="BI64" s="51"/>
      <c r="BJ64" s="51"/>
      <c r="BK64" s="51"/>
      <c r="BL64" s="51"/>
      <c r="BM64" s="51"/>
      <c r="BN64" s="51"/>
      <c r="BO64" s="359"/>
      <c r="BP64" s="394">
        <f t="shared" si="5"/>
        <v>210733000</v>
      </c>
      <c r="BQ64" s="378">
        <f t="shared" si="6"/>
        <v>-189425480</v>
      </c>
      <c r="BR64" s="339" t="str">
        <f t="shared" si="7"/>
        <v>INCORRECTO</v>
      </c>
      <c r="BS64" s="52" t="s">
        <v>384</v>
      </c>
      <c r="BT64" s="53" t="s">
        <v>385</v>
      </c>
      <c r="BU64" s="4"/>
      <c r="BV64" s="4"/>
      <c r="BW64" s="4"/>
      <c r="CT64" s="51"/>
      <c r="CU64" s="51"/>
      <c r="CV64" s="51"/>
    </row>
    <row r="65" spans="1:100" ht="57" customHeight="1" x14ac:dyDescent="0.25">
      <c r="A65" s="37" t="s">
        <v>100</v>
      </c>
      <c r="B65" s="38" t="s">
        <v>101</v>
      </c>
      <c r="C65" s="39"/>
      <c r="D65" s="40" t="s">
        <v>372</v>
      </c>
      <c r="E65" s="38" t="s">
        <v>373</v>
      </c>
      <c r="F65" s="39"/>
      <c r="G65" s="41"/>
      <c r="H65" s="40" t="s">
        <v>375</v>
      </c>
      <c r="I65" s="38" t="s">
        <v>376</v>
      </c>
      <c r="J65" s="188" t="s">
        <v>396</v>
      </c>
      <c r="K65" s="189" t="s">
        <v>397</v>
      </c>
      <c r="L65" s="190">
        <f>+(SUM(X65:X66))/$Z$196</f>
        <v>7.4966348755089204E-4</v>
      </c>
      <c r="M65" s="191"/>
      <c r="N65" s="187">
        <v>162</v>
      </c>
      <c r="O65" s="574">
        <v>32</v>
      </c>
      <c r="P65" s="46" t="s">
        <v>380</v>
      </c>
      <c r="Q65" s="47" t="s">
        <v>377</v>
      </c>
      <c r="R65" s="48" t="s">
        <v>398</v>
      </c>
      <c r="S65" s="49" t="s">
        <v>399</v>
      </c>
      <c r="T65" s="49" t="s">
        <v>400</v>
      </c>
      <c r="U65" s="317">
        <v>20</v>
      </c>
      <c r="V65" s="50">
        <v>28</v>
      </c>
      <c r="W65" s="455">
        <v>27</v>
      </c>
      <c r="X65" s="484">
        <v>70000000</v>
      </c>
      <c r="Y65" s="51">
        <f t="shared" si="3"/>
        <v>71708000</v>
      </c>
      <c r="Z65" s="485"/>
      <c r="AA65" s="484">
        <f t="shared" si="4"/>
        <v>74576320</v>
      </c>
      <c r="AB65" s="516"/>
      <c r="AC65" s="51"/>
      <c r="AD65" s="51"/>
      <c r="AE65" s="51"/>
      <c r="AF65" s="51"/>
      <c r="AG65" s="51"/>
      <c r="AH65" s="51"/>
      <c r="AI65" s="51"/>
      <c r="AJ65" s="51"/>
      <c r="AK65" s="51">
        <v>200000000</v>
      </c>
      <c r="AL65" s="51"/>
      <c r="AM65" s="51"/>
      <c r="AN65" s="51"/>
      <c r="AO65" s="51"/>
      <c r="AP65" s="51"/>
      <c r="AQ65" s="51"/>
      <c r="AR65" s="51"/>
      <c r="AS65" s="51"/>
      <c r="AT65" s="51"/>
      <c r="AU65" s="51"/>
      <c r="AV65" s="51"/>
      <c r="AW65" s="51"/>
      <c r="AX65" s="51"/>
      <c r="AY65" s="51"/>
      <c r="AZ65" s="51"/>
      <c r="BA65" s="51"/>
      <c r="BB65" s="51"/>
      <c r="BC65" s="51"/>
      <c r="BD65" s="51"/>
      <c r="BE65" s="51"/>
      <c r="BF65" s="51"/>
      <c r="BG65" s="51"/>
      <c r="BH65" s="51"/>
      <c r="BI65" s="51"/>
      <c r="BJ65" s="51"/>
      <c r="BK65" s="51"/>
      <c r="BL65" s="51"/>
      <c r="BM65" s="51"/>
      <c r="BN65" s="51"/>
      <c r="BO65" s="359"/>
      <c r="BP65" s="394">
        <f t="shared" si="5"/>
        <v>200000000</v>
      </c>
      <c r="BQ65" s="378">
        <f t="shared" si="6"/>
        <v>-125423680</v>
      </c>
      <c r="BR65" s="339" t="str">
        <f t="shared" si="7"/>
        <v>INCORRECTO</v>
      </c>
      <c r="BS65" s="52" t="s">
        <v>384</v>
      </c>
      <c r="BT65" s="53" t="s">
        <v>385</v>
      </c>
      <c r="BU65" s="4"/>
      <c r="BV65" s="4"/>
      <c r="BW65" s="4"/>
      <c r="CT65" s="51"/>
      <c r="CU65" s="51"/>
      <c r="CV65" s="51"/>
    </row>
    <row r="66" spans="1:100" ht="48" customHeight="1" x14ac:dyDescent="0.25">
      <c r="A66" s="37" t="s">
        <v>100</v>
      </c>
      <c r="B66" s="38" t="s">
        <v>101</v>
      </c>
      <c r="C66" s="39"/>
      <c r="D66" s="40" t="s">
        <v>372</v>
      </c>
      <c r="E66" s="38" t="s">
        <v>373</v>
      </c>
      <c r="F66" s="39"/>
      <c r="G66" s="41"/>
      <c r="H66" s="40" t="s">
        <v>375</v>
      </c>
      <c r="I66" s="38" t="s">
        <v>376</v>
      </c>
      <c r="J66" s="43" t="s">
        <v>401</v>
      </c>
      <c r="K66" s="38" t="s">
        <v>397</v>
      </c>
      <c r="L66" s="39"/>
      <c r="M66" s="44"/>
      <c r="N66" s="42">
        <v>162</v>
      </c>
      <c r="O66" s="45"/>
      <c r="P66" s="46" t="s">
        <v>380</v>
      </c>
      <c r="Q66" s="47" t="s">
        <v>377</v>
      </c>
      <c r="R66" s="48" t="s">
        <v>402</v>
      </c>
      <c r="S66" s="49" t="s">
        <v>403</v>
      </c>
      <c r="T66" s="49" t="s">
        <v>404</v>
      </c>
      <c r="U66" s="317">
        <v>9</v>
      </c>
      <c r="V66" s="50">
        <v>29</v>
      </c>
      <c r="W66" s="455">
        <v>24</v>
      </c>
      <c r="X66" s="484">
        <v>20000000</v>
      </c>
      <c r="Y66" s="51">
        <f t="shared" si="3"/>
        <v>20488000</v>
      </c>
      <c r="Z66" s="485"/>
      <c r="AA66" s="484">
        <f t="shared" si="4"/>
        <v>21307520</v>
      </c>
      <c r="AB66" s="516"/>
      <c r="AC66" s="51"/>
      <c r="AD66" s="51"/>
      <c r="AE66" s="51"/>
      <c r="AF66" s="51"/>
      <c r="AG66" s="51"/>
      <c r="AH66" s="51"/>
      <c r="AI66" s="51"/>
      <c r="AJ66" s="51"/>
      <c r="AK66" s="51">
        <v>150000000</v>
      </c>
      <c r="AL66" s="51"/>
      <c r="AM66" s="51"/>
      <c r="AN66" s="51"/>
      <c r="AO66" s="51"/>
      <c r="AP66" s="51"/>
      <c r="AQ66" s="51"/>
      <c r="AR66" s="51"/>
      <c r="AS66" s="51"/>
      <c r="AT66" s="51"/>
      <c r="AU66" s="51"/>
      <c r="AV66" s="51"/>
      <c r="AW66" s="51"/>
      <c r="AX66" s="51"/>
      <c r="AY66" s="51"/>
      <c r="AZ66" s="51"/>
      <c r="BA66" s="51"/>
      <c r="BB66" s="51"/>
      <c r="BC66" s="51"/>
      <c r="BD66" s="51"/>
      <c r="BE66" s="51"/>
      <c r="BF66" s="51"/>
      <c r="BG66" s="51"/>
      <c r="BH66" s="51"/>
      <c r="BI66" s="51"/>
      <c r="BJ66" s="51"/>
      <c r="BK66" s="51"/>
      <c r="BL66" s="51"/>
      <c r="BM66" s="51"/>
      <c r="BN66" s="51"/>
      <c r="BO66" s="359"/>
      <c r="BP66" s="394">
        <f t="shared" si="5"/>
        <v>150000000</v>
      </c>
      <c r="BQ66" s="378">
        <f t="shared" si="6"/>
        <v>-128692480</v>
      </c>
      <c r="BR66" s="339" t="str">
        <f t="shared" si="7"/>
        <v>INCORRECTO</v>
      </c>
      <c r="BS66" s="52" t="s">
        <v>384</v>
      </c>
      <c r="BT66" s="53" t="s">
        <v>385</v>
      </c>
      <c r="BU66" s="4"/>
      <c r="BV66" s="4"/>
      <c r="BW66" s="4"/>
      <c r="CT66" s="51"/>
      <c r="CU66" s="51"/>
      <c r="CV66" s="51"/>
    </row>
    <row r="67" spans="1:100" ht="48" customHeight="1" x14ac:dyDescent="0.25">
      <c r="A67" s="37" t="s">
        <v>100</v>
      </c>
      <c r="B67" s="38" t="s">
        <v>101</v>
      </c>
      <c r="C67" s="39"/>
      <c r="D67" s="40" t="s">
        <v>372</v>
      </c>
      <c r="E67" s="38" t="s">
        <v>373</v>
      </c>
      <c r="F67" s="39"/>
      <c r="G67" s="41"/>
      <c r="H67" s="40" t="s">
        <v>375</v>
      </c>
      <c r="I67" s="38" t="s">
        <v>376</v>
      </c>
      <c r="J67" s="188" t="s">
        <v>405</v>
      </c>
      <c r="K67" s="189" t="s">
        <v>406</v>
      </c>
      <c r="L67" s="190">
        <f>+(SUM(X67:X68))/$Z$196</f>
        <v>3.8815909466523965E-3</v>
      </c>
      <c r="M67" s="191"/>
      <c r="N67" s="187">
        <v>170</v>
      </c>
      <c r="O67" s="574">
        <v>34</v>
      </c>
      <c r="P67" s="46" t="s">
        <v>380</v>
      </c>
      <c r="Q67" s="47" t="s">
        <v>377</v>
      </c>
      <c r="R67" s="48" t="s">
        <v>407</v>
      </c>
      <c r="S67" s="49" t="s">
        <v>408</v>
      </c>
      <c r="T67" s="49" t="s">
        <v>409</v>
      </c>
      <c r="U67" s="317">
        <v>1</v>
      </c>
      <c r="V67" s="50">
        <v>1</v>
      </c>
      <c r="W67" s="455">
        <v>1</v>
      </c>
      <c r="X67" s="484">
        <v>276000000</v>
      </c>
      <c r="Y67" s="51">
        <f t="shared" si="3"/>
        <v>282734400</v>
      </c>
      <c r="Z67" s="485"/>
      <c r="AA67" s="484">
        <f t="shared" si="4"/>
        <v>294043776</v>
      </c>
      <c r="AB67" s="516"/>
      <c r="AC67" s="51"/>
      <c r="AD67" s="51"/>
      <c r="AE67" s="51"/>
      <c r="AF67" s="51"/>
      <c r="AG67" s="51"/>
      <c r="AH67" s="51"/>
      <c r="AI67" s="51"/>
      <c r="AJ67" s="51"/>
      <c r="AK67" s="51">
        <v>750000000</v>
      </c>
      <c r="AL67" s="51"/>
      <c r="AM67" s="51"/>
      <c r="AN67" s="51"/>
      <c r="AO67" s="51"/>
      <c r="AP67" s="51"/>
      <c r="AQ67" s="51"/>
      <c r="AR67" s="51"/>
      <c r="AS67" s="51"/>
      <c r="AT67" s="51"/>
      <c r="AU67" s="51"/>
      <c r="AV67" s="51"/>
      <c r="AW67" s="51"/>
      <c r="AX67" s="51"/>
      <c r="AY67" s="51"/>
      <c r="AZ67" s="51"/>
      <c r="BA67" s="51"/>
      <c r="BB67" s="51"/>
      <c r="BC67" s="51"/>
      <c r="BD67" s="51"/>
      <c r="BE67" s="51"/>
      <c r="BF67" s="51"/>
      <c r="BG67" s="51"/>
      <c r="BH67" s="51"/>
      <c r="BI67" s="51"/>
      <c r="BJ67" s="51"/>
      <c r="BK67" s="51"/>
      <c r="BL67" s="51"/>
      <c r="BM67" s="51"/>
      <c r="BN67" s="51"/>
      <c r="BO67" s="359"/>
      <c r="BP67" s="394">
        <f t="shared" si="5"/>
        <v>750000000</v>
      </c>
      <c r="BQ67" s="378">
        <f t="shared" si="6"/>
        <v>-455956224</v>
      </c>
      <c r="BR67" s="339" t="str">
        <f t="shared" si="7"/>
        <v>INCORRECTO</v>
      </c>
      <c r="BS67" s="52" t="s">
        <v>384</v>
      </c>
      <c r="BT67" s="53" t="s">
        <v>385</v>
      </c>
      <c r="BU67" s="4"/>
      <c r="BV67" s="4"/>
      <c r="BW67" s="4"/>
      <c r="CT67" s="51"/>
      <c r="CU67" s="51"/>
      <c r="CV67" s="51"/>
    </row>
    <row r="68" spans="1:100" ht="37.5" customHeight="1" x14ac:dyDescent="0.25">
      <c r="A68" s="37" t="s">
        <v>100</v>
      </c>
      <c r="B68" s="38" t="s">
        <v>101</v>
      </c>
      <c r="C68" s="39"/>
      <c r="D68" s="40" t="s">
        <v>372</v>
      </c>
      <c r="E68" s="38" t="s">
        <v>373</v>
      </c>
      <c r="F68" s="39"/>
      <c r="G68" s="41"/>
      <c r="H68" s="40" t="s">
        <v>375</v>
      </c>
      <c r="I68" s="38" t="s">
        <v>376</v>
      </c>
      <c r="J68" s="55" t="s">
        <v>410</v>
      </c>
      <c r="K68" s="56" t="s">
        <v>406</v>
      </c>
      <c r="L68" s="57"/>
      <c r="M68" s="58"/>
      <c r="N68" s="54">
        <v>170</v>
      </c>
      <c r="O68" s="59"/>
      <c r="P68" s="60" t="s">
        <v>380</v>
      </c>
      <c r="Q68" s="61" t="s">
        <v>377</v>
      </c>
      <c r="R68" s="62" t="s">
        <v>411</v>
      </c>
      <c r="S68" s="63" t="s">
        <v>412</v>
      </c>
      <c r="T68" s="63" t="s">
        <v>413</v>
      </c>
      <c r="U68" s="320">
        <v>0</v>
      </c>
      <c r="V68" s="64">
        <v>3</v>
      </c>
      <c r="W68" s="456">
        <v>3</v>
      </c>
      <c r="X68" s="486">
        <v>190000000</v>
      </c>
      <c r="Y68" s="65">
        <f t="shared" si="3"/>
        <v>194636000</v>
      </c>
      <c r="Z68" s="485"/>
      <c r="AA68" s="486">
        <f t="shared" si="4"/>
        <v>202421440</v>
      </c>
      <c r="AB68" s="516"/>
      <c r="AC68" s="65"/>
      <c r="AD68" s="65"/>
      <c r="AE68" s="65"/>
      <c r="AF68" s="65"/>
      <c r="AG68" s="65"/>
      <c r="AH68" s="65"/>
      <c r="AI68" s="65"/>
      <c r="AJ68" s="65"/>
      <c r="AK68" s="65">
        <v>100000000</v>
      </c>
      <c r="AL68" s="65"/>
      <c r="AM68" s="65"/>
      <c r="AN68" s="65"/>
      <c r="AO68" s="65"/>
      <c r="AP68" s="65"/>
      <c r="AQ68" s="65"/>
      <c r="AR68" s="65"/>
      <c r="AS68" s="65"/>
      <c r="AT68" s="65"/>
      <c r="AU68" s="65"/>
      <c r="AV68" s="65"/>
      <c r="AW68" s="65"/>
      <c r="AX68" s="65"/>
      <c r="AY68" s="65"/>
      <c r="AZ68" s="65"/>
      <c r="BA68" s="65"/>
      <c r="BB68" s="65"/>
      <c r="BC68" s="65"/>
      <c r="BD68" s="65"/>
      <c r="BE68" s="65"/>
      <c r="BF68" s="65"/>
      <c r="BG68" s="65"/>
      <c r="BH68" s="65"/>
      <c r="BI68" s="65"/>
      <c r="BJ68" s="65"/>
      <c r="BK68" s="65"/>
      <c r="BL68" s="65"/>
      <c r="BM68" s="65"/>
      <c r="BN68" s="65"/>
      <c r="BO68" s="360"/>
      <c r="BP68" s="395">
        <f t="shared" si="5"/>
        <v>100000000</v>
      </c>
      <c r="BQ68" s="379">
        <f t="shared" si="6"/>
        <v>102421440</v>
      </c>
      <c r="BR68" s="339" t="str">
        <f t="shared" si="7"/>
        <v>CORRECTO</v>
      </c>
      <c r="BS68" s="66" t="s">
        <v>384</v>
      </c>
      <c r="BT68" s="67" t="s">
        <v>385</v>
      </c>
      <c r="BU68" s="4"/>
      <c r="BV68" s="4"/>
      <c r="BW68" s="4"/>
      <c r="CT68" s="65"/>
      <c r="CU68" s="65"/>
      <c r="CV68" s="65"/>
    </row>
    <row r="69" spans="1:100" ht="46.5" customHeight="1" x14ac:dyDescent="0.25">
      <c r="A69" s="37" t="s">
        <v>100</v>
      </c>
      <c r="B69" s="38" t="s">
        <v>101</v>
      </c>
      <c r="C69" s="39"/>
      <c r="D69" s="40" t="s">
        <v>372</v>
      </c>
      <c r="E69" s="38" t="s">
        <v>373</v>
      </c>
      <c r="F69" s="39"/>
      <c r="G69" s="89"/>
      <c r="H69" s="90" t="s">
        <v>375</v>
      </c>
      <c r="I69" s="91" t="s">
        <v>376</v>
      </c>
      <c r="J69" s="193" t="s">
        <v>415</v>
      </c>
      <c r="K69" s="194" t="s">
        <v>416</v>
      </c>
      <c r="L69" s="195">
        <f>+(SUM(X69:X69))/$Z$196</f>
        <v>1.6659188612242045E-4</v>
      </c>
      <c r="M69" s="192"/>
      <c r="N69" s="192">
        <v>0</v>
      </c>
      <c r="O69" s="196">
        <v>4000</v>
      </c>
      <c r="P69" s="197" t="s">
        <v>417</v>
      </c>
      <c r="Q69" s="198" t="s">
        <v>414</v>
      </c>
      <c r="R69" s="199" t="s">
        <v>418</v>
      </c>
      <c r="S69" s="194" t="s">
        <v>419</v>
      </c>
      <c r="T69" s="194" t="s">
        <v>420</v>
      </c>
      <c r="U69" s="327">
        <v>0</v>
      </c>
      <c r="V69" s="200">
        <v>4</v>
      </c>
      <c r="W69" s="469">
        <v>1</v>
      </c>
      <c r="X69" s="499">
        <v>20000000</v>
      </c>
      <c r="Y69" s="201">
        <f t="shared" si="3"/>
        <v>20488000</v>
      </c>
      <c r="Z69" s="489"/>
      <c r="AA69" s="499">
        <f t="shared" si="4"/>
        <v>21307520</v>
      </c>
      <c r="AB69" s="517"/>
      <c r="AC69" s="201">
        <v>20090000</v>
      </c>
      <c r="AD69" s="201"/>
      <c r="AE69" s="201"/>
      <c r="AF69" s="201"/>
      <c r="AG69" s="201"/>
      <c r="AH69" s="201"/>
      <c r="AI69" s="201"/>
      <c r="AJ69" s="201"/>
      <c r="AK69" s="201"/>
      <c r="AL69" s="201"/>
      <c r="AM69" s="201"/>
      <c r="AN69" s="201"/>
      <c r="AO69" s="201"/>
      <c r="AP69" s="201"/>
      <c r="AQ69" s="201"/>
      <c r="AR69" s="201"/>
      <c r="AS69" s="201"/>
      <c r="AT69" s="201"/>
      <c r="AU69" s="201"/>
      <c r="AV69" s="201"/>
      <c r="AW69" s="201"/>
      <c r="AX69" s="201"/>
      <c r="AY69" s="201"/>
      <c r="AZ69" s="201"/>
      <c r="BA69" s="201"/>
      <c r="BB69" s="201"/>
      <c r="BC69" s="201"/>
      <c r="BD69" s="201"/>
      <c r="BE69" s="201"/>
      <c r="BF69" s="201"/>
      <c r="BG69" s="201"/>
      <c r="BH69" s="201"/>
      <c r="BI69" s="201"/>
      <c r="BJ69" s="201"/>
      <c r="BK69" s="201"/>
      <c r="BL69" s="201"/>
      <c r="BM69" s="201"/>
      <c r="BN69" s="201"/>
      <c r="BO69" s="369"/>
      <c r="BP69" s="404">
        <f t="shared" si="5"/>
        <v>20090000</v>
      </c>
      <c r="BQ69" s="388">
        <f t="shared" si="6"/>
        <v>1217520</v>
      </c>
      <c r="BR69" s="340" t="str">
        <f t="shared" si="7"/>
        <v>CORRECTO</v>
      </c>
      <c r="BS69" s="202" t="s">
        <v>384</v>
      </c>
      <c r="BT69" s="203" t="s">
        <v>385</v>
      </c>
      <c r="BU69" s="4"/>
      <c r="BV69" s="4"/>
      <c r="BW69" s="4"/>
      <c r="CT69" s="201"/>
      <c r="CU69" s="201"/>
      <c r="CV69" s="201"/>
    </row>
    <row r="70" spans="1:100" ht="75" x14ac:dyDescent="0.25">
      <c r="A70" s="37" t="s">
        <v>100</v>
      </c>
      <c r="B70" s="38" t="s">
        <v>101</v>
      </c>
      <c r="C70" s="39"/>
      <c r="D70" s="40" t="s">
        <v>372</v>
      </c>
      <c r="E70" s="38" t="s">
        <v>373</v>
      </c>
      <c r="F70" s="39"/>
      <c r="G70" s="105" t="s">
        <v>374</v>
      </c>
      <c r="H70" s="106" t="s">
        <v>421</v>
      </c>
      <c r="I70" s="107" t="s">
        <v>422</v>
      </c>
      <c r="J70" s="109" t="s">
        <v>424</v>
      </c>
      <c r="K70" s="107" t="s">
        <v>425</v>
      </c>
      <c r="L70" s="110">
        <f>+(SUM(X70:X72))/$Z$196</f>
        <v>4.1647971530605108E-4</v>
      </c>
      <c r="M70" s="111"/>
      <c r="N70" s="108">
        <v>169</v>
      </c>
      <c r="O70" s="112">
        <v>34</v>
      </c>
      <c r="P70" s="113" t="s">
        <v>426</v>
      </c>
      <c r="Q70" s="114" t="s">
        <v>423</v>
      </c>
      <c r="R70" s="115" t="s">
        <v>427</v>
      </c>
      <c r="S70" s="116" t="s">
        <v>428</v>
      </c>
      <c r="T70" s="116" t="s">
        <v>429</v>
      </c>
      <c r="U70" s="316">
        <v>0</v>
      </c>
      <c r="V70" s="117">
        <v>4</v>
      </c>
      <c r="W70" s="459">
        <v>3</v>
      </c>
      <c r="X70" s="490">
        <v>50000000</v>
      </c>
      <c r="Y70" s="118">
        <f t="shared" si="3"/>
        <v>51220000</v>
      </c>
      <c r="Z70" s="491">
        <f>SUM(X70:X72)</f>
        <v>50000000</v>
      </c>
      <c r="AA70" s="490">
        <f t="shared" si="4"/>
        <v>53268800</v>
      </c>
      <c r="AB70" s="518">
        <f>SUM(AA70:AA72)</f>
        <v>53268800</v>
      </c>
      <c r="AC70" s="118">
        <v>155000000</v>
      </c>
      <c r="AD70" s="118"/>
      <c r="AE70" s="118"/>
      <c r="AF70" s="118"/>
      <c r="AG70" s="118"/>
      <c r="AH70" s="118"/>
      <c r="AI70" s="118"/>
      <c r="AJ70" s="118"/>
      <c r="AK70" s="118"/>
      <c r="AL70" s="118"/>
      <c r="AM70" s="118"/>
      <c r="AN70" s="118"/>
      <c r="AO70" s="118"/>
      <c r="AP70" s="118"/>
      <c r="AQ70" s="118"/>
      <c r="AR70" s="118"/>
      <c r="AS70" s="118"/>
      <c r="AT70" s="118"/>
      <c r="AU70" s="118"/>
      <c r="AV70" s="118"/>
      <c r="AW70" s="118"/>
      <c r="AX70" s="118"/>
      <c r="AY70" s="118"/>
      <c r="AZ70" s="118"/>
      <c r="BA70" s="118"/>
      <c r="BB70" s="118"/>
      <c r="BC70" s="118"/>
      <c r="BD70" s="118"/>
      <c r="BE70" s="118"/>
      <c r="BF70" s="118"/>
      <c r="BG70" s="118"/>
      <c r="BH70" s="118"/>
      <c r="BI70" s="118"/>
      <c r="BJ70" s="118"/>
      <c r="BK70" s="118"/>
      <c r="BL70" s="118"/>
      <c r="BM70" s="118"/>
      <c r="BN70" s="118"/>
      <c r="BO70" s="363"/>
      <c r="BP70" s="398">
        <f t="shared" si="5"/>
        <v>155000000</v>
      </c>
      <c r="BQ70" s="382">
        <f t="shared" si="6"/>
        <v>-101731200</v>
      </c>
      <c r="BR70" s="341" t="str">
        <f t="shared" si="7"/>
        <v>INCORRECTO</v>
      </c>
      <c r="BS70" s="119" t="s">
        <v>384</v>
      </c>
      <c r="BT70" s="120" t="s">
        <v>385</v>
      </c>
      <c r="BU70" s="4"/>
      <c r="BV70" s="4"/>
      <c r="BW70" s="4"/>
      <c r="CT70" s="118"/>
      <c r="CU70" s="118"/>
      <c r="CV70" s="118"/>
    </row>
    <row r="71" spans="1:100" ht="43.5" customHeight="1" x14ac:dyDescent="0.25">
      <c r="A71" s="37" t="s">
        <v>100</v>
      </c>
      <c r="B71" s="38" t="s">
        <v>101</v>
      </c>
      <c r="C71" s="39"/>
      <c r="D71" s="40" t="s">
        <v>372</v>
      </c>
      <c r="E71" s="38" t="s">
        <v>373</v>
      </c>
      <c r="F71" s="39"/>
      <c r="G71" s="41"/>
      <c r="H71" s="40" t="s">
        <v>421</v>
      </c>
      <c r="I71" s="38" t="s">
        <v>422</v>
      </c>
      <c r="J71" s="43" t="s">
        <v>430</v>
      </c>
      <c r="K71" s="38" t="s">
        <v>425</v>
      </c>
      <c r="L71" s="39"/>
      <c r="M71" s="44"/>
      <c r="N71" s="42">
        <v>169</v>
      </c>
      <c r="O71" s="45"/>
      <c r="P71" s="46" t="s">
        <v>426</v>
      </c>
      <c r="Q71" s="47" t="s">
        <v>423</v>
      </c>
      <c r="R71" s="48" t="s">
        <v>431</v>
      </c>
      <c r="S71" s="49" t="s">
        <v>432</v>
      </c>
      <c r="T71" s="49" t="s">
        <v>433</v>
      </c>
      <c r="U71" s="317">
        <v>0</v>
      </c>
      <c r="V71" s="50">
        <v>1</v>
      </c>
      <c r="W71" s="455">
        <v>1</v>
      </c>
      <c r="X71" s="484">
        <v>0</v>
      </c>
      <c r="Y71" s="51">
        <f t="shared" si="3"/>
        <v>0</v>
      </c>
      <c r="Z71" s="485"/>
      <c r="AA71" s="484">
        <f t="shared" si="4"/>
        <v>0</v>
      </c>
      <c r="AB71" s="516"/>
      <c r="AC71" s="51">
        <v>5000000</v>
      </c>
      <c r="AD71" s="51"/>
      <c r="AE71" s="51"/>
      <c r="AF71" s="51"/>
      <c r="AG71" s="51"/>
      <c r="AH71" s="51"/>
      <c r="AI71" s="51"/>
      <c r="AJ71" s="51"/>
      <c r="AK71" s="51"/>
      <c r="AL71" s="51"/>
      <c r="AM71" s="51"/>
      <c r="AN71" s="51"/>
      <c r="AO71" s="51"/>
      <c r="AP71" s="51"/>
      <c r="AQ71" s="51"/>
      <c r="AR71" s="51"/>
      <c r="AS71" s="51"/>
      <c r="AT71" s="51"/>
      <c r="AU71" s="51"/>
      <c r="AV71" s="51"/>
      <c r="AW71" s="51"/>
      <c r="AX71" s="51"/>
      <c r="AY71" s="51"/>
      <c r="AZ71" s="51"/>
      <c r="BA71" s="51"/>
      <c r="BB71" s="51"/>
      <c r="BC71" s="51"/>
      <c r="BD71" s="51"/>
      <c r="BE71" s="51"/>
      <c r="BF71" s="51"/>
      <c r="BG71" s="51"/>
      <c r="BH71" s="51"/>
      <c r="BI71" s="51"/>
      <c r="BJ71" s="51"/>
      <c r="BK71" s="51"/>
      <c r="BL71" s="51"/>
      <c r="BM71" s="51"/>
      <c r="BN71" s="51"/>
      <c r="BO71" s="359"/>
      <c r="BP71" s="394">
        <f t="shared" ref="BP71:BP102" si="8">SUM(AC71:BO71)</f>
        <v>5000000</v>
      </c>
      <c r="BQ71" s="378">
        <f t="shared" ref="BQ71:BQ102" si="9">+AA71-BP71</f>
        <v>-5000000</v>
      </c>
      <c r="BR71" s="339" t="str">
        <f t="shared" ref="BR71:BR102" si="10">+IF(AA71&gt;=BP71,"CORRECTO","INCORRECTO")</f>
        <v>INCORRECTO</v>
      </c>
      <c r="BS71" s="52" t="s">
        <v>384</v>
      </c>
      <c r="BT71" s="53" t="s">
        <v>385</v>
      </c>
      <c r="BU71" s="4"/>
      <c r="BV71" s="4"/>
      <c r="BW71" s="4"/>
      <c r="CT71" s="51"/>
      <c r="CU71" s="51"/>
      <c r="CV71" s="51"/>
    </row>
    <row r="72" spans="1:100" ht="43.5" customHeight="1" x14ac:dyDescent="0.25">
      <c r="A72" s="37" t="s">
        <v>100</v>
      </c>
      <c r="B72" s="38" t="s">
        <v>101</v>
      </c>
      <c r="C72" s="39"/>
      <c r="D72" s="40" t="s">
        <v>372</v>
      </c>
      <c r="E72" s="38" t="s">
        <v>373</v>
      </c>
      <c r="F72" s="39"/>
      <c r="G72" s="89"/>
      <c r="H72" s="90" t="s">
        <v>421</v>
      </c>
      <c r="I72" s="91" t="s">
        <v>422</v>
      </c>
      <c r="J72" s="93" t="s">
        <v>430</v>
      </c>
      <c r="K72" s="91" t="s">
        <v>425</v>
      </c>
      <c r="L72" s="94"/>
      <c r="M72" s="95"/>
      <c r="N72" s="92">
        <v>169</v>
      </c>
      <c r="O72" s="121"/>
      <c r="P72" s="97" t="s">
        <v>426</v>
      </c>
      <c r="Q72" s="122" t="s">
        <v>423</v>
      </c>
      <c r="R72" s="99" t="s">
        <v>434</v>
      </c>
      <c r="S72" s="100" t="s">
        <v>435</v>
      </c>
      <c r="T72" s="100" t="s">
        <v>436</v>
      </c>
      <c r="U72" s="318">
        <v>0</v>
      </c>
      <c r="V72" s="101">
        <v>1</v>
      </c>
      <c r="W72" s="458">
        <v>1</v>
      </c>
      <c r="X72" s="488">
        <v>0</v>
      </c>
      <c r="Y72" s="102">
        <f t="shared" ref="Y72:Y135" si="11">+X72*1.0244</f>
        <v>0</v>
      </c>
      <c r="Z72" s="489"/>
      <c r="AA72" s="488">
        <f t="shared" ref="AA72:AA135" si="12">+Y72*1.04</f>
        <v>0</v>
      </c>
      <c r="AB72" s="517"/>
      <c r="AC72" s="102"/>
      <c r="AD72" s="102"/>
      <c r="AE72" s="102"/>
      <c r="AF72" s="102"/>
      <c r="AG72" s="102"/>
      <c r="AH72" s="102"/>
      <c r="AI72" s="102"/>
      <c r="AJ72" s="102"/>
      <c r="AK72" s="102"/>
      <c r="AL72" s="102"/>
      <c r="AM72" s="102"/>
      <c r="AN72" s="102"/>
      <c r="AO72" s="102"/>
      <c r="AP72" s="102"/>
      <c r="AQ72" s="102"/>
      <c r="AR72" s="102"/>
      <c r="AS72" s="102"/>
      <c r="AT72" s="102"/>
      <c r="AU72" s="102"/>
      <c r="AV72" s="102"/>
      <c r="AW72" s="102"/>
      <c r="AX72" s="102"/>
      <c r="AY72" s="102"/>
      <c r="AZ72" s="102"/>
      <c r="BA72" s="102"/>
      <c r="BB72" s="102"/>
      <c r="BC72" s="102"/>
      <c r="BD72" s="102"/>
      <c r="BE72" s="102"/>
      <c r="BF72" s="102"/>
      <c r="BG72" s="102"/>
      <c r="BH72" s="102"/>
      <c r="BI72" s="102"/>
      <c r="BJ72" s="102"/>
      <c r="BK72" s="102"/>
      <c r="BL72" s="102"/>
      <c r="BM72" s="102"/>
      <c r="BN72" s="102"/>
      <c r="BO72" s="362"/>
      <c r="BP72" s="397">
        <f t="shared" si="8"/>
        <v>0</v>
      </c>
      <c r="BQ72" s="381">
        <f t="shared" si="9"/>
        <v>0</v>
      </c>
      <c r="BR72" s="340" t="str">
        <f t="shared" si="10"/>
        <v>CORRECTO</v>
      </c>
      <c r="BS72" s="103" t="s">
        <v>384</v>
      </c>
      <c r="BT72" s="104" t="s">
        <v>385</v>
      </c>
      <c r="BU72" s="4"/>
      <c r="BV72" s="4"/>
      <c r="BW72" s="4"/>
      <c r="CT72" s="102"/>
      <c r="CU72" s="102"/>
      <c r="CV72" s="102"/>
    </row>
    <row r="73" spans="1:100" ht="45" x14ac:dyDescent="0.25">
      <c r="A73" s="37" t="s">
        <v>100</v>
      </c>
      <c r="B73" s="38" t="s">
        <v>101</v>
      </c>
      <c r="C73" s="39"/>
      <c r="D73" s="40" t="s">
        <v>372</v>
      </c>
      <c r="E73" s="38" t="s">
        <v>373</v>
      </c>
      <c r="F73" s="39"/>
      <c r="G73" s="123"/>
      <c r="H73" s="124" t="s">
        <v>437</v>
      </c>
      <c r="I73" s="125" t="s">
        <v>438</v>
      </c>
      <c r="J73" s="109" t="s">
        <v>440</v>
      </c>
      <c r="K73" s="107" t="s">
        <v>441</v>
      </c>
      <c r="L73" s="110">
        <f>+(SUM(X73:X75))/$Z$196</f>
        <v>4.1647971530605108E-4</v>
      </c>
      <c r="M73" s="111"/>
      <c r="N73" s="108">
        <v>1</v>
      </c>
      <c r="O73" s="112">
        <v>1</v>
      </c>
      <c r="P73" s="113" t="s">
        <v>442</v>
      </c>
      <c r="Q73" s="114" t="s">
        <v>439</v>
      </c>
      <c r="R73" s="126" t="s">
        <v>443</v>
      </c>
      <c r="S73" s="127" t="s">
        <v>444</v>
      </c>
      <c r="T73" s="127" t="s">
        <v>445</v>
      </c>
      <c r="U73" s="319">
        <v>1</v>
      </c>
      <c r="V73" s="128">
        <v>1</v>
      </c>
      <c r="W73" s="460">
        <v>1</v>
      </c>
      <c r="X73" s="492">
        <v>0</v>
      </c>
      <c r="Y73" s="129">
        <f t="shared" si="11"/>
        <v>0</v>
      </c>
      <c r="Z73" s="491">
        <f>SUM(X73:X75)</f>
        <v>50000000</v>
      </c>
      <c r="AA73" s="492">
        <f t="shared" si="12"/>
        <v>0</v>
      </c>
      <c r="AB73" s="518">
        <f>SUM(AA73:AA75)</f>
        <v>53268800</v>
      </c>
      <c r="AC73" s="129"/>
      <c r="AD73" s="129"/>
      <c r="AE73" s="129"/>
      <c r="AF73" s="129"/>
      <c r="AG73" s="129"/>
      <c r="AH73" s="129"/>
      <c r="AI73" s="129"/>
      <c r="AJ73" s="129"/>
      <c r="AK73" s="129"/>
      <c r="AL73" s="129"/>
      <c r="AM73" s="129"/>
      <c r="AN73" s="129"/>
      <c r="AO73" s="129"/>
      <c r="AP73" s="129"/>
      <c r="AQ73" s="129"/>
      <c r="AR73" s="129"/>
      <c r="AS73" s="129"/>
      <c r="AT73" s="129"/>
      <c r="AU73" s="129"/>
      <c r="AV73" s="129"/>
      <c r="AW73" s="129"/>
      <c r="AX73" s="129"/>
      <c r="AY73" s="129"/>
      <c r="AZ73" s="129"/>
      <c r="BA73" s="129"/>
      <c r="BB73" s="129"/>
      <c r="BC73" s="129"/>
      <c r="BD73" s="129"/>
      <c r="BE73" s="129"/>
      <c r="BF73" s="129"/>
      <c r="BG73" s="129"/>
      <c r="BH73" s="129"/>
      <c r="BI73" s="129"/>
      <c r="BJ73" s="129"/>
      <c r="BK73" s="129"/>
      <c r="BL73" s="129"/>
      <c r="BM73" s="129"/>
      <c r="BN73" s="129"/>
      <c r="BO73" s="364"/>
      <c r="BP73" s="399">
        <f t="shared" si="8"/>
        <v>0</v>
      </c>
      <c r="BQ73" s="383">
        <f t="shared" si="9"/>
        <v>0</v>
      </c>
      <c r="BR73" s="339" t="str">
        <f t="shared" si="10"/>
        <v>CORRECTO</v>
      </c>
      <c r="BS73" s="130" t="s">
        <v>384</v>
      </c>
      <c r="BT73" s="131" t="s">
        <v>385</v>
      </c>
      <c r="BU73" s="4"/>
      <c r="BV73" s="4"/>
      <c r="BW73" s="4"/>
      <c r="CT73" s="129"/>
      <c r="CU73" s="129"/>
      <c r="CV73" s="129"/>
    </row>
    <row r="74" spans="1:100" ht="31.5" customHeight="1" x14ac:dyDescent="0.25">
      <c r="A74" s="37" t="s">
        <v>100</v>
      </c>
      <c r="B74" s="38" t="s">
        <v>101</v>
      </c>
      <c r="C74" s="39"/>
      <c r="D74" s="40" t="s">
        <v>372</v>
      </c>
      <c r="E74" s="38" t="s">
        <v>373</v>
      </c>
      <c r="F74" s="39"/>
      <c r="G74" s="41"/>
      <c r="H74" s="40" t="s">
        <v>437</v>
      </c>
      <c r="I74" s="38" t="s">
        <v>438</v>
      </c>
      <c r="J74" s="43" t="s">
        <v>446</v>
      </c>
      <c r="K74" s="38" t="s">
        <v>441</v>
      </c>
      <c r="L74" s="39"/>
      <c r="M74" s="44"/>
      <c r="N74" s="42">
        <v>1</v>
      </c>
      <c r="O74" s="45"/>
      <c r="P74" s="46" t="s">
        <v>442</v>
      </c>
      <c r="Q74" s="47" t="s">
        <v>439</v>
      </c>
      <c r="R74" s="48" t="s">
        <v>447</v>
      </c>
      <c r="S74" s="49" t="s">
        <v>448</v>
      </c>
      <c r="T74" s="49" t="s">
        <v>449</v>
      </c>
      <c r="U74" s="317">
        <v>0</v>
      </c>
      <c r="V74" s="50">
        <v>1</v>
      </c>
      <c r="W74" s="468">
        <v>0.97499999999999998</v>
      </c>
      <c r="X74" s="484">
        <v>50000000</v>
      </c>
      <c r="Y74" s="51">
        <f t="shared" si="11"/>
        <v>51220000</v>
      </c>
      <c r="Z74" s="485"/>
      <c r="AA74" s="484">
        <f t="shared" si="12"/>
        <v>53268800</v>
      </c>
      <c r="AB74" s="516"/>
      <c r="AC74" s="51"/>
      <c r="AD74" s="51">
        <v>403577060.75801599</v>
      </c>
      <c r="AE74" s="51"/>
      <c r="AF74" s="51"/>
      <c r="AG74" s="51"/>
      <c r="AH74" s="51"/>
      <c r="AI74" s="51"/>
      <c r="AJ74" s="51"/>
      <c r="AK74" s="51"/>
      <c r="AL74" s="51"/>
      <c r="AM74" s="51"/>
      <c r="AN74" s="51"/>
      <c r="AO74" s="51"/>
      <c r="AP74" s="51"/>
      <c r="AQ74" s="51"/>
      <c r="AR74" s="51"/>
      <c r="AS74" s="51"/>
      <c r="AT74" s="51"/>
      <c r="AU74" s="51"/>
      <c r="AV74" s="51"/>
      <c r="AW74" s="51"/>
      <c r="AX74" s="51"/>
      <c r="AY74" s="51"/>
      <c r="AZ74" s="51"/>
      <c r="BA74" s="51"/>
      <c r="BB74" s="51"/>
      <c r="BC74" s="51"/>
      <c r="BD74" s="51"/>
      <c r="BE74" s="51"/>
      <c r="BF74" s="51"/>
      <c r="BG74" s="51"/>
      <c r="BH74" s="51"/>
      <c r="BI74" s="51"/>
      <c r="BJ74" s="51"/>
      <c r="BK74" s="51"/>
      <c r="BL74" s="51"/>
      <c r="BM74" s="51"/>
      <c r="BN74" s="51"/>
      <c r="BO74" s="359"/>
      <c r="BP74" s="394">
        <f t="shared" si="8"/>
        <v>403577060.75801599</v>
      </c>
      <c r="BQ74" s="378">
        <f t="shared" si="9"/>
        <v>-350308260.75801599</v>
      </c>
      <c r="BR74" s="339" t="str">
        <f t="shared" si="10"/>
        <v>INCORRECTO</v>
      </c>
      <c r="BS74" s="52" t="s">
        <v>384</v>
      </c>
      <c r="BT74" s="53" t="s">
        <v>385</v>
      </c>
      <c r="BU74" s="4"/>
      <c r="BV74" s="4"/>
      <c r="BW74" s="4"/>
      <c r="CT74" s="51"/>
      <c r="CU74" s="51"/>
      <c r="CV74" s="51"/>
    </row>
    <row r="75" spans="1:100" ht="45.75" thickBot="1" x14ac:dyDescent="0.3">
      <c r="A75" s="37" t="s">
        <v>100</v>
      </c>
      <c r="B75" s="38" t="s">
        <v>101</v>
      </c>
      <c r="C75" s="39"/>
      <c r="D75" s="135" t="s">
        <v>372</v>
      </c>
      <c r="E75" s="136" t="s">
        <v>373</v>
      </c>
      <c r="F75" s="137"/>
      <c r="G75" s="138"/>
      <c r="H75" s="135" t="s">
        <v>437</v>
      </c>
      <c r="I75" s="136" t="s">
        <v>438</v>
      </c>
      <c r="J75" s="140" t="s">
        <v>446</v>
      </c>
      <c r="K75" s="136" t="s">
        <v>441</v>
      </c>
      <c r="L75" s="137"/>
      <c r="M75" s="141"/>
      <c r="N75" s="139">
        <v>1</v>
      </c>
      <c r="O75" s="142"/>
      <c r="P75" s="143" t="s">
        <v>442</v>
      </c>
      <c r="Q75" s="144" t="s">
        <v>439</v>
      </c>
      <c r="R75" s="145" t="s">
        <v>450</v>
      </c>
      <c r="S75" s="146" t="s">
        <v>451</v>
      </c>
      <c r="T75" s="146" t="s">
        <v>452</v>
      </c>
      <c r="U75" s="328">
        <v>1</v>
      </c>
      <c r="V75" s="147">
        <v>1</v>
      </c>
      <c r="W75" s="462">
        <v>1</v>
      </c>
      <c r="X75" s="493">
        <v>0</v>
      </c>
      <c r="Y75" s="148">
        <f t="shared" si="11"/>
        <v>0</v>
      </c>
      <c r="Z75" s="494"/>
      <c r="AA75" s="493">
        <f t="shared" si="12"/>
        <v>0</v>
      </c>
      <c r="AB75" s="605">
        <f>SUM(AA61:AA75)</f>
        <v>905569600</v>
      </c>
      <c r="AC75" s="148"/>
      <c r="AD75" s="148"/>
      <c r="AE75" s="148"/>
      <c r="AF75" s="148"/>
      <c r="AG75" s="148"/>
      <c r="AH75" s="148"/>
      <c r="AI75" s="148"/>
      <c r="AJ75" s="148"/>
      <c r="AK75" s="148"/>
      <c r="AL75" s="148"/>
      <c r="AM75" s="148"/>
      <c r="AN75" s="148"/>
      <c r="AO75" s="148"/>
      <c r="AP75" s="148"/>
      <c r="AQ75" s="148"/>
      <c r="AR75" s="148"/>
      <c r="AS75" s="148"/>
      <c r="AT75" s="148"/>
      <c r="AU75" s="148"/>
      <c r="AV75" s="148"/>
      <c r="AW75" s="148"/>
      <c r="AX75" s="148"/>
      <c r="AY75" s="148"/>
      <c r="AZ75" s="148"/>
      <c r="BA75" s="148"/>
      <c r="BB75" s="148"/>
      <c r="BC75" s="148"/>
      <c r="BD75" s="148"/>
      <c r="BE75" s="148"/>
      <c r="BF75" s="148"/>
      <c r="BG75" s="148"/>
      <c r="BH75" s="148"/>
      <c r="BI75" s="148"/>
      <c r="BJ75" s="148"/>
      <c r="BK75" s="148"/>
      <c r="BL75" s="148"/>
      <c r="BM75" s="148"/>
      <c r="BN75" s="148"/>
      <c r="BO75" s="365"/>
      <c r="BP75" s="400">
        <f t="shared" si="8"/>
        <v>0</v>
      </c>
      <c r="BQ75" s="384">
        <f t="shared" si="9"/>
        <v>0</v>
      </c>
      <c r="BR75" s="342" t="str">
        <f t="shared" si="10"/>
        <v>CORRECTO</v>
      </c>
      <c r="BS75" s="149" t="s">
        <v>384</v>
      </c>
      <c r="BT75" s="150" t="s">
        <v>385</v>
      </c>
      <c r="BU75" s="4"/>
      <c r="BV75" s="4"/>
      <c r="BW75" s="4"/>
      <c r="CT75" s="148"/>
      <c r="CU75" s="148"/>
      <c r="CV75" s="148"/>
    </row>
    <row r="76" spans="1:100" ht="75" x14ac:dyDescent="0.25">
      <c r="A76" s="37" t="s">
        <v>100</v>
      </c>
      <c r="B76" s="38" t="s">
        <v>101</v>
      </c>
      <c r="C76" s="39"/>
      <c r="D76" s="124" t="s">
        <v>453</v>
      </c>
      <c r="E76" s="125" t="s">
        <v>454</v>
      </c>
      <c r="F76" s="151">
        <f>+(Z76+Z85+Z88)/$Z$196</f>
        <v>3.9832769680226608E-2</v>
      </c>
      <c r="G76" s="152" t="s">
        <v>455</v>
      </c>
      <c r="H76" s="153" t="s">
        <v>456</v>
      </c>
      <c r="I76" s="154" t="s">
        <v>457</v>
      </c>
      <c r="J76" s="156" t="s">
        <v>459</v>
      </c>
      <c r="K76" s="154" t="s">
        <v>460</v>
      </c>
      <c r="L76" s="157">
        <f>+(SUM(X76:X84))/$Z$196</f>
        <v>3.6306202702089702E-2</v>
      </c>
      <c r="M76" s="158"/>
      <c r="N76" s="155">
        <v>1700</v>
      </c>
      <c r="O76" s="159">
        <v>14000</v>
      </c>
      <c r="P76" s="160" t="s">
        <v>461</v>
      </c>
      <c r="Q76" s="161" t="s">
        <v>458</v>
      </c>
      <c r="R76" s="162" t="s">
        <v>462</v>
      </c>
      <c r="S76" s="163" t="s">
        <v>463</v>
      </c>
      <c r="T76" s="163" t="s">
        <v>464</v>
      </c>
      <c r="U76" s="325">
        <v>0</v>
      </c>
      <c r="V76" s="164">
        <v>1</v>
      </c>
      <c r="W76" s="463">
        <v>1</v>
      </c>
      <c r="X76" s="417">
        <v>0</v>
      </c>
      <c r="Y76" s="165">
        <f t="shared" si="11"/>
        <v>0</v>
      </c>
      <c r="Z76" s="495">
        <f>SUM(X76:X84)</f>
        <v>4358700000</v>
      </c>
      <c r="AA76" s="417">
        <f t="shared" si="12"/>
        <v>0</v>
      </c>
      <c r="AB76" s="519">
        <f>SUM(AA76:AA84)</f>
        <v>4643654371.2000008</v>
      </c>
      <c r="AC76" s="165"/>
      <c r="AD76" s="165"/>
      <c r="AE76" s="165"/>
      <c r="AF76" s="165"/>
      <c r="AG76" s="165"/>
      <c r="AH76" s="165"/>
      <c r="AI76" s="165"/>
      <c r="AJ76" s="165"/>
      <c r="AK76" s="165"/>
      <c r="AL76" s="165"/>
      <c r="AM76" s="165"/>
      <c r="AN76" s="165"/>
      <c r="AO76" s="165"/>
      <c r="AP76" s="165"/>
      <c r="AQ76" s="165"/>
      <c r="AR76" s="165"/>
      <c r="AS76" s="165"/>
      <c r="AT76" s="165"/>
      <c r="AU76" s="165"/>
      <c r="AV76" s="165"/>
      <c r="AW76" s="165"/>
      <c r="AX76" s="165"/>
      <c r="AY76" s="165"/>
      <c r="AZ76" s="165"/>
      <c r="BA76" s="165"/>
      <c r="BB76" s="165"/>
      <c r="BC76" s="165"/>
      <c r="BD76" s="165"/>
      <c r="BE76" s="165"/>
      <c r="BF76" s="165"/>
      <c r="BG76" s="165"/>
      <c r="BH76" s="165"/>
      <c r="BI76" s="165"/>
      <c r="BJ76" s="165"/>
      <c r="BK76" s="165"/>
      <c r="BL76" s="165"/>
      <c r="BM76" s="165"/>
      <c r="BN76" s="165"/>
      <c r="BO76" s="366"/>
      <c r="BP76" s="401">
        <f t="shared" si="8"/>
        <v>0</v>
      </c>
      <c r="BQ76" s="385">
        <f t="shared" si="9"/>
        <v>0</v>
      </c>
      <c r="BR76" s="343" t="str">
        <f t="shared" si="10"/>
        <v>CORRECTO</v>
      </c>
      <c r="BS76" s="166" t="s">
        <v>465</v>
      </c>
      <c r="BT76" s="167" t="s">
        <v>466</v>
      </c>
      <c r="BU76" s="4"/>
      <c r="BV76" s="4"/>
      <c r="BW76" s="4"/>
      <c r="CT76" s="165"/>
      <c r="CU76" s="165"/>
      <c r="CV76" s="165"/>
    </row>
    <row r="77" spans="1:100" ht="31.5" customHeight="1" x14ac:dyDescent="0.25">
      <c r="A77" s="37" t="s">
        <v>100</v>
      </c>
      <c r="B77" s="38" t="s">
        <v>101</v>
      </c>
      <c r="C77" s="39"/>
      <c r="D77" s="40" t="s">
        <v>453</v>
      </c>
      <c r="E77" s="38" t="s">
        <v>454</v>
      </c>
      <c r="F77" s="39"/>
      <c r="G77" s="41"/>
      <c r="H77" s="40" t="s">
        <v>456</v>
      </c>
      <c r="I77" s="38" t="s">
        <v>457</v>
      </c>
      <c r="J77" s="43" t="s">
        <v>467</v>
      </c>
      <c r="K77" s="38" t="s">
        <v>460</v>
      </c>
      <c r="L77" s="39"/>
      <c r="M77" s="44"/>
      <c r="N77" s="42">
        <v>1700</v>
      </c>
      <c r="O77" s="45"/>
      <c r="P77" s="46" t="s">
        <v>461</v>
      </c>
      <c r="Q77" s="47" t="s">
        <v>458</v>
      </c>
      <c r="R77" s="48" t="s">
        <v>468</v>
      </c>
      <c r="S77" s="49" t="s">
        <v>469</v>
      </c>
      <c r="T77" s="49" t="s">
        <v>470</v>
      </c>
      <c r="U77" s="317">
        <v>0</v>
      </c>
      <c r="V77" s="50">
        <v>1</v>
      </c>
      <c r="W77" s="455">
        <v>1</v>
      </c>
      <c r="X77" s="484">
        <v>0</v>
      </c>
      <c r="Y77" s="51">
        <f t="shared" si="11"/>
        <v>0</v>
      </c>
      <c r="Z77" s="485"/>
      <c r="AA77" s="484">
        <f t="shared" si="12"/>
        <v>0</v>
      </c>
      <c r="AB77" s="516"/>
      <c r="AC77" s="51"/>
      <c r="AD77" s="51"/>
      <c r="AE77" s="51"/>
      <c r="AF77" s="51"/>
      <c r="AG77" s="51"/>
      <c r="AH77" s="51"/>
      <c r="AI77" s="51"/>
      <c r="AJ77" s="51"/>
      <c r="AK77" s="51"/>
      <c r="AL77" s="51"/>
      <c r="AM77" s="51"/>
      <c r="AN77" s="51"/>
      <c r="AO77" s="51"/>
      <c r="AP77" s="51"/>
      <c r="AQ77" s="51"/>
      <c r="AR77" s="51"/>
      <c r="AS77" s="51"/>
      <c r="AT77" s="51"/>
      <c r="AU77" s="51"/>
      <c r="AV77" s="51"/>
      <c r="AW77" s="51"/>
      <c r="AX77" s="51"/>
      <c r="AY77" s="51"/>
      <c r="AZ77" s="51"/>
      <c r="BA77" s="51"/>
      <c r="BB77" s="51"/>
      <c r="BC77" s="51"/>
      <c r="BD77" s="51"/>
      <c r="BE77" s="51"/>
      <c r="BF77" s="51"/>
      <c r="BG77" s="51"/>
      <c r="BH77" s="51"/>
      <c r="BI77" s="51"/>
      <c r="BJ77" s="51"/>
      <c r="BK77" s="51"/>
      <c r="BL77" s="51"/>
      <c r="BM77" s="51"/>
      <c r="BN77" s="51"/>
      <c r="BO77" s="359"/>
      <c r="BP77" s="394">
        <f t="shared" si="8"/>
        <v>0</v>
      </c>
      <c r="BQ77" s="378">
        <f t="shared" si="9"/>
        <v>0</v>
      </c>
      <c r="BR77" s="339" t="str">
        <f t="shared" si="10"/>
        <v>CORRECTO</v>
      </c>
      <c r="BS77" s="52" t="s">
        <v>465</v>
      </c>
      <c r="BT77" s="53" t="s">
        <v>466</v>
      </c>
      <c r="BU77" s="4"/>
      <c r="BV77" s="4"/>
      <c r="BW77" s="4"/>
      <c r="CT77" s="51"/>
      <c r="CU77" s="51"/>
      <c r="CV77" s="51"/>
    </row>
    <row r="78" spans="1:100" ht="63" customHeight="1" x14ac:dyDescent="0.25">
      <c r="A78" s="37" t="s">
        <v>100</v>
      </c>
      <c r="B78" s="38" t="s">
        <v>101</v>
      </c>
      <c r="C78" s="39"/>
      <c r="D78" s="40" t="s">
        <v>453</v>
      </c>
      <c r="E78" s="38" t="s">
        <v>454</v>
      </c>
      <c r="F78" s="39"/>
      <c r="G78" s="41"/>
      <c r="H78" s="40" t="s">
        <v>456</v>
      </c>
      <c r="I78" s="38" t="s">
        <v>457</v>
      </c>
      <c r="J78" s="43" t="s">
        <v>467</v>
      </c>
      <c r="K78" s="38" t="s">
        <v>460</v>
      </c>
      <c r="L78" s="39"/>
      <c r="M78" s="44"/>
      <c r="N78" s="42">
        <v>1700</v>
      </c>
      <c r="O78" s="45"/>
      <c r="P78" s="46" t="s">
        <v>461</v>
      </c>
      <c r="Q78" s="47" t="s">
        <v>458</v>
      </c>
      <c r="R78" s="48" t="s">
        <v>471</v>
      </c>
      <c r="S78" s="49" t="s">
        <v>472</v>
      </c>
      <c r="T78" s="49" t="s">
        <v>473</v>
      </c>
      <c r="U78" s="317">
        <v>4</v>
      </c>
      <c r="V78" s="50">
        <v>4</v>
      </c>
      <c r="W78" s="455">
        <v>3</v>
      </c>
      <c r="X78" s="484">
        <v>3018700000</v>
      </c>
      <c r="Y78" s="51">
        <f t="shared" si="11"/>
        <v>3092356280</v>
      </c>
      <c r="Z78" s="485"/>
      <c r="AA78" s="484">
        <f t="shared" si="12"/>
        <v>3216050531.2000003</v>
      </c>
      <c r="AB78" s="516"/>
      <c r="AC78" s="51">
        <f>1680000000+40000000+100000000+200000000-184844000-200000000-19015600</f>
        <v>1616140400</v>
      </c>
      <c r="AD78" s="51"/>
      <c r="AE78" s="51"/>
      <c r="AF78" s="51"/>
      <c r="AG78" s="51"/>
      <c r="AH78" s="51"/>
      <c r="AI78" s="51"/>
      <c r="AJ78" s="51"/>
      <c r="AK78" s="51"/>
      <c r="AL78" s="51"/>
      <c r="AM78" s="51">
        <f>231055000-46211000</f>
        <v>184844000</v>
      </c>
      <c r="AN78" s="51"/>
      <c r="AO78" s="51"/>
      <c r="AP78" s="51"/>
      <c r="AQ78" s="51"/>
      <c r="AR78" s="51"/>
      <c r="AS78" s="51"/>
      <c r="AT78" s="51"/>
      <c r="AU78" s="51">
        <v>103538598</v>
      </c>
      <c r="AV78" s="51"/>
      <c r="AW78" s="51"/>
      <c r="AX78" s="51"/>
      <c r="AY78" s="51"/>
      <c r="AZ78" s="51"/>
      <c r="BA78" s="51"/>
      <c r="BB78" s="51"/>
      <c r="BC78" s="51"/>
      <c r="BD78" s="51"/>
      <c r="BE78" s="51"/>
      <c r="BF78" s="51"/>
      <c r="BG78" s="51"/>
      <c r="BH78" s="51"/>
      <c r="BI78" s="51"/>
      <c r="BJ78" s="51"/>
      <c r="BK78" s="51">
        <v>1229000</v>
      </c>
      <c r="BL78" s="51"/>
      <c r="BM78" s="51"/>
      <c r="BN78" s="51"/>
      <c r="BO78" s="359"/>
      <c r="BP78" s="394">
        <f t="shared" si="8"/>
        <v>1905751998</v>
      </c>
      <c r="BQ78" s="378">
        <f t="shared" si="9"/>
        <v>1310298533.2000003</v>
      </c>
      <c r="BR78" s="339" t="str">
        <f t="shared" si="10"/>
        <v>CORRECTO</v>
      </c>
      <c r="BS78" s="52" t="s">
        <v>465</v>
      </c>
      <c r="BT78" s="53" t="s">
        <v>466</v>
      </c>
      <c r="BU78" s="4"/>
      <c r="BV78" s="4"/>
      <c r="BW78" s="4"/>
      <c r="CT78" s="51"/>
      <c r="CU78" s="51"/>
      <c r="CV78" s="51"/>
    </row>
    <row r="79" spans="1:100" ht="49.5" customHeight="1" x14ac:dyDescent="0.25">
      <c r="A79" s="37" t="s">
        <v>100</v>
      </c>
      <c r="B79" s="38" t="s">
        <v>101</v>
      </c>
      <c r="C79" s="39"/>
      <c r="D79" s="40" t="s">
        <v>453</v>
      </c>
      <c r="E79" s="38" t="s">
        <v>454</v>
      </c>
      <c r="F79" s="39"/>
      <c r="G79" s="41"/>
      <c r="H79" s="40" t="s">
        <v>456</v>
      </c>
      <c r="I79" s="38" t="s">
        <v>457</v>
      </c>
      <c r="J79" s="43" t="s">
        <v>467</v>
      </c>
      <c r="K79" s="38" t="s">
        <v>460</v>
      </c>
      <c r="L79" s="39"/>
      <c r="M79" s="44"/>
      <c r="N79" s="42">
        <v>1700</v>
      </c>
      <c r="O79" s="45"/>
      <c r="P79" s="46" t="s">
        <v>461</v>
      </c>
      <c r="Q79" s="47" t="s">
        <v>458</v>
      </c>
      <c r="R79" s="48" t="s">
        <v>474</v>
      </c>
      <c r="S79" s="49" t="s">
        <v>475</v>
      </c>
      <c r="T79" s="49" t="s">
        <v>476</v>
      </c>
      <c r="U79" s="317">
        <v>10</v>
      </c>
      <c r="V79" s="50">
        <v>40</v>
      </c>
      <c r="W79" s="455">
        <v>30</v>
      </c>
      <c r="X79" s="484">
        <v>850000000</v>
      </c>
      <c r="Y79" s="51">
        <f t="shared" si="11"/>
        <v>870740000</v>
      </c>
      <c r="Z79" s="485"/>
      <c r="AA79" s="484">
        <f t="shared" si="12"/>
        <v>905569600</v>
      </c>
      <c r="AB79" s="516"/>
      <c r="AC79" s="51">
        <f>650000000-200000000-50000000</f>
        <v>400000000</v>
      </c>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1"/>
      <c r="BG79" s="51"/>
      <c r="BH79" s="51"/>
      <c r="BI79" s="51"/>
      <c r="BJ79" s="51"/>
      <c r="BK79" s="51"/>
      <c r="BL79" s="51"/>
      <c r="BM79" s="51"/>
      <c r="BN79" s="51"/>
      <c r="BO79" s="359"/>
      <c r="BP79" s="394">
        <f t="shared" si="8"/>
        <v>400000000</v>
      </c>
      <c r="BQ79" s="378">
        <f t="shared" si="9"/>
        <v>505569600</v>
      </c>
      <c r="BR79" s="339" t="str">
        <f t="shared" si="10"/>
        <v>CORRECTO</v>
      </c>
      <c r="BS79" s="52" t="s">
        <v>465</v>
      </c>
      <c r="BT79" s="53" t="s">
        <v>466</v>
      </c>
      <c r="BU79" s="4"/>
      <c r="BV79" s="4"/>
      <c r="BW79" s="4"/>
      <c r="CT79" s="51"/>
      <c r="CU79" s="51"/>
      <c r="CV79" s="51"/>
    </row>
    <row r="80" spans="1:100" ht="48" customHeight="1" x14ac:dyDescent="0.25">
      <c r="A80" s="37" t="s">
        <v>100</v>
      </c>
      <c r="B80" s="38" t="s">
        <v>101</v>
      </c>
      <c r="C80" s="39"/>
      <c r="D80" s="40" t="s">
        <v>453</v>
      </c>
      <c r="E80" s="38" t="s">
        <v>454</v>
      </c>
      <c r="F80" s="39"/>
      <c r="G80" s="41"/>
      <c r="H80" s="40" t="s">
        <v>456</v>
      </c>
      <c r="I80" s="38" t="s">
        <v>457</v>
      </c>
      <c r="J80" s="43" t="s">
        <v>467</v>
      </c>
      <c r="K80" s="38" t="s">
        <v>460</v>
      </c>
      <c r="L80" s="39"/>
      <c r="M80" s="44"/>
      <c r="N80" s="42">
        <v>1700</v>
      </c>
      <c r="O80" s="45"/>
      <c r="P80" s="46" t="s">
        <v>461</v>
      </c>
      <c r="Q80" s="47" t="s">
        <v>458</v>
      </c>
      <c r="R80" s="48" t="s">
        <v>477</v>
      </c>
      <c r="S80" s="49" t="s">
        <v>478</v>
      </c>
      <c r="T80" s="49" t="s">
        <v>479</v>
      </c>
      <c r="U80" s="317">
        <v>0</v>
      </c>
      <c r="V80" s="50">
        <v>1</v>
      </c>
      <c r="W80" s="455">
        <v>1</v>
      </c>
      <c r="X80" s="484">
        <v>0</v>
      </c>
      <c r="Y80" s="51">
        <f t="shared" si="11"/>
        <v>0</v>
      </c>
      <c r="Z80" s="485"/>
      <c r="AA80" s="484">
        <f t="shared" si="12"/>
        <v>0</v>
      </c>
      <c r="AB80" s="516"/>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c r="BD80" s="51"/>
      <c r="BE80" s="51"/>
      <c r="BF80" s="51"/>
      <c r="BG80" s="51"/>
      <c r="BH80" s="51"/>
      <c r="BI80" s="51"/>
      <c r="BJ80" s="51"/>
      <c r="BK80" s="51"/>
      <c r="BL80" s="51"/>
      <c r="BM80" s="51"/>
      <c r="BN80" s="51"/>
      <c r="BO80" s="359"/>
      <c r="BP80" s="394">
        <f t="shared" si="8"/>
        <v>0</v>
      </c>
      <c r="BQ80" s="378">
        <f t="shared" si="9"/>
        <v>0</v>
      </c>
      <c r="BR80" s="339" t="str">
        <f t="shared" si="10"/>
        <v>CORRECTO</v>
      </c>
      <c r="BS80" s="52" t="s">
        <v>465</v>
      </c>
      <c r="BT80" s="53" t="s">
        <v>466</v>
      </c>
      <c r="BU80" s="4"/>
      <c r="BV80" s="4"/>
      <c r="BW80" s="4"/>
      <c r="CT80" s="51"/>
      <c r="CU80" s="51"/>
      <c r="CV80" s="51"/>
    </row>
    <row r="81" spans="1:100" ht="46.5" customHeight="1" x14ac:dyDescent="0.25">
      <c r="A81" s="37" t="s">
        <v>100</v>
      </c>
      <c r="B81" s="38" t="s">
        <v>101</v>
      </c>
      <c r="C81" s="39"/>
      <c r="D81" s="40" t="s">
        <v>453</v>
      </c>
      <c r="E81" s="38" t="s">
        <v>454</v>
      </c>
      <c r="F81" s="39"/>
      <c r="G81" s="41"/>
      <c r="H81" s="40" t="s">
        <v>456</v>
      </c>
      <c r="I81" s="38" t="s">
        <v>457</v>
      </c>
      <c r="J81" s="43" t="s">
        <v>467</v>
      </c>
      <c r="K81" s="38" t="s">
        <v>460</v>
      </c>
      <c r="L81" s="39"/>
      <c r="M81" s="44"/>
      <c r="N81" s="42">
        <v>1700</v>
      </c>
      <c r="O81" s="45"/>
      <c r="P81" s="46" t="s">
        <v>461</v>
      </c>
      <c r="Q81" s="47" t="s">
        <v>458</v>
      </c>
      <c r="R81" s="48" t="s">
        <v>480</v>
      </c>
      <c r="S81" s="49" t="s">
        <v>481</v>
      </c>
      <c r="T81" s="49" t="s">
        <v>482</v>
      </c>
      <c r="U81" s="317">
        <v>8</v>
      </c>
      <c r="V81" s="50">
        <v>40</v>
      </c>
      <c r="W81" s="455">
        <v>30</v>
      </c>
      <c r="X81" s="484">
        <v>60000000</v>
      </c>
      <c r="Y81" s="51">
        <f t="shared" si="11"/>
        <v>61464000</v>
      </c>
      <c r="Z81" s="485"/>
      <c r="AA81" s="484">
        <f t="shared" si="12"/>
        <v>63922560</v>
      </c>
      <c r="AB81" s="516"/>
      <c r="AC81" s="51"/>
      <c r="AD81" s="51"/>
      <c r="AE81" s="51"/>
      <c r="AF81" s="51"/>
      <c r="AG81" s="51"/>
      <c r="AH81" s="51"/>
      <c r="AI81" s="51"/>
      <c r="AJ81" s="51"/>
      <c r="AK81" s="51"/>
      <c r="AL81" s="51"/>
      <c r="AM81" s="51"/>
      <c r="AN81" s="51"/>
      <c r="AO81" s="51"/>
      <c r="AP81" s="51"/>
      <c r="AQ81" s="51"/>
      <c r="AR81" s="51"/>
      <c r="AS81" s="51"/>
      <c r="AT81" s="51"/>
      <c r="AU81" s="51"/>
      <c r="AV81" s="51"/>
      <c r="AW81" s="51"/>
      <c r="AX81" s="51"/>
      <c r="AY81" s="51"/>
      <c r="AZ81" s="51"/>
      <c r="BA81" s="51"/>
      <c r="BB81" s="51"/>
      <c r="BC81" s="51"/>
      <c r="BD81" s="51"/>
      <c r="BE81" s="51"/>
      <c r="BF81" s="51"/>
      <c r="BG81" s="51"/>
      <c r="BH81" s="51"/>
      <c r="BI81" s="51"/>
      <c r="BJ81" s="51"/>
      <c r="BK81" s="51"/>
      <c r="BL81" s="51"/>
      <c r="BM81" s="51"/>
      <c r="BN81" s="51"/>
      <c r="BO81" s="359"/>
      <c r="BP81" s="394">
        <f t="shared" si="8"/>
        <v>0</v>
      </c>
      <c r="BQ81" s="378">
        <f t="shared" si="9"/>
        <v>63922560</v>
      </c>
      <c r="BR81" s="339" t="str">
        <f t="shared" si="10"/>
        <v>CORRECTO</v>
      </c>
      <c r="BS81" s="52" t="s">
        <v>465</v>
      </c>
      <c r="BT81" s="53" t="s">
        <v>466</v>
      </c>
      <c r="BU81" s="4"/>
      <c r="BV81" s="4"/>
      <c r="BW81" s="4"/>
      <c r="CT81" s="51"/>
      <c r="CU81" s="51"/>
      <c r="CV81" s="51"/>
    </row>
    <row r="82" spans="1:100" ht="51" customHeight="1" x14ac:dyDescent="0.25">
      <c r="A82" s="37" t="s">
        <v>100</v>
      </c>
      <c r="B82" s="38" t="s">
        <v>101</v>
      </c>
      <c r="C82" s="39"/>
      <c r="D82" s="40" t="s">
        <v>453</v>
      </c>
      <c r="E82" s="38" t="s">
        <v>454</v>
      </c>
      <c r="F82" s="39"/>
      <c r="G82" s="41"/>
      <c r="H82" s="40" t="s">
        <v>456</v>
      </c>
      <c r="I82" s="38" t="s">
        <v>457</v>
      </c>
      <c r="J82" s="43" t="s">
        <v>467</v>
      </c>
      <c r="K82" s="38" t="s">
        <v>460</v>
      </c>
      <c r="L82" s="39"/>
      <c r="M82" s="44"/>
      <c r="N82" s="42">
        <v>1700</v>
      </c>
      <c r="O82" s="45"/>
      <c r="P82" s="46" t="s">
        <v>461</v>
      </c>
      <c r="Q82" s="47" t="s">
        <v>458</v>
      </c>
      <c r="R82" s="48" t="s">
        <v>483</v>
      </c>
      <c r="S82" s="49" t="s">
        <v>484</v>
      </c>
      <c r="T82" s="49" t="s">
        <v>485</v>
      </c>
      <c r="U82" s="317">
        <v>6</v>
      </c>
      <c r="V82" s="50">
        <v>48</v>
      </c>
      <c r="W82" s="455">
        <v>36</v>
      </c>
      <c r="X82" s="484">
        <v>400000000</v>
      </c>
      <c r="Y82" s="51">
        <f t="shared" si="11"/>
        <v>409760000</v>
      </c>
      <c r="Z82" s="485"/>
      <c r="AA82" s="484">
        <f t="shared" si="12"/>
        <v>426150400</v>
      </c>
      <c r="AB82" s="516"/>
      <c r="AC82" s="51">
        <v>270000000</v>
      </c>
      <c r="AD82" s="51"/>
      <c r="AE82" s="51"/>
      <c r="AF82" s="51"/>
      <c r="AG82" s="51"/>
      <c r="AH82" s="51"/>
      <c r="AI82" s="51"/>
      <c r="AJ82" s="51"/>
      <c r="AK82" s="51"/>
      <c r="AL82" s="51"/>
      <c r="AM82" s="51"/>
      <c r="AN82" s="51"/>
      <c r="AO82" s="51"/>
      <c r="AP82" s="51"/>
      <c r="AQ82" s="51"/>
      <c r="AR82" s="51"/>
      <c r="AS82" s="51"/>
      <c r="AT82" s="51"/>
      <c r="AU82" s="51"/>
      <c r="AV82" s="51"/>
      <c r="AW82" s="51"/>
      <c r="AX82" s="51"/>
      <c r="AY82" s="51"/>
      <c r="AZ82" s="51"/>
      <c r="BA82" s="51"/>
      <c r="BB82" s="51"/>
      <c r="BC82" s="51"/>
      <c r="BD82" s="51"/>
      <c r="BE82" s="51"/>
      <c r="BF82" s="51"/>
      <c r="BG82" s="51"/>
      <c r="BH82" s="51"/>
      <c r="BI82" s="51"/>
      <c r="BJ82" s="51"/>
      <c r="BK82" s="51"/>
      <c r="BL82" s="51"/>
      <c r="BM82" s="51"/>
      <c r="BN82" s="51"/>
      <c r="BO82" s="359"/>
      <c r="BP82" s="394">
        <f t="shared" si="8"/>
        <v>270000000</v>
      </c>
      <c r="BQ82" s="378">
        <f t="shared" si="9"/>
        <v>156150400</v>
      </c>
      <c r="BR82" s="339" t="str">
        <f t="shared" si="10"/>
        <v>CORRECTO</v>
      </c>
      <c r="BS82" s="52" t="s">
        <v>465</v>
      </c>
      <c r="BT82" s="53" t="s">
        <v>466</v>
      </c>
      <c r="BU82" s="4"/>
      <c r="BV82" s="4"/>
      <c r="BW82" s="4"/>
      <c r="CT82" s="51"/>
      <c r="CU82" s="51"/>
      <c r="CV82" s="51"/>
    </row>
    <row r="83" spans="1:100" ht="45" customHeight="1" x14ac:dyDescent="0.25">
      <c r="A83" s="37" t="s">
        <v>100</v>
      </c>
      <c r="B83" s="38" t="s">
        <v>101</v>
      </c>
      <c r="C83" s="39"/>
      <c r="D83" s="40" t="s">
        <v>453</v>
      </c>
      <c r="E83" s="38" t="s">
        <v>454</v>
      </c>
      <c r="F83" s="39"/>
      <c r="G83" s="41"/>
      <c r="H83" s="40" t="s">
        <v>456</v>
      </c>
      <c r="I83" s="38" t="s">
        <v>457</v>
      </c>
      <c r="J83" s="43" t="s">
        <v>467</v>
      </c>
      <c r="K83" s="38" t="s">
        <v>460</v>
      </c>
      <c r="L83" s="39"/>
      <c r="M83" s="44"/>
      <c r="N83" s="42">
        <v>1700</v>
      </c>
      <c r="O83" s="45"/>
      <c r="P83" s="46" t="s">
        <v>461</v>
      </c>
      <c r="Q83" s="47" t="s">
        <v>458</v>
      </c>
      <c r="R83" s="48" t="s">
        <v>486</v>
      </c>
      <c r="S83" s="49" t="s">
        <v>487</v>
      </c>
      <c r="T83" s="49" t="s">
        <v>488</v>
      </c>
      <c r="U83" s="317">
        <v>0</v>
      </c>
      <c r="V83" s="50">
        <v>1</v>
      </c>
      <c r="W83" s="455">
        <v>1</v>
      </c>
      <c r="X83" s="484">
        <v>0</v>
      </c>
      <c r="Y83" s="51">
        <f t="shared" si="11"/>
        <v>0</v>
      </c>
      <c r="Z83" s="485"/>
      <c r="AA83" s="484">
        <f t="shared" si="12"/>
        <v>0</v>
      </c>
      <c r="AB83" s="516"/>
      <c r="AC83" s="51">
        <v>30000000</v>
      </c>
      <c r="AD83" s="51"/>
      <c r="AE83" s="51"/>
      <c r="AF83" s="51"/>
      <c r="AG83" s="51"/>
      <c r="AH83" s="51"/>
      <c r="AI83" s="51"/>
      <c r="AJ83" s="51"/>
      <c r="AK83" s="51"/>
      <c r="AL83" s="51"/>
      <c r="AM83" s="51"/>
      <c r="AN83" s="51"/>
      <c r="AO83" s="51"/>
      <c r="AP83" s="51"/>
      <c r="AQ83" s="51"/>
      <c r="AR83" s="51"/>
      <c r="AS83" s="51"/>
      <c r="AT83" s="51"/>
      <c r="AU83" s="51"/>
      <c r="AV83" s="51"/>
      <c r="AW83" s="51"/>
      <c r="AX83" s="51"/>
      <c r="AY83" s="51"/>
      <c r="AZ83" s="51"/>
      <c r="BA83" s="51"/>
      <c r="BB83" s="51"/>
      <c r="BC83" s="51"/>
      <c r="BD83" s="51"/>
      <c r="BE83" s="51"/>
      <c r="BF83" s="51"/>
      <c r="BG83" s="51"/>
      <c r="BH83" s="51"/>
      <c r="BI83" s="51"/>
      <c r="BJ83" s="51"/>
      <c r="BK83" s="51"/>
      <c r="BL83" s="51"/>
      <c r="BM83" s="51"/>
      <c r="BN83" s="51"/>
      <c r="BO83" s="359"/>
      <c r="BP83" s="394">
        <f t="shared" si="8"/>
        <v>30000000</v>
      </c>
      <c r="BQ83" s="378">
        <f t="shared" si="9"/>
        <v>-30000000</v>
      </c>
      <c r="BR83" s="339" t="str">
        <f t="shared" si="10"/>
        <v>INCORRECTO</v>
      </c>
      <c r="BS83" s="52" t="s">
        <v>465</v>
      </c>
      <c r="BT83" s="53" t="s">
        <v>466</v>
      </c>
      <c r="BU83" s="4"/>
      <c r="BV83" s="4"/>
      <c r="BW83" s="4"/>
      <c r="CT83" s="51"/>
      <c r="CU83" s="51"/>
      <c r="CV83" s="51"/>
    </row>
    <row r="84" spans="1:100" ht="48" customHeight="1" x14ac:dyDescent="0.25">
      <c r="A84" s="37" t="s">
        <v>100</v>
      </c>
      <c r="B84" s="38" t="s">
        <v>101</v>
      </c>
      <c r="C84" s="39"/>
      <c r="D84" s="40" t="s">
        <v>453</v>
      </c>
      <c r="E84" s="38" t="s">
        <v>454</v>
      </c>
      <c r="F84" s="39"/>
      <c r="G84" s="89"/>
      <c r="H84" s="90" t="s">
        <v>456</v>
      </c>
      <c r="I84" s="91" t="s">
        <v>457</v>
      </c>
      <c r="J84" s="93" t="s">
        <v>467</v>
      </c>
      <c r="K84" s="91" t="s">
        <v>460</v>
      </c>
      <c r="L84" s="94"/>
      <c r="M84" s="95"/>
      <c r="N84" s="92">
        <v>1700</v>
      </c>
      <c r="O84" s="121"/>
      <c r="P84" s="97" t="s">
        <v>461</v>
      </c>
      <c r="Q84" s="122" t="s">
        <v>458</v>
      </c>
      <c r="R84" s="99" t="s">
        <v>489</v>
      </c>
      <c r="S84" s="100" t="s">
        <v>490</v>
      </c>
      <c r="T84" s="100" t="s">
        <v>491</v>
      </c>
      <c r="U84" s="318">
        <v>2</v>
      </c>
      <c r="V84" s="101">
        <v>8</v>
      </c>
      <c r="W84" s="458">
        <v>6</v>
      </c>
      <c r="X84" s="488">
        <v>30000000</v>
      </c>
      <c r="Y84" s="102">
        <f t="shared" si="11"/>
        <v>30732000</v>
      </c>
      <c r="Z84" s="489"/>
      <c r="AA84" s="488">
        <f t="shared" si="12"/>
        <v>31961280</v>
      </c>
      <c r="AB84" s="517"/>
      <c r="AC84" s="102">
        <v>35000000</v>
      </c>
      <c r="AD84" s="102"/>
      <c r="AE84" s="102"/>
      <c r="AF84" s="102"/>
      <c r="AG84" s="102"/>
      <c r="AH84" s="102"/>
      <c r="AI84" s="102"/>
      <c r="AJ84" s="102"/>
      <c r="AK84" s="102"/>
      <c r="AL84" s="102"/>
      <c r="AM84" s="102"/>
      <c r="AN84" s="102"/>
      <c r="AO84" s="102"/>
      <c r="AP84" s="102"/>
      <c r="AQ84" s="102"/>
      <c r="AR84" s="102"/>
      <c r="AS84" s="102"/>
      <c r="AT84" s="102"/>
      <c r="AU84" s="102"/>
      <c r="AV84" s="102"/>
      <c r="AW84" s="102"/>
      <c r="AX84" s="102"/>
      <c r="AY84" s="102"/>
      <c r="AZ84" s="102"/>
      <c r="BA84" s="102"/>
      <c r="BB84" s="102"/>
      <c r="BC84" s="102"/>
      <c r="BD84" s="102"/>
      <c r="BE84" s="102"/>
      <c r="BF84" s="102"/>
      <c r="BG84" s="102"/>
      <c r="BH84" s="102"/>
      <c r="BI84" s="102"/>
      <c r="BJ84" s="102"/>
      <c r="BK84" s="102"/>
      <c r="BL84" s="102"/>
      <c r="BM84" s="102"/>
      <c r="BN84" s="102"/>
      <c r="BO84" s="362"/>
      <c r="BP84" s="397">
        <f t="shared" si="8"/>
        <v>35000000</v>
      </c>
      <c r="BQ84" s="381">
        <f t="shared" si="9"/>
        <v>-3038720</v>
      </c>
      <c r="BR84" s="340" t="str">
        <f t="shared" si="10"/>
        <v>INCORRECTO</v>
      </c>
      <c r="BS84" s="103" t="s">
        <v>465</v>
      </c>
      <c r="BT84" s="104" t="s">
        <v>466</v>
      </c>
      <c r="BU84" s="4"/>
      <c r="BV84" s="4"/>
      <c r="BW84" s="4"/>
      <c r="CT84" s="102"/>
      <c r="CU84" s="102"/>
      <c r="CV84" s="102"/>
    </row>
    <row r="85" spans="1:100" ht="66" customHeight="1" x14ac:dyDescent="0.25">
      <c r="A85" s="37" t="s">
        <v>100</v>
      </c>
      <c r="B85" s="38" t="s">
        <v>101</v>
      </c>
      <c r="C85" s="39"/>
      <c r="D85" s="40" t="s">
        <v>453</v>
      </c>
      <c r="E85" s="38" t="s">
        <v>454</v>
      </c>
      <c r="F85" s="39"/>
      <c r="G85" s="105" t="s">
        <v>492</v>
      </c>
      <c r="H85" s="106" t="s">
        <v>493</v>
      </c>
      <c r="I85" s="107" t="s">
        <v>494</v>
      </c>
      <c r="J85" s="109" t="s">
        <v>495</v>
      </c>
      <c r="K85" s="107" t="s">
        <v>496</v>
      </c>
      <c r="L85" s="110">
        <f>+(SUM(X85:X87))/$Z$196</f>
        <v>4.1647971530605108E-4</v>
      </c>
      <c r="M85" s="111"/>
      <c r="N85" s="108">
        <v>2500</v>
      </c>
      <c r="O85" s="112">
        <v>20000</v>
      </c>
      <c r="P85" s="113" t="s">
        <v>497</v>
      </c>
      <c r="Q85" s="114" t="s">
        <v>494</v>
      </c>
      <c r="R85" s="115" t="s">
        <v>498</v>
      </c>
      <c r="S85" s="116" t="s">
        <v>499</v>
      </c>
      <c r="T85" s="116" t="s">
        <v>500</v>
      </c>
      <c r="U85" s="316">
        <v>0</v>
      </c>
      <c r="V85" s="117">
        <v>1</v>
      </c>
      <c r="W85" s="459">
        <v>1</v>
      </c>
      <c r="X85" s="490">
        <v>0</v>
      </c>
      <c r="Y85" s="118">
        <f t="shared" si="11"/>
        <v>0</v>
      </c>
      <c r="Z85" s="491">
        <f>SUM(X85:X87)</f>
        <v>50000000</v>
      </c>
      <c r="AA85" s="490">
        <f t="shared" si="12"/>
        <v>0</v>
      </c>
      <c r="AB85" s="518">
        <f>SUM(AA85:AA87)</f>
        <v>53268800</v>
      </c>
      <c r="AC85" s="118"/>
      <c r="AD85" s="118"/>
      <c r="AE85" s="118"/>
      <c r="AF85" s="118"/>
      <c r="AG85" s="118"/>
      <c r="AH85" s="118"/>
      <c r="AI85" s="118"/>
      <c r="AJ85" s="118"/>
      <c r="AK85" s="118"/>
      <c r="AL85" s="118"/>
      <c r="AM85" s="118"/>
      <c r="AN85" s="118"/>
      <c r="AO85" s="118"/>
      <c r="AP85" s="118"/>
      <c r="AQ85" s="118"/>
      <c r="AR85" s="118"/>
      <c r="AS85" s="118"/>
      <c r="AT85" s="118"/>
      <c r="AU85" s="118"/>
      <c r="AV85" s="118"/>
      <c r="AW85" s="118"/>
      <c r="AX85" s="118"/>
      <c r="AY85" s="118"/>
      <c r="AZ85" s="118"/>
      <c r="BA85" s="118"/>
      <c r="BB85" s="118"/>
      <c r="BC85" s="118"/>
      <c r="BD85" s="118"/>
      <c r="BE85" s="118"/>
      <c r="BF85" s="118"/>
      <c r="BG85" s="118"/>
      <c r="BH85" s="118"/>
      <c r="BI85" s="118"/>
      <c r="BJ85" s="118"/>
      <c r="BK85" s="118"/>
      <c r="BL85" s="118"/>
      <c r="BM85" s="118"/>
      <c r="BN85" s="118"/>
      <c r="BO85" s="363"/>
      <c r="BP85" s="398">
        <f t="shared" si="8"/>
        <v>0</v>
      </c>
      <c r="BQ85" s="382">
        <f t="shared" si="9"/>
        <v>0</v>
      </c>
      <c r="BR85" s="341" t="str">
        <f t="shared" si="10"/>
        <v>CORRECTO</v>
      </c>
      <c r="BS85" s="119" t="s">
        <v>465</v>
      </c>
      <c r="BT85" s="120" t="s">
        <v>466</v>
      </c>
      <c r="BU85" s="4"/>
      <c r="BV85" s="4"/>
      <c r="BW85" s="4"/>
      <c r="CT85" s="118"/>
      <c r="CU85" s="118"/>
      <c r="CV85" s="118"/>
    </row>
    <row r="86" spans="1:100" ht="36" customHeight="1" x14ac:dyDescent="0.25">
      <c r="A86" s="37" t="s">
        <v>100</v>
      </c>
      <c r="B86" s="38" t="s">
        <v>101</v>
      </c>
      <c r="C86" s="39"/>
      <c r="D86" s="40" t="s">
        <v>453</v>
      </c>
      <c r="E86" s="38" t="s">
        <v>454</v>
      </c>
      <c r="F86" s="39"/>
      <c r="G86" s="41"/>
      <c r="H86" s="40" t="s">
        <v>493</v>
      </c>
      <c r="I86" s="38" t="s">
        <v>494</v>
      </c>
      <c r="J86" s="43" t="s">
        <v>501</v>
      </c>
      <c r="K86" s="38" t="s">
        <v>496</v>
      </c>
      <c r="L86" s="39"/>
      <c r="M86" s="44"/>
      <c r="N86" s="42">
        <v>2500</v>
      </c>
      <c r="O86" s="45"/>
      <c r="P86" s="46" t="s">
        <v>497</v>
      </c>
      <c r="Q86" s="47" t="s">
        <v>494</v>
      </c>
      <c r="R86" s="48" t="s">
        <v>502</v>
      </c>
      <c r="S86" s="49" t="s">
        <v>503</v>
      </c>
      <c r="T86" s="49" t="s">
        <v>504</v>
      </c>
      <c r="U86" s="317">
        <v>0</v>
      </c>
      <c r="V86" s="50">
        <v>1</v>
      </c>
      <c r="W86" s="455">
        <v>1</v>
      </c>
      <c r="X86" s="484">
        <v>0</v>
      </c>
      <c r="Y86" s="51">
        <f t="shared" si="11"/>
        <v>0</v>
      </c>
      <c r="Z86" s="485"/>
      <c r="AA86" s="484">
        <f t="shared" si="12"/>
        <v>0</v>
      </c>
      <c r="AB86" s="516"/>
      <c r="AC86" s="51"/>
      <c r="AD86" s="51"/>
      <c r="AE86" s="51"/>
      <c r="AF86" s="51"/>
      <c r="AG86" s="51"/>
      <c r="AH86" s="51"/>
      <c r="AI86" s="51"/>
      <c r="AJ86" s="51"/>
      <c r="AK86" s="51"/>
      <c r="AL86" s="51"/>
      <c r="AM86" s="51"/>
      <c r="AN86" s="51"/>
      <c r="AO86" s="51"/>
      <c r="AP86" s="51"/>
      <c r="AQ86" s="51"/>
      <c r="AR86" s="51"/>
      <c r="AS86" s="51"/>
      <c r="AT86" s="51"/>
      <c r="AU86" s="51"/>
      <c r="AV86" s="51"/>
      <c r="AW86" s="51"/>
      <c r="AX86" s="51"/>
      <c r="AY86" s="51"/>
      <c r="AZ86" s="51"/>
      <c r="BA86" s="51"/>
      <c r="BB86" s="51"/>
      <c r="BC86" s="51"/>
      <c r="BD86" s="51"/>
      <c r="BE86" s="51"/>
      <c r="BF86" s="51"/>
      <c r="BG86" s="51"/>
      <c r="BH86" s="51"/>
      <c r="BI86" s="51"/>
      <c r="BJ86" s="51"/>
      <c r="BK86" s="51"/>
      <c r="BL86" s="51"/>
      <c r="BM86" s="51"/>
      <c r="BN86" s="51"/>
      <c r="BO86" s="359"/>
      <c r="BP86" s="394">
        <f t="shared" si="8"/>
        <v>0</v>
      </c>
      <c r="BQ86" s="378">
        <f t="shared" si="9"/>
        <v>0</v>
      </c>
      <c r="BR86" s="339" t="str">
        <f t="shared" si="10"/>
        <v>CORRECTO</v>
      </c>
      <c r="BS86" s="52" t="s">
        <v>465</v>
      </c>
      <c r="BT86" s="53" t="s">
        <v>466</v>
      </c>
      <c r="BU86" s="4"/>
      <c r="BV86" s="4"/>
      <c r="BW86" s="4"/>
      <c r="CT86" s="51"/>
      <c r="CU86" s="51"/>
      <c r="CV86" s="51"/>
    </row>
    <row r="87" spans="1:100" ht="45" customHeight="1" x14ac:dyDescent="0.25">
      <c r="A87" s="37" t="s">
        <v>100</v>
      </c>
      <c r="B87" s="38" t="s">
        <v>101</v>
      </c>
      <c r="C87" s="39"/>
      <c r="D87" s="40" t="s">
        <v>453</v>
      </c>
      <c r="E87" s="38" t="s">
        <v>454</v>
      </c>
      <c r="F87" s="39"/>
      <c r="G87" s="89"/>
      <c r="H87" s="90" t="s">
        <v>493</v>
      </c>
      <c r="I87" s="91" t="s">
        <v>494</v>
      </c>
      <c r="J87" s="93" t="s">
        <v>501</v>
      </c>
      <c r="K87" s="91" t="s">
        <v>496</v>
      </c>
      <c r="L87" s="94"/>
      <c r="M87" s="95"/>
      <c r="N87" s="92">
        <v>2500</v>
      </c>
      <c r="O87" s="121"/>
      <c r="P87" s="97" t="s">
        <v>497</v>
      </c>
      <c r="Q87" s="122" t="s">
        <v>494</v>
      </c>
      <c r="R87" s="99" t="s">
        <v>505</v>
      </c>
      <c r="S87" s="436" t="s">
        <v>506</v>
      </c>
      <c r="T87" s="100" t="s">
        <v>507</v>
      </c>
      <c r="U87" s="318">
        <v>0</v>
      </c>
      <c r="V87" s="101">
        <v>4</v>
      </c>
      <c r="W87" s="458">
        <v>3</v>
      </c>
      <c r="X87" s="488">
        <v>50000000</v>
      </c>
      <c r="Y87" s="102">
        <f t="shared" si="11"/>
        <v>51220000</v>
      </c>
      <c r="Z87" s="489"/>
      <c r="AA87" s="488">
        <f t="shared" si="12"/>
        <v>53268800</v>
      </c>
      <c r="AB87" s="517"/>
      <c r="AC87" s="102">
        <v>30000000</v>
      </c>
      <c r="AD87" s="102"/>
      <c r="AE87" s="102"/>
      <c r="AF87" s="102"/>
      <c r="AG87" s="102"/>
      <c r="AH87" s="102"/>
      <c r="AI87" s="102"/>
      <c r="AJ87" s="102"/>
      <c r="AK87" s="102"/>
      <c r="AL87" s="102"/>
      <c r="AM87" s="102"/>
      <c r="AN87" s="102"/>
      <c r="AO87" s="102"/>
      <c r="AP87" s="102"/>
      <c r="AQ87" s="102"/>
      <c r="AR87" s="102"/>
      <c r="AS87" s="102"/>
      <c r="AT87" s="102"/>
      <c r="AU87" s="102"/>
      <c r="AV87" s="102"/>
      <c r="AW87" s="102"/>
      <c r="AX87" s="102"/>
      <c r="AY87" s="102"/>
      <c r="AZ87" s="102"/>
      <c r="BA87" s="102"/>
      <c r="BB87" s="102"/>
      <c r="BC87" s="102"/>
      <c r="BD87" s="102"/>
      <c r="BE87" s="102"/>
      <c r="BF87" s="102"/>
      <c r="BG87" s="102"/>
      <c r="BH87" s="102"/>
      <c r="BI87" s="102"/>
      <c r="BJ87" s="102"/>
      <c r="BK87" s="102"/>
      <c r="BL87" s="102"/>
      <c r="BM87" s="102"/>
      <c r="BN87" s="102"/>
      <c r="BO87" s="362"/>
      <c r="BP87" s="397">
        <f t="shared" si="8"/>
        <v>30000000</v>
      </c>
      <c r="BQ87" s="381">
        <f t="shared" si="9"/>
        <v>23268800</v>
      </c>
      <c r="BR87" s="340" t="str">
        <f t="shared" si="10"/>
        <v>CORRECTO</v>
      </c>
      <c r="BS87" s="103" t="s">
        <v>465</v>
      </c>
      <c r="BT87" s="104" t="s">
        <v>466</v>
      </c>
      <c r="BU87" s="4"/>
      <c r="BV87" s="4"/>
      <c r="BW87" s="4"/>
      <c r="CT87" s="102" t="e">
        <f>+#REF!*$G$470</f>
        <v>#REF!</v>
      </c>
      <c r="CU87" s="102"/>
      <c r="CV87" s="102"/>
    </row>
    <row r="88" spans="1:100" ht="30" x14ac:dyDescent="0.25">
      <c r="A88" s="37" t="s">
        <v>100</v>
      </c>
      <c r="B88" s="38" t="s">
        <v>101</v>
      </c>
      <c r="C88" s="39"/>
      <c r="D88" s="40" t="s">
        <v>453</v>
      </c>
      <c r="E88" s="38" t="s">
        <v>454</v>
      </c>
      <c r="F88" s="39"/>
      <c r="G88" s="123" t="s">
        <v>455</v>
      </c>
      <c r="H88" s="124" t="s">
        <v>508</v>
      </c>
      <c r="I88" s="125" t="s">
        <v>509</v>
      </c>
      <c r="J88" s="109" t="s">
        <v>511</v>
      </c>
      <c r="K88" s="107" t="s">
        <v>512</v>
      </c>
      <c r="L88" s="110">
        <f>+(SUM(X88:X91))/$Z$196</f>
        <v>3.1100872628308548E-3</v>
      </c>
      <c r="M88" s="111"/>
      <c r="N88" s="108">
        <v>0</v>
      </c>
      <c r="O88" s="112">
        <v>1000</v>
      </c>
      <c r="P88" s="106" t="s">
        <v>513</v>
      </c>
      <c r="Q88" s="114" t="s">
        <v>510</v>
      </c>
      <c r="R88" s="204" t="s">
        <v>514</v>
      </c>
      <c r="S88" s="127" t="s">
        <v>515</v>
      </c>
      <c r="T88" s="127" t="s">
        <v>516</v>
      </c>
      <c r="U88" s="319">
        <v>0</v>
      </c>
      <c r="V88" s="128">
        <v>1</v>
      </c>
      <c r="W88" s="460">
        <v>1</v>
      </c>
      <c r="X88" s="492">
        <v>75000000</v>
      </c>
      <c r="Y88" s="129">
        <f t="shared" si="11"/>
        <v>76830000</v>
      </c>
      <c r="Z88" s="491">
        <f>SUM(X88:X91)</f>
        <v>373378000</v>
      </c>
      <c r="AA88" s="492">
        <f t="shared" si="12"/>
        <v>79903200</v>
      </c>
      <c r="AB88" s="518">
        <f>SUM(AA88:AA91)</f>
        <v>397787960.12799996</v>
      </c>
      <c r="AC88" s="129"/>
      <c r="AD88" s="129"/>
      <c r="AE88" s="129"/>
      <c r="AF88" s="129"/>
      <c r="AG88" s="129"/>
      <c r="AH88" s="129"/>
      <c r="AI88" s="129"/>
      <c r="AJ88" s="129"/>
      <c r="AK88" s="129"/>
      <c r="AL88" s="129"/>
      <c r="AM88" s="129"/>
      <c r="AN88" s="129"/>
      <c r="AO88" s="129"/>
      <c r="AP88" s="129"/>
      <c r="AQ88" s="129"/>
      <c r="AR88" s="129"/>
      <c r="AS88" s="129"/>
      <c r="AT88" s="129"/>
      <c r="AU88" s="129"/>
      <c r="AV88" s="129"/>
      <c r="AW88" s="129"/>
      <c r="AX88" s="129"/>
      <c r="AY88" s="129"/>
      <c r="AZ88" s="129"/>
      <c r="BA88" s="129"/>
      <c r="BB88" s="129"/>
      <c r="BC88" s="129"/>
      <c r="BD88" s="129"/>
      <c r="BE88" s="129"/>
      <c r="BF88" s="129"/>
      <c r="BG88" s="129"/>
      <c r="BH88" s="129"/>
      <c r="BI88" s="129"/>
      <c r="BJ88" s="129"/>
      <c r="BK88" s="129"/>
      <c r="BL88" s="129"/>
      <c r="BM88" s="129"/>
      <c r="BN88" s="129"/>
      <c r="BO88" s="364"/>
      <c r="BP88" s="399">
        <f t="shared" si="8"/>
        <v>0</v>
      </c>
      <c r="BQ88" s="383">
        <f t="shared" si="9"/>
        <v>79903200</v>
      </c>
      <c r="BR88" s="339" t="str">
        <f t="shared" si="10"/>
        <v>CORRECTO</v>
      </c>
      <c r="BS88" s="130" t="s">
        <v>465</v>
      </c>
      <c r="BT88" s="131" t="s">
        <v>466</v>
      </c>
      <c r="BU88" s="4"/>
      <c r="BV88" s="4"/>
      <c r="BW88" s="4"/>
      <c r="CT88" s="129"/>
      <c r="CU88" s="129"/>
      <c r="CV88" s="129"/>
    </row>
    <row r="89" spans="1:100" ht="46.5" customHeight="1" x14ac:dyDescent="0.25">
      <c r="A89" s="37" t="s">
        <v>100</v>
      </c>
      <c r="B89" s="38" t="s">
        <v>101</v>
      </c>
      <c r="C89" s="39"/>
      <c r="D89" s="40" t="s">
        <v>453</v>
      </c>
      <c r="E89" s="38" t="s">
        <v>454</v>
      </c>
      <c r="F89" s="39"/>
      <c r="G89" s="41"/>
      <c r="H89" s="40" t="s">
        <v>508</v>
      </c>
      <c r="I89" s="38" t="s">
        <v>509</v>
      </c>
      <c r="J89" s="43" t="s">
        <v>517</v>
      </c>
      <c r="K89" s="38" t="s">
        <v>512</v>
      </c>
      <c r="L89" s="39"/>
      <c r="M89" s="44"/>
      <c r="N89" s="42">
        <v>0</v>
      </c>
      <c r="O89" s="45"/>
      <c r="P89" s="46" t="s">
        <v>513</v>
      </c>
      <c r="Q89" s="47" t="s">
        <v>510</v>
      </c>
      <c r="R89" s="48" t="s">
        <v>518</v>
      </c>
      <c r="S89" s="49" t="s">
        <v>519</v>
      </c>
      <c r="T89" s="49" t="s">
        <v>520</v>
      </c>
      <c r="U89" s="317">
        <v>2</v>
      </c>
      <c r="V89" s="50">
        <v>5</v>
      </c>
      <c r="W89" s="455">
        <v>2</v>
      </c>
      <c r="X89" s="484">
        <v>243640000</v>
      </c>
      <c r="Y89" s="51">
        <f t="shared" si="11"/>
        <v>249584816</v>
      </c>
      <c r="Z89" s="485"/>
      <c r="AA89" s="484">
        <f t="shared" si="12"/>
        <v>259568208.64000002</v>
      </c>
      <c r="AB89" s="516"/>
      <c r="AC89" s="51">
        <v>40000000</v>
      </c>
      <c r="AD89" s="51"/>
      <c r="AE89" s="51"/>
      <c r="AF89" s="51"/>
      <c r="AG89" s="51"/>
      <c r="AH89" s="51"/>
      <c r="AI89" s="51"/>
      <c r="AJ89" s="51"/>
      <c r="AK89" s="51"/>
      <c r="AL89" s="51"/>
      <c r="AM89" s="51">
        <v>46211000</v>
      </c>
      <c r="AN89" s="51"/>
      <c r="AO89" s="51"/>
      <c r="AP89" s="51"/>
      <c r="AQ89" s="51"/>
      <c r="AR89" s="51"/>
      <c r="AS89" s="51"/>
      <c r="AT89" s="51"/>
      <c r="AU89" s="51"/>
      <c r="AV89" s="51"/>
      <c r="AW89" s="51"/>
      <c r="AX89" s="51"/>
      <c r="AY89" s="51"/>
      <c r="AZ89" s="51"/>
      <c r="BA89" s="51"/>
      <c r="BB89" s="51"/>
      <c r="BC89" s="51"/>
      <c r="BD89" s="51"/>
      <c r="BE89" s="51"/>
      <c r="BF89" s="51"/>
      <c r="BG89" s="51"/>
      <c r="BH89" s="51"/>
      <c r="BI89" s="51"/>
      <c r="BJ89" s="51"/>
      <c r="BK89" s="51"/>
      <c r="BL89" s="51"/>
      <c r="BM89" s="51"/>
      <c r="BN89" s="51"/>
      <c r="BO89" s="359"/>
      <c r="BP89" s="394">
        <f t="shared" si="8"/>
        <v>86211000</v>
      </c>
      <c r="BQ89" s="378">
        <f t="shared" si="9"/>
        <v>173357208.64000002</v>
      </c>
      <c r="BR89" s="339" t="str">
        <f t="shared" si="10"/>
        <v>CORRECTO</v>
      </c>
      <c r="BS89" s="52" t="s">
        <v>465</v>
      </c>
      <c r="BT89" s="53" t="s">
        <v>466</v>
      </c>
      <c r="BU89" s="4"/>
      <c r="BV89" s="4"/>
      <c r="BW89" s="4"/>
      <c r="CT89" s="51"/>
      <c r="CU89" s="51"/>
      <c r="CV89" s="51"/>
    </row>
    <row r="90" spans="1:100" ht="49.5" customHeight="1" x14ac:dyDescent="0.25">
      <c r="A90" s="37" t="s">
        <v>100</v>
      </c>
      <c r="B90" s="38" t="s">
        <v>101</v>
      </c>
      <c r="C90" s="39"/>
      <c r="D90" s="40" t="s">
        <v>453</v>
      </c>
      <c r="E90" s="38" t="s">
        <v>454</v>
      </c>
      <c r="F90" s="39"/>
      <c r="G90" s="41"/>
      <c r="H90" s="40" t="s">
        <v>508</v>
      </c>
      <c r="I90" s="38" t="s">
        <v>509</v>
      </c>
      <c r="J90" s="43" t="s">
        <v>517</v>
      </c>
      <c r="K90" s="38" t="s">
        <v>512</v>
      </c>
      <c r="L90" s="39"/>
      <c r="M90" s="44"/>
      <c r="N90" s="42">
        <v>0</v>
      </c>
      <c r="O90" s="45"/>
      <c r="P90" s="46" t="s">
        <v>513</v>
      </c>
      <c r="Q90" s="47" t="s">
        <v>510</v>
      </c>
      <c r="R90" s="48" t="s">
        <v>521</v>
      </c>
      <c r="S90" s="49" t="s">
        <v>522</v>
      </c>
      <c r="T90" s="49" t="s">
        <v>523</v>
      </c>
      <c r="U90" s="317">
        <v>0</v>
      </c>
      <c r="V90" s="50">
        <v>1</v>
      </c>
      <c r="W90" s="455">
        <v>1</v>
      </c>
      <c r="X90" s="484">
        <v>20000000</v>
      </c>
      <c r="Y90" s="51">
        <f t="shared" si="11"/>
        <v>20488000</v>
      </c>
      <c r="Z90" s="485"/>
      <c r="AA90" s="484">
        <f t="shared" si="12"/>
        <v>21307520</v>
      </c>
      <c r="AB90" s="516"/>
      <c r="AC90" s="51"/>
      <c r="AD90" s="51"/>
      <c r="AE90" s="51"/>
      <c r="AF90" s="51"/>
      <c r="AG90" s="51"/>
      <c r="AH90" s="51"/>
      <c r="AI90" s="51"/>
      <c r="AJ90" s="51"/>
      <c r="AK90" s="51"/>
      <c r="AL90" s="51"/>
      <c r="AM90" s="51"/>
      <c r="AN90" s="51"/>
      <c r="AO90" s="51"/>
      <c r="AP90" s="51"/>
      <c r="AQ90" s="51"/>
      <c r="AR90" s="51"/>
      <c r="AS90" s="51"/>
      <c r="AT90" s="51"/>
      <c r="AU90" s="51"/>
      <c r="AV90" s="51"/>
      <c r="AW90" s="51"/>
      <c r="AX90" s="51"/>
      <c r="AY90" s="51"/>
      <c r="AZ90" s="51"/>
      <c r="BA90" s="51"/>
      <c r="BB90" s="51"/>
      <c r="BC90" s="51"/>
      <c r="BD90" s="51"/>
      <c r="BE90" s="51"/>
      <c r="BF90" s="51"/>
      <c r="BG90" s="51"/>
      <c r="BH90" s="51"/>
      <c r="BI90" s="51"/>
      <c r="BJ90" s="51"/>
      <c r="BK90" s="51"/>
      <c r="BL90" s="51"/>
      <c r="BM90" s="51"/>
      <c r="BN90" s="51"/>
      <c r="BO90" s="359"/>
      <c r="BP90" s="394">
        <f t="shared" si="8"/>
        <v>0</v>
      </c>
      <c r="BQ90" s="378">
        <f t="shared" si="9"/>
        <v>21307520</v>
      </c>
      <c r="BR90" s="339" t="str">
        <f t="shared" si="10"/>
        <v>CORRECTO</v>
      </c>
      <c r="BS90" s="52" t="s">
        <v>465</v>
      </c>
      <c r="BT90" s="53" t="s">
        <v>466</v>
      </c>
      <c r="BU90" s="4"/>
      <c r="BV90" s="4"/>
      <c r="BW90" s="4"/>
      <c r="CT90" s="51"/>
      <c r="CU90" s="51"/>
      <c r="CV90" s="51"/>
    </row>
    <row r="91" spans="1:100" ht="42.75" customHeight="1" thickBot="1" x14ac:dyDescent="0.3">
      <c r="A91" s="37" t="s">
        <v>100</v>
      </c>
      <c r="B91" s="38" t="s">
        <v>101</v>
      </c>
      <c r="C91" s="39"/>
      <c r="D91" s="135" t="s">
        <v>453</v>
      </c>
      <c r="E91" s="136" t="s">
        <v>454</v>
      </c>
      <c r="F91" s="137"/>
      <c r="G91" s="138"/>
      <c r="H91" s="135" t="s">
        <v>508</v>
      </c>
      <c r="I91" s="136" t="s">
        <v>509</v>
      </c>
      <c r="J91" s="140" t="s">
        <v>517</v>
      </c>
      <c r="K91" s="136" t="s">
        <v>512</v>
      </c>
      <c r="L91" s="137"/>
      <c r="M91" s="141"/>
      <c r="N91" s="139">
        <v>0</v>
      </c>
      <c r="O91" s="142"/>
      <c r="P91" s="143" t="s">
        <v>513</v>
      </c>
      <c r="Q91" s="144" t="s">
        <v>510</v>
      </c>
      <c r="R91" s="145" t="s">
        <v>524</v>
      </c>
      <c r="S91" s="146" t="s">
        <v>525</v>
      </c>
      <c r="T91" s="146" t="s">
        <v>526</v>
      </c>
      <c r="U91" s="328">
        <v>5</v>
      </c>
      <c r="V91" s="147">
        <v>2</v>
      </c>
      <c r="W91" s="462">
        <v>1</v>
      </c>
      <c r="X91" s="493">
        <v>34738000</v>
      </c>
      <c r="Y91" s="148">
        <f t="shared" si="11"/>
        <v>35585607.199999996</v>
      </c>
      <c r="Z91" s="494"/>
      <c r="AA91" s="493">
        <f t="shared" si="12"/>
        <v>37009031.487999998</v>
      </c>
      <c r="AB91" s="605">
        <f>SUM(AA76:AA91)</f>
        <v>5094711131.328001</v>
      </c>
      <c r="AC91" s="148"/>
      <c r="AD91" s="148"/>
      <c r="AE91" s="148"/>
      <c r="AF91" s="148"/>
      <c r="AG91" s="148"/>
      <c r="AH91" s="148"/>
      <c r="AI91" s="148"/>
      <c r="AJ91" s="148"/>
      <c r="AK91" s="148"/>
      <c r="AL91" s="148"/>
      <c r="AM91" s="148"/>
      <c r="AN91" s="148"/>
      <c r="AO91" s="148"/>
      <c r="AP91" s="148"/>
      <c r="AQ91" s="148"/>
      <c r="AR91" s="148"/>
      <c r="AS91" s="148"/>
      <c r="AT91" s="148"/>
      <c r="AU91" s="148"/>
      <c r="AV91" s="148"/>
      <c r="AW91" s="148"/>
      <c r="AX91" s="148"/>
      <c r="AY91" s="148"/>
      <c r="AZ91" s="148"/>
      <c r="BA91" s="148"/>
      <c r="BB91" s="148"/>
      <c r="BC91" s="148"/>
      <c r="BD91" s="148"/>
      <c r="BE91" s="148"/>
      <c r="BF91" s="148"/>
      <c r="BG91" s="148"/>
      <c r="BH91" s="148"/>
      <c r="BI91" s="148"/>
      <c r="BJ91" s="148"/>
      <c r="BK91" s="148"/>
      <c r="BL91" s="148"/>
      <c r="BM91" s="148"/>
      <c r="BN91" s="148"/>
      <c r="BO91" s="365"/>
      <c r="BP91" s="400">
        <f t="shared" si="8"/>
        <v>0</v>
      </c>
      <c r="BQ91" s="384">
        <f t="shared" si="9"/>
        <v>37009031.487999998</v>
      </c>
      <c r="BR91" s="342" t="str">
        <f t="shared" si="10"/>
        <v>CORRECTO</v>
      </c>
      <c r="BS91" s="149" t="s">
        <v>465</v>
      </c>
      <c r="BT91" s="150" t="s">
        <v>466</v>
      </c>
      <c r="BU91" s="4"/>
      <c r="BV91" s="4"/>
      <c r="BW91" s="4"/>
      <c r="CT91" s="148"/>
      <c r="CU91" s="148"/>
      <c r="CV91" s="148"/>
    </row>
    <row r="92" spans="1:100" ht="75" x14ac:dyDescent="0.25">
      <c r="A92" s="37" t="s">
        <v>100</v>
      </c>
      <c r="B92" s="38" t="s">
        <v>101</v>
      </c>
      <c r="C92" s="39"/>
      <c r="D92" s="124" t="s">
        <v>527</v>
      </c>
      <c r="E92" s="125" t="s">
        <v>528</v>
      </c>
      <c r="F92" s="151">
        <f>+(Z92+Z96)/$Z$196</f>
        <v>1.9749468099812942E-2</v>
      </c>
      <c r="G92" s="152" t="s">
        <v>529</v>
      </c>
      <c r="H92" s="153" t="s">
        <v>530</v>
      </c>
      <c r="I92" s="154" t="s">
        <v>531</v>
      </c>
      <c r="J92" s="156" t="s">
        <v>533</v>
      </c>
      <c r="K92" s="154" t="s">
        <v>534</v>
      </c>
      <c r="L92" s="157">
        <f>+(SUM(X92:X95))/$Z$196</f>
        <v>9.054269010753551E-3</v>
      </c>
      <c r="M92" s="158"/>
      <c r="N92" s="155">
        <v>2292</v>
      </c>
      <c r="O92" s="159">
        <v>2980</v>
      </c>
      <c r="P92" s="160" t="s">
        <v>535</v>
      </c>
      <c r="Q92" s="161" t="s">
        <v>532</v>
      </c>
      <c r="R92" s="162" t="s">
        <v>536</v>
      </c>
      <c r="S92" s="163" t="s">
        <v>537</v>
      </c>
      <c r="T92" s="163" t="s">
        <v>538</v>
      </c>
      <c r="U92" s="325">
        <v>14</v>
      </c>
      <c r="V92" s="164">
        <v>17</v>
      </c>
      <c r="W92" s="463">
        <v>16</v>
      </c>
      <c r="X92" s="417">
        <v>119500000</v>
      </c>
      <c r="Y92" s="165">
        <f t="shared" si="11"/>
        <v>122415800</v>
      </c>
      <c r="Z92" s="495">
        <f>SUM(X92:X95)</f>
        <v>1087000000</v>
      </c>
      <c r="AA92" s="417">
        <f t="shared" si="12"/>
        <v>127312432</v>
      </c>
      <c r="AB92" s="519">
        <f>SUM(AA92:AA95)</f>
        <v>1158063712</v>
      </c>
      <c r="AC92" s="165">
        <v>57000000</v>
      </c>
      <c r="AD92" s="165"/>
      <c r="AE92" s="165"/>
      <c r="AF92" s="165"/>
      <c r="AG92" s="165"/>
      <c r="AH92" s="165"/>
      <c r="AI92" s="165"/>
      <c r="AJ92" s="165"/>
      <c r="AK92" s="165"/>
      <c r="AL92" s="165"/>
      <c r="AM92" s="165"/>
      <c r="AN92" s="165"/>
      <c r="AO92" s="165"/>
      <c r="AP92" s="165"/>
      <c r="AQ92" s="165"/>
      <c r="AR92" s="165"/>
      <c r="AS92" s="165"/>
      <c r="AT92" s="165"/>
      <c r="AU92" s="165"/>
      <c r="AV92" s="165"/>
      <c r="AW92" s="165"/>
      <c r="AX92" s="165"/>
      <c r="AY92" s="165"/>
      <c r="AZ92" s="165"/>
      <c r="BA92" s="165"/>
      <c r="BB92" s="165"/>
      <c r="BC92" s="165"/>
      <c r="BD92" s="165"/>
      <c r="BE92" s="165"/>
      <c r="BF92" s="165"/>
      <c r="BG92" s="165"/>
      <c r="BH92" s="165"/>
      <c r="BI92" s="165"/>
      <c r="BJ92" s="165"/>
      <c r="BK92" s="165"/>
      <c r="BL92" s="165"/>
      <c r="BM92" s="165"/>
      <c r="BN92" s="165"/>
      <c r="BO92" s="366"/>
      <c r="BP92" s="401">
        <f t="shared" si="8"/>
        <v>57000000</v>
      </c>
      <c r="BQ92" s="385">
        <f t="shared" si="9"/>
        <v>70312432</v>
      </c>
      <c r="BR92" s="343" t="str">
        <f t="shared" si="10"/>
        <v>CORRECTO</v>
      </c>
      <c r="BS92" s="166" t="s">
        <v>539</v>
      </c>
      <c r="BT92" s="167" t="s">
        <v>540</v>
      </c>
      <c r="BU92" s="4"/>
      <c r="BV92" s="4"/>
      <c r="BW92" s="4"/>
      <c r="CT92" s="165"/>
      <c r="CU92" s="165"/>
      <c r="CV92" s="165"/>
    </row>
    <row r="93" spans="1:100" ht="28.5" customHeight="1" x14ac:dyDescent="0.25">
      <c r="A93" s="37" t="s">
        <v>100</v>
      </c>
      <c r="B93" s="38" t="s">
        <v>101</v>
      </c>
      <c r="C93" s="39"/>
      <c r="D93" s="40" t="s">
        <v>527</v>
      </c>
      <c r="E93" s="38" t="s">
        <v>528</v>
      </c>
      <c r="F93" s="39"/>
      <c r="G93" s="41"/>
      <c r="H93" s="40" t="s">
        <v>530</v>
      </c>
      <c r="I93" s="38" t="s">
        <v>531</v>
      </c>
      <c r="J93" s="43" t="s">
        <v>541</v>
      </c>
      <c r="K93" s="38" t="s">
        <v>534</v>
      </c>
      <c r="L93" s="39"/>
      <c r="M93" s="44"/>
      <c r="N93" s="42">
        <v>2292</v>
      </c>
      <c r="O93" s="45"/>
      <c r="P93" s="46" t="s">
        <v>535</v>
      </c>
      <c r="Q93" s="47" t="s">
        <v>532</v>
      </c>
      <c r="R93" s="48" t="s">
        <v>542</v>
      </c>
      <c r="S93" s="49" t="s">
        <v>543</v>
      </c>
      <c r="T93" s="49" t="s">
        <v>544</v>
      </c>
      <c r="U93" s="317">
        <v>14</v>
      </c>
      <c r="V93" s="50">
        <v>14</v>
      </c>
      <c r="W93" s="455">
        <v>14</v>
      </c>
      <c r="X93" s="484">
        <v>638380000</v>
      </c>
      <c r="Y93" s="51">
        <f t="shared" si="11"/>
        <v>653956472</v>
      </c>
      <c r="Z93" s="485"/>
      <c r="AA93" s="484">
        <f t="shared" si="12"/>
        <v>680114730.88</v>
      </c>
      <c r="AB93" s="516"/>
      <c r="AC93" s="51">
        <v>300000000</v>
      </c>
      <c r="AD93" s="51"/>
      <c r="AE93" s="51"/>
      <c r="AF93" s="51"/>
      <c r="AG93" s="51"/>
      <c r="AH93" s="51"/>
      <c r="AI93" s="51"/>
      <c r="AJ93" s="51">
        <v>311840000</v>
      </c>
      <c r="AK93" s="51"/>
      <c r="AL93" s="51"/>
      <c r="AM93" s="51"/>
      <c r="AN93" s="51"/>
      <c r="AO93" s="51"/>
      <c r="AP93" s="51"/>
      <c r="AQ93" s="51"/>
      <c r="AR93" s="51"/>
      <c r="AS93" s="51"/>
      <c r="AT93" s="51"/>
      <c r="AU93" s="51"/>
      <c r="AV93" s="51"/>
      <c r="AW93" s="51"/>
      <c r="AX93" s="51"/>
      <c r="AY93" s="51"/>
      <c r="AZ93" s="51"/>
      <c r="BA93" s="51"/>
      <c r="BB93" s="51"/>
      <c r="BC93" s="51"/>
      <c r="BD93" s="51"/>
      <c r="BE93" s="51"/>
      <c r="BF93" s="51"/>
      <c r="BG93" s="51"/>
      <c r="BH93" s="51"/>
      <c r="BI93" s="51"/>
      <c r="BJ93" s="51"/>
      <c r="BK93" s="51"/>
      <c r="BL93" s="51"/>
      <c r="BM93" s="51"/>
      <c r="BN93" s="51"/>
      <c r="BO93" s="359"/>
      <c r="BP93" s="394">
        <f t="shared" si="8"/>
        <v>611840000</v>
      </c>
      <c r="BQ93" s="378">
        <f t="shared" si="9"/>
        <v>68274730.879999995</v>
      </c>
      <c r="BR93" s="339" t="str">
        <f t="shared" si="10"/>
        <v>CORRECTO</v>
      </c>
      <c r="BS93" s="52" t="s">
        <v>539</v>
      </c>
      <c r="BT93" s="53" t="s">
        <v>540</v>
      </c>
      <c r="BU93" s="4"/>
      <c r="BV93" s="4"/>
      <c r="BW93" s="4"/>
      <c r="CT93" s="51"/>
      <c r="CU93" s="51"/>
      <c r="CV93" s="51"/>
    </row>
    <row r="94" spans="1:100" ht="43.5" customHeight="1" x14ac:dyDescent="0.25">
      <c r="A94" s="37" t="s">
        <v>100</v>
      </c>
      <c r="B94" s="38" t="s">
        <v>101</v>
      </c>
      <c r="C94" s="39"/>
      <c r="D94" s="40" t="s">
        <v>527</v>
      </c>
      <c r="E94" s="38" t="s">
        <v>528</v>
      </c>
      <c r="F94" s="39"/>
      <c r="G94" s="41"/>
      <c r="H94" s="40" t="s">
        <v>530</v>
      </c>
      <c r="I94" s="38" t="s">
        <v>531</v>
      </c>
      <c r="J94" s="43" t="s">
        <v>541</v>
      </c>
      <c r="K94" s="38" t="s">
        <v>534</v>
      </c>
      <c r="L94" s="39"/>
      <c r="M94" s="44"/>
      <c r="N94" s="42">
        <v>2292</v>
      </c>
      <c r="O94" s="45"/>
      <c r="P94" s="46" t="s">
        <v>535</v>
      </c>
      <c r="Q94" s="47" t="s">
        <v>532</v>
      </c>
      <c r="R94" s="48" t="s">
        <v>545</v>
      </c>
      <c r="S94" s="49" t="s">
        <v>546</v>
      </c>
      <c r="T94" s="49" t="s">
        <v>547</v>
      </c>
      <c r="U94" s="317">
        <v>4</v>
      </c>
      <c r="V94" s="50">
        <v>15</v>
      </c>
      <c r="W94" s="455">
        <v>12</v>
      </c>
      <c r="X94" s="484">
        <v>52970000</v>
      </c>
      <c r="Y94" s="51">
        <f t="shared" si="11"/>
        <v>54262468</v>
      </c>
      <c r="Z94" s="485"/>
      <c r="AA94" s="484">
        <f t="shared" si="12"/>
        <v>56432966.719999999</v>
      </c>
      <c r="AB94" s="516"/>
      <c r="AC94" s="51"/>
      <c r="AD94" s="51"/>
      <c r="AE94" s="51"/>
      <c r="AF94" s="51"/>
      <c r="AG94" s="51"/>
      <c r="AH94" s="51"/>
      <c r="AI94" s="51"/>
      <c r="AJ94" s="51"/>
      <c r="AK94" s="51"/>
      <c r="AL94" s="51"/>
      <c r="AM94" s="51"/>
      <c r="AN94" s="51"/>
      <c r="AO94" s="51"/>
      <c r="AP94" s="51"/>
      <c r="AQ94" s="51"/>
      <c r="AR94" s="51"/>
      <c r="AS94" s="51"/>
      <c r="AT94" s="51"/>
      <c r="AU94" s="51"/>
      <c r="AV94" s="51"/>
      <c r="AW94" s="51"/>
      <c r="AX94" s="51"/>
      <c r="AY94" s="51"/>
      <c r="AZ94" s="51"/>
      <c r="BA94" s="51"/>
      <c r="BB94" s="51"/>
      <c r="BC94" s="51"/>
      <c r="BD94" s="51"/>
      <c r="BE94" s="51"/>
      <c r="BF94" s="51"/>
      <c r="BG94" s="51"/>
      <c r="BH94" s="51"/>
      <c r="BI94" s="51"/>
      <c r="BJ94" s="51"/>
      <c r="BK94" s="51"/>
      <c r="BL94" s="51"/>
      <c r="BM94" s="51"/>
      <c r="BN94" s="51"/>
      <c r="BO94" s="359"/>
      <c r="BP94" s="394">
        <f t="shared" si="8"/>
        <v>0</v>
      </c>
      <c r="BQ94" s="378">
        <f t="shared" si="9"/>
        <v>56432966.719999999</v>
      </c>
      <c r="BR94" s="339" t="str">
        <f t="shared" si="10"/>
        <v>CORRECTO</v>
      </c>
      <c r="BS94" s="52" t="s">
        <v>539</v>
      </c>
      <c r="BT94" s="53" t="s">
        <v>540</v>
      </c>
      <c r="BU94" s="4"/>
      <c r="BV94" s="4"/>
      <c r="BW94" s="4"/>
      <c r="CT94" s="51"/>
      <c r="CU94" s="51"/>
      <c r="CV94" s="51"/>
    </row>
    <row r="95" spans="1:100" ht="60" customHeight="1" x14ac:dyDescent="0.25">
      <c r="A95" s="37" t="s">
        <v>100</v>
      </c>
      <c r="B95" s="38" t="s">
        <v>101</v>
      </c>
      <c r="C95" s="39"/>
      <c r="D95" s="40" t="s">
        <v>527</v>
      </c>
      <c r="E95" s="38" t="s">
        <v>528</v>
      </c>
      <c r="F95" s="39"/>
      <c r="G95" s="89"/>
      <c r="H95" s="90" t="s">
        <v>530</v>
      </c>
      <c r="I95" s="91" t="s">
        <v>531</v>
      </c>
      <c r="J95" s="93" t="s">
        <v>541</v>
      </c>
      <c r="K95" s="91" t="s">
        <v>534</v>
      </c>
      <c r="L95" s="94"/>
      <c r="M95" s="95"/>
      <c r="N95" s="92">
        <v>2292</v>
      </c>
      <c r="O95" s="121"/>
      <c r="P95" s="97" t="s">
        <v>535</v>
      </c>
      <c r="Q95" s="122" t="s">
        <v>532</v>
      </c>
      <c r="R95" s="99" t="s">
        <v>548</v>
      </c>
      <c r="S95" s="100" t="s">
        <v>549</v>
      </c>
      <c r="T95" s="100" t="s">
        <v>550</v>
      </c>
      <c r="U95" s="318">
        <v>48</v>
      </c>
      <c r="V95" s="101">
        <v>368</v>
      </c>
      <c r="W95" s="458">
        <v>278</v>
      </c>
      <c r="X95" s="488">
        <v>276150000</v>
      </c>
      <c r="Y95" s="102">
        <f t="shared" si="11"/>
        <v>282888060</v>
      </c>
      <c r="Z95" s="489"/>
      <c r="AA95" s="488">
        <f t="shared" si="12"/>
        <v>294203582.40000004</v>
      </c>
      <c r="AB95" s="517"/>
      <c r="AC95" s="102">
        <v>140000000</v>
      </c>
      <c r="AD95" s="102"/>
      <c r="AE95" s="102"/>
      <c r="AF95" s="102"/>
      <c r="AG95" s="102"/>
      <c r="AH95" s="102"/>
      <c r="AI95" s="102"/>
      <c r="AJ95" s="102">
        <v>100150000</v>
      </c>
      <c r="AK95" s="102"/>
      <c r="AL95" s="102"/>
      <c r="AM95" s="102"/>
      <c r="AN95" s="102"/>
      <c r="AO95" s="102"/>
      <c r="AP95" s="102"/>
      <c r="AQ95" s="102"/>
      <c r="AR95" s="102"/>
      <c r="AS95" s="102"/>
      <c r="AT95" s="102"/>
      <c r="AU95" s="102"/>
      <c r="AV95" s="102"/>
      <c r="AW95" s="102"/>
      <c r="AX95" s="102"/>
      <c r="AY95" s="102"/>
      <c r="AZ95" s="102"/>
      <c r="BA95" s="102"/>
      <c r="BB95" s="102"/>
      <c r="BC95" s="102"/>
      <c r="BD95" s="102"/>
      <c r="BE95" s="102"/>
      <c r="BF95" s="102"/>
      <c r="BG95" s="102"/>
      <c r="BH95" s="102"/>
      <c r="BI95" s="102"/>
      <c r="BJ95" s="102"/>
      <c r="BK95" s="102"/>
      <c r="BL95" s="102"/>
      <c r="BM95" s="102"/>
      <c r="BN95" s="102"/>
      <c r="BO95" s="362"/>
      <c r="BP95" s="397">
        <f t="shared" si="8"/>
        <v>240150000</v>
      </c>
      <c r="BQ95" s="381">
        <f t="shared" si="9"/>
        <v>54053582.400000036</v>
      </c>
      <c r="BR95" s="340" t="str">
        <f t="shared" si="10"/>
        <v>CORRECTO</v>
      </c>
      <c r="BS95" s="103" t="s">
        <v>539</v>
      </c>
      <c r="BT95" s="104" t="s">
        <v>540</v>
      </c>
      <c r="BU95" s="4"/>
      <c r="BV95" s="4"/>
      <c r="BW95" s="4"/>
      <c r="CT95" s="102"/>
      <c r="CU95" s="102"/>
      <c r="CV95" s="102"/>
    </row>
    <row r="96" spans="1:100" ht="75" x14ac:dyDescent="0.25">
      <c r="A96" s="37" t="s">
        <v>100</v>
      </c>
      <c r="B96" s="38" t="s">
        <v>101</v>
      </c>
      <c r="C96" s="39"/>
      <c r="D96" s="40" t="s">
        <v>527</v>
      </c>
      <c r="E96" s="38" t="s">
        <v>528</v>
      </c>
      <c r="F96" s="39"/>
      <c r="G96" s="123" t="s">
        <v>529</v>
      </c>
      <c r="H96" s="124" t="s">
        <v>551</v>
      </c>
      <c r="I96" s="125" t="s">
        <v>552</v>
      </c>
      <c r="J96" s="109" t="s">
        <v>554</v>
      </c>
      <c r="K96" s="107" t="s">
        <v>555</v>
      </c>
      <c r="L96" s="110">
        <f>+(SUM(X96:X103))/$Z$196</f>
        <v>1.0695199089059393E-2</v>
      </c>
      <c r="M96" s="111"/>
      <c r="N96" s="108">
        <v>2000</v>
      </c>
      <c r="O96" s="112">
        <v>3000</v>
      </c>
      <c r="P96" s="113" t="s">
        <v>556</v>
      </c>
      <c r="Q96" s="114" t="s">
        <v>553</v>
      </c>
      <c r="R96" s="126" t="s">
        <v>557</v>
      </c>
      <c r="S96" s="127" t="s">
        <v>558</v>
      </c>
      <c r="T96" s="127" t="s">
        <v>559</v>
      </c>
      <c r="U96" s="319">
        <v>44</v>
      </c>
      <c r="V96" s="128">
        <v>219</v>
      </c>
      <c r="W96" s="460">
        <v>169</v>
      </c>
      <c r="X96" s="492">
        <v>343900000</v>
      </c>
      <c r="Y96" s="129">
        <f t="shared" si="11"/>
        <v>352291160</v>
      </c>
      <c r="Z96" s="491">
        <f>SUM(X96:X103)</f>
        <v>1284000000</v>
      </c>
      <c r="AA96" s="492">
        <f t="shared" si="12"/>
        <v>366382806.40000004</v>
      </c>
      <c r="AB96" s="518">
        <f>SUM(AA96:AA103)</f>
        <v>1367942784.0000002</v>
      </c>
      <c r="AC96" s="129">
        <v>280000000</v>
      </c>
      <c r="AD96" s="129"/>
      <c r="AE96" s="129"/>
      <c r="AF96" s="129"/>
      <c r="AG96" s="129"/>
      <c r="AH96" s="129"/>
      <c r="AI96" s="129"/>
      <c r="AJ96" s="129"/>
      <c r="AK96" s="129"/>
      <c r="AL96" s="129"/>
      <c r="AM96" s="129"/>
      <c r="AN96" s="129"/>
      <c r="AO96" s="129"/>
      <c r="AP96" s="129"/>
      <c r="AQ96" s="129"/>
      <c r="AR96" s="129"/>
      <c r="AS96" s="129"/>
      <c r="AT96" s="129">
        <f>177993000-59941537</f>
        <v>118051463</v>
      </c>
      <c r="AU96" s="129"/>
      <c r="AV96" s="129"/>
      <c r="AW96" s="129"/>
      <c r="AX96" s="129"/>
      <c r="AY96" s="129"/>
      <c r="AZ96" s="129"/>
      <c r="BA96" s="129"/>
      <c r="BB96" s="129"/>
      <c r="BC96" s="129"/>
      <c r="BD96" s="129"/>
      <c r="BE96" s="129"/>
      <c r="BF96" s="129"/>
      <c r="BG96" s="129"/>
      <c r="BH96" s="129"/>
      <c r="BI96" s="129"/>
      <c r="BJ96" s="129"/>
      <c r="BK96" s="129"/>
      <c r="BL96" s="129"/>
      <c r="BM96" s="129"/>
      <c r="BN96" s="129"/>
      <c r="BO96" s="364"/>
      <c r="BP96" s="399">
        <f t="shared" si="8"/>
        <v>398051463</v>
      </c>
      <c r="BQ96" s="383">
        <f t="shared" si="9"/>
        <v>-31668656.599999964</v>
      </c>
      <c r="BR96" s="339" t="str">
        <f t="shared" si="10"/>
        <v>INCORRECTO</v>
      </c>
      <c r="BS96" s="130" t="s">
        <v>539</v>
      </c>
      <c r="BT96" s="131" t="s">
        <v>540</v>
      </c>
      <c r="BU96" s="4"/>
      <c r="BV96" s="4"/>
      <c r="BW96" s="4"/>
      <c r="CT96" s="129"/>
      <c r="CU96" s="129"/>
      <c r="CV96" s="129"/>
    </row>
    <row r="97" spans="1:100" ht="72" customHeight="1" x14ac:dyDescent="0.25">
      <c r="A97" s="37" t="s">
        <v>100</v>
      </c>
      <c r="B97" s="38" t="s">
        <v>101</v>
      </c>
      <c r="C97" s="39"/>
      <c r="D97" s="40" t="s">
        <v>527</v>
      </c>
      <c r="E97" s="38" t="s">
        <v>528</v>
      </c>
      <c r="F97" s="39"/>
      <c r="G97" s="41"/>
      <c r="H97" s="40" t="s">
        <v>551</v>
      </c>
      <c r="I97" s="38" t="s">
        <v>552</v>
      </c>
      <c r="J97" s="43" t="s">
        <v>560</v>
      </c>
      <c r="K97" s="38" t="s">
        <v>555</v>
      </c>
      <c r="L97" s="39"/>
      <c r="M97" s="44"/>
      <c r="N97" s="42">
        <v>2000</v>
      </c>
      <c r="O97" s="45"/>
      <c r="P97" s="46" t="s">
        <v>556</v>
      </c>
      <c r="Q97" s="47" t="s">
        <v>553</v>
      </c>
      <c r="R97" s="48" t="s">
        <v>561</v>
      </c>
      <c r="S97" s="49" t="s">
        <v>562</v>
      </c>
      <c r="T97" s="49" t="s">
        <v>563</v>
      </c>
      <c r="U97" s="317">
        <v>8</v>
      </c>
      <c r="V97" s="50">
        <v>43</v>
      </c>
      <c r="W97" s="455">
        <v>33</v>
      </c>
      <c r="X97" s="484">
        <v>91500000</v>
      </c>
      <c r="Y97" s="51">
        <f t="shared" si="11"/>
        <v>93732600</v>
      </c>
      <c r="Z97" s="485"/>
      <c r="AA97" s="484">
        <f t="shared" si="12"/>
        <v>97481904</v>
      </c>
      <c r="AB97" s="516"/>
      <c r="AC97" s="51">
        <v>30000000</v>
      </c>
      <c r="AD97" s="51"/>
      <c r="AE97" s="51"/>
      <c r="AF97" s="51"/>
      <c r="AG97" s="51"/>
      <c r="AH97" s="51"/>
      <c r="AI97" s="51"/>
      <c r="AJ97" s="51"/>
      <c r="AK97" s="51"/>
      <c r="AL97" s="51"/>
      <c r="AM97" s="51"/>
      <c r="AN97" s="51"/>
      <c r="AO97" s="51"/>
      <c r="AP97" s="51"/>
      <c r="AQ97" s="51"/>
      <c r="AR97" s="51"/>
      <c r="AS97" s="51"/>
      <c r="AT97" s="51"/>
      <c r="AU97" s="51"/>
      <c r="AV97" s="51"/>
      <c r="AW97" s="51"/>
      <c r="AX97" s="51"/>
      <c r="AY97" s="51"/>
      <c r="AZ97" s="51"/>
      <c r="BA97" s="51"/>
      <c r="BB97" s="51"/>
      <c r="BC97" s="51"/>
      <c r="BD97" s="51"/>
      <c r="BE97" s="51"/>
      <c r="BF97" s="51"/>
      <c r="BG97" s="51"/>
      <c r="BH97" s="51"/>
      <c r="BI97" s="51"/>
      <c r="BJ97" s="51"/>
      <c r="BK97" s="51"/>
      <c r="BL97" s="51"/>
      <c r="BM97" s="51"/>
      <c r="BN97" s="51"/>
      <c r="BO97" s="359"/>
      <c r="BP97" s="394">
        <f t="shared" si="8"/>
        <v>30000000</v>
      </c>
      <c r="BQ97" s="378">
        <f t="shared" si="9"/>
        <v>67481904</v>
      </c>
      <c r="BR97" s="339" t="str">
        <f t="shared" si="10"/>
        <v>CORRECTO</v>
      </c>
      <c r="BS97" s="52" t="s">
        <v>539</v>
      </c>
      <c r="BT97" s="53" t="s">
        <v>540</v>
      </c>
      <c r="BU97" s="4"/>
      <c r="BV97" s="4"/>
      <c r="BW97" s="4"/>
      <c r="CT97" s="51"/>
      <c r="CU97" s="51"/>
      <c r="CV97" s="51"/>
    </row>
    <row r="98" spans="1:100" ht="60" customHeight="1" x14ac:dyDescent="0.25">
      <c r="A98" s="37" t="s">
        <v>100</v>
      </c>
      <c r="B98" s="38" t="s">
        <v>101</v>
      </c>
      <c r="C98" s="39"/>
      <c r="D98" s="40" t="s">
        <v>527</v>
      </c>
      <c r="E98" s="38" t="s">
        <v>528</v>
      </c>
      <c r="F98" s="39"/>
      <c r="G98" s="41"/>
      <c r="H98" s="40" t="s">
        <v>551</v>
      </c>
      <c r="I98" s="38" t="s">
        <v>552</v>
      </c>
      <c r="J98" s="43" t="s">
        <v>560</v>
      </c>
      <c r="K98" s="38" t="s">
        <v>555</v>
      </c>
      <c r="L98" s="39"/>
      <c r="M98" s="44"/>
      <c r="N98" s="42">
        <v>2000</v>
      </c>
      <c r="O98" s="45"/>
      <c r="P98" s="46" t="s">
        <v>556</v>
      </c>
      <c r="Q98" s="47" t="s">
        <v>553</v>
      </c>
      <c r="R98" s="48" t="s">
        <v>564</v>
      </c>
      <c r="S98" s="49" t="s">
        <v>565</v>
      </c>
      <c r="T98" s="49" t="s">
        <v>566</v>
      </c>
      <c r="U98" s="317">
        <v>0</v>
      </c>
      <c r="V98" s="50">
        <v>50</v>
      </c>
      <c r="W98" s="455">
        <v>40</v>
      </c>
      <c r="X98" s="484">
        <v>20000000</v>
      </c>
      <c r="Y98" s="51">
        <f t="shared" si="11"/>
        <v>20488000</v>
      </c>
      <c r="Z98" s="485"/>
      <c r="AA98" s="484">
        <f t="shared" si="12"/>
        <v>21307520</v>
      </c>
      <c r="AB98" s="516"/>
      <c r="AC98" s="51"/>
      <c r="AD98" s="51"/>
      <c r="AE98" s="51"/>
      <c r="AF98" s="51"/>
      <c r="AG98" s="51"/>
      <c r="AH98" s="51"/>
      <c r="AI98" s="51"/>
      <c r="AJ98" s="51"/>
      <c r="AK98" s="51"/>
      <c r="AL98" s="51"/>
      <c r="AM98" s="51"/>
      <c r="AN98" s="51"/>
      <c r="AO98" s="51"/>
      <c r="AP98" s="51"/>
      <c r="AQ98" s="51"/>
      <c r="AR98" s="51"/>
      <c r="AS98" s="51"/>
      <c r="AT98" s="51"/>
      <c r="AU98" s="51"/>
      <c r="AV98" s="51"/>
      <c r="AW98" s="51"/>
      <c r="AX98" s="51"/>
      <c r="AY98" s="51"/>
      <c r="AZ98" s="51"/>
      <c r="BA98" s="51"/>
      <c r="BB98" s="51"/>
      <c r="BC98" s="51"/>
      <c r="BD98" s="51"/>
      <c r="BE98" s="51"/>
      <c r="BF98" s="51"/>
      <c r="BG98" s="51"/>
      <c r="BH98" s="51"/>
      <c r="BI98" s="51"/>
      <c r="BJ98" s="51"/>
      <c r="BK98" s="51"/>
      <c r="BL98" s="51"/>
      <c r="BM98" s="51"/>
      <c r="BN98" s="51"/>
      <c r="BO98" s="359"/>
      <c r="BP98" s="394">
        <f t="shared" si="8"/>
        <v>0</v>
      </c>
      <c r="BQ98" s="378">
        <f t="shared" si="9"/>
        <v>21307520</v>
      </c>
      <c r="BR98" s="339" t="str">
        <f t="shared" si="10"/>
        <v>CORRECTO</v>
      </c>
      <c r="BS98" s="52" t="s">
        <v>539</v>
      </c>
      <c r="BT98" s="53" t="s">
        <v>540</v>
      </c>
      <c r="BU98" s="4"/>
      <c r="BV98" s="4"/>
      <c r="BW98" s="4"/>
      <c r="CT98" s="51"/>
      <c r="CU98" s="51"/>
      <c r="CV98" s="51"/>
    </row>
    <row r="99" spans="1:100" ht="49.5" customHeight="1" x14ac:dyDescent="0.25">
      <c r="A99" s="37" t="s">
        <v>100</v>
      </c>
      <c r="B99" s="38" t="s">
        <v>101</v>
      </c>
      <c r="C99" s="39"/>
      <c r="D99" s="40" t="s">
        <v>527</v>
      </c>
      <c r="E99" s="38" t="s">
        <v>528</v>
      </c>
      <c r="F99" s="39"/>
      <c r="G99" s="41"/>
      <c r="H99" s="40" t="s">
        <v>551</v>
      </c>
      <c r="I99" s="38" t="s">
        <v>552</v>
      </c>
      <c r="J99" s="43" t="s">
        <v>560</v>
      </c>
      <c r="K99" s="38" t="s">
        <v>555</v>
      </c>
      <c r="L99" s="39"/>
      <c r="M99" s="44"/>
      <c r="N99" s="42">
        <v>2000</v>
      </c>
      <c r="O99" s="45"/>
      <c r="P99" s="46" t="s">
        <v>556</v>
      </c>
      <c r="Q99" s="47" t="s">
        <v>553</v>
      </c>
      <c r="R99" s="48" t="s">
        <v>567</v>
      </c>
      <c r="S99" s="49" t="s">
        <v>568</v>
      </c>
      <c r="T99" s="49" t="s">
        <v>569</v>
      </c>
      <c r="U99" s="317">
        <v>0</v>
      </c>
      <c r="V99" s="50">
        <v>4</v>
      </c>
      <c r="W99" s="455">
        <v>3</v>
      </c>
      <c r="X99" s="484">
        <v>72400000</v>
      </c>
      <c r="Y99" s="51">
        <f t="shared" si="11"/>
        <v>74166560</v>
      </c>
      <c r="Z99" s="485"/>
      <c r="AA99" s="484">
        <f t="shared" si="12"/>
        <v>77133222.400000006</v>
      </c>
      <c r="AB99" s="516"/>
      <c r="AC99" s="51">
        <v>24400000</v>
      </c>
      <c r="AD99" s="51"/>
      <c r="AE99" s="51"/>
      <c r="AF99" s="51"/>
      <c r="AG99" s="51"/>
      <c r="AH99" s="51"/>
      <c r="AI99" s="51"/>
      <c r="AJ99" s="51"/>
      <c r="AK99" s="51"/>
      <c r="AL99" s="51"/>
      <c r="AM99" s="51"/>
      <c r="AN99" s="51"/>
      <c r="AO99" s="51"/>
      <c r="AP99" s="51"/>
      <c r="AQ99" s="51"/>
      <c r="AR99" s="51"/>
      <c r="AS99" s="51"/>
      <c r="AT99" s="51"/>
      <c r="AU99" s="51"/>
      <c r="AV99" s="51"/>
      <c r="AW99" s="51"/>
      <c r="AX99" s="51"/>
      <c r="AY99" s="51"/>
      <c r="AZ99" s="51"/>
      <c r="BA99" s="51"/>
      <c r="BB99" s="51"/>
      <c r="BC99" s="51"/>
      <c r="BD99" s="51"/>
      <c r="BE99" s="51"/>
      <c r="BF99" s="51"/>
      <c r="BG99" s="51"/>
      <c r="BH99" s="51"/>
      <c r="BI99" s="51"/>
      <c r="BJ99" s="51"/>
      <c r="BK99" s="51"/>
      <c r="BL99" s="51"/>
      <c r="BM99" s="51"/>
      <c r="BN99" s="51"/>
      <c r="BO99" s="359"/>
      <c r="BP99" s="394">
        <f t="shared" si="8"/>
        <v>24400000</v>
      </c>
      <c r="BQ99" s="378">
        <f t="shared" si="9"/>
        <v>52733222.400000006</v>
      </c>
      <c r="BR99" s="339" t="str">
        <f t="shared" si="10"/>
        <v>CORRECTO</v>
      </c>
      <c r="BS99" s="52" t="s">
        <v>539</v>
      </c>
      <c r="BT99" s="53" t="s">
        <v>540</v>
      </c>
      <c r="BU99" s="4"/>
      <c r="BV99" s="4"/>
      <c r="BW99" s="4"/>
      <c r="CT99" s="51"/>
      <c r="CU99" s="51"/>
      <c r="CV99" s="51"/>
    </row>
    <row r="100" spans="1:100" ht="51" customHeight="1" x14ac:dyDescent="0.25">
      <c r="A100" s="37" t="s">
        <v>100</v>
      </c>
      <c r="B100" s="38" t="s">
        <v>101</v>
      </c>
      <c r="C100" s="39"/>
      <c r="D100" s="40" t="s">
        <v>527</v>
      </c>
      <c r="E100" s="38" t="s">
        <v>528</v>
      </c>
      <c r="F100" s="39"/>
      <c r="G100" s="41"/>
      <c r="H100" s="40" t="s">
        <v>551</v>
      </c>
      <c r="I100" s="38" t="s">
        <v>552</v>
      </c>
      <c r="J100" s="43" t="s">
        <v>560</v>
      </c>
      <c r="K100" s="38" t="s">
        <v>555</v>
      </c>
      <c r="L100" s="39"/>
      <c r="M100" s="44"/>
      <c r="N100" s="42">
        <v>2000</v>
      </c>
      <c r="O100" s="45"/>
      <c r="P100" s="46" t="s">
        <v>556</v>
      </c>
      <c r="Q100" s="47" t="s">
        <v>553</v>
      </c>
      <c r="R100" s="48" t="s">
        <v>570</v>
      </c>
      <c r="S100" s="49" t="s">
        <v>571</v>
      </c>
      <c r="T100" s="49" t="s">
        <v>572</v>
      </c>
      <c r="U100" s="317">
        <v>0</v>
      </c>
      <c r="V100" s="50">
        <v>4</v>
      </c>
      <c r="W100" s="455">
        <v>3</v>
      </c>
      <c r="X100" s="484">
        <v>334800000</v>
      </c>
      <c r="Y100" s="51">
        <f t="shared" si="11"/>
        <v>342969120</v>
      </c>
      <c r="Z100" s="485"/>
      <c r="AA100" s="484">
        <f t="shared" si="12"/>
        <v>356687884.80000001</v>
      </c>
      <c r="AB100" s="516"/>
      <c r="AC100" s="51">
        <v>30000000</v>
      </c>
      <c r="AD100" s="51"/>
      <c r="AE100" s="51"/>
      <c r="AF100" s="51"/>
      <c r="AG100" s="51"/>
      <c r="AH100" s="51"/>
      <c r="AI100" s="51"/>
      <c r="AJ100" s="51">
        <v>99541666.799999952</v>
      </c>
      <c r="AK100" s="51"/>
      <c r="AL100" s="51"/>
      <c r="AM100" s="51"/>
      <c r="AN100" s="51"/>
      <c r="AO100" s="51"/>
      <c r="AP100" s="51"/>
      <c r="AQ100" s="51"/>
      <c r="AR100" s="51"/>
      <c r="AS100" s="51"/>
      <c r="AT100" s="51"/>
      <c r="AU100" s="51"/>
      <c r="AV100" s="51"/>
      <c r="AW100" s="51"/>
      <c r="AX100" s="51"/>
      <c r="AY100" s="51"/>
      <c r="AZ100" s="51"/>
      <c r="BA100" s="51"/>
      <c r="BB100" s="51"/>
      <c r="BC100" s="51"/>
      <c r="BD100" s="51"/>
      <c r="BE100" s="51"/>
      <c r="BF100" s="51"/>
      <c r="BG100" s="51"/>
      <c r="BH100" s="51"/>
      <c r="BI100" s="51"/>
      <c r="BJ100" s="51"/>
      <c r="BK100" s="51"/>
      <c r="BL100" s="51"/>
      <c r="BM100" s="51"/>
      <c r="BN100" s="51"/>
      <c r="BO100" s="359"/>
      <c r="BP100" s="394">
        <f t="shared" si="8"/>
        <v>129541666.79999995</v>
      </c>
      <c r="BQ100" s="378">
        <f t="shared" si="9"/>
        <v>227146218.00000006</v>
      </c>
      <c r="BR100" s="339" t="str">
        <f t="shared" si="10"/>
        <v>CORRECTO</v>
      </c>
      <c r="BS100" s="52" t="s">
        <v>539</v>
      </c>
      <c r="BT100" s="53" t="s">
        <v>540</v>
      </c>
      <c r="BU100" s="4"/>
      <c r="BV100" s="4"/>
      <c r="BW100" s="4"/>
      <c r="CT100" s="51"/>
      <c r="CU100" s="51"/>
      <c r="CV100" s="51"/>
    </row>
    <row r="101" spans="1:100" ht="58.5" customHeight="1" x14ac:dyDescent="0.25">
      <c r="A101" s="37" t="s">
        <v>100</v>
      </c>
      <c r="B101" s="38" t="s">
        <v>101</v>
      </c>
      <c r="C101" s="39"/>
      <c r="D101" s="40" t="s">
        <v>527</v>
      </c>
      <c r="E101" s="38" t="s">
        <v>528</v>
      </c>
      <c r="F101" s="39"/>
      <c r="G101" s="41"/>
      <c r="H101" s="40" t="s">
        <v>551</v>
      </c>
      <c r="I101" s="38" t="s">
        <v>552</v>
      </c>
      <c r="J101" s="43" t="s">
        <v>560</v>
      </c>
      <c r="K101" s="38" t="s">
        <v>555</v>
      </c>
      <c r="L101" s="39"/>
      <c r="M101" s="44"/>
      <c r="N101" s="42">
        <v>2000</v>
      </c>
      <c r="O101" s="45"/>
      <c r="P101" s="46" t="s">
        <v>556</v>
      </c>
      <c r="Q101" s="47" t="s">
        <v>553</v>
      </c>
      <c r="R101" s="48" t="s">
        <v>573</v>
      </c>
      <c r="S101" s="49" t="s">
        <v>574</v>
      </c>
      <c r="T101" s="49" t="s">
        <v>575</v>
      </c>
      <c r="U101" s="317">
        <v>2</v>
      </c>
      <c r="V101" s="50">
        <v>18</v>
      </c>
      <c r="W101" s="455">
        <v>14</v>
      </c>
      <c r="X101" s="484">
        <v>120000000</v>
      </c>
      <c r="Y101" s="51">
        <f t="shared" si="11"/>
        <v>122928000</v>
      </c>
      <c r="Z101" s="485"/>
      <c r="AA101" s="484">
        <f t="shared" si="12"/>
        <v>127845120</v>
      </c>
      <c r="AB101" s="516"/>
      <c r="AC101" s="51">
        <v>40000000</v>
      </c>
      <c r="AD101" s="51"/>
      <c r="AE101" s="51"/>
      <c r="AF101" s="51"/>
      <c r="AG101" s="51"/>
      <c r="AH101" s="51"/>
      <c r="AI101" s="51"/>
      <c r="AJ101" s="51"/>
      <c r="AK101" s="51"/>
      <c r="AL101" s="51"/>
      <c r="AM101" s="51"/>
      <c r="AN101" s="51"/>
      <c r="AO101" s="51"/>
      <c r="AP101" s="51"/>
      <c r="AQ101" s="51"/>
      <c r="AR101" s="51"/>
      <c r="AS101" s="51"/>
      <c r="AT101" s="51">
        <v>20000000</v>
      </c>
      <c r="AU101" s="51"/>
      <c r="AV101" s="51"/>
      <c r="AW101" s="51"/>
      <c r="AX101" s="51"/>
      <c r="AY101" s="51"/>
      <c r="AZ101" s="51"/>
      <c r="BA101" s="51"/>
      <c r="BB101" s="51"/>
      <c r="BC101" s="51"/>
      <c r="BD101" s="51"/>
      <c r="BE101" s="51"/>
      <c r="BF101" s="51"/>
      <c r="BG101" s="51"/>
      <c r="BH101" s="51"/>
      <c r="BI101" s="51"/>
      <c r="BJ101" s="51"/>
      <c r="BK101" s="51"/>
      <c r="BL101" s="51"/>
      <c r="BM101" s="51"/>
      <c r="BN101" s="51"/>
      <c r="BO101" s="359"/>
      <c r="BP101" s="394">
        <f t="shared" si="8"/>
        <v>60000000</v>
      </c>
      <c r="BQ101" s="378">
        <f t="shared" si="9"/>
        <v>67845120</v>
      </c>
      <c r="BR101" s="339" t="str">
        <f t="shared" si="10"/>
        <v>CORRECTO</v>
      </c>
      <c r="BS101" s="52" t="s">
        <v>539</v>
      </c>
      <c r="BT101" s="53" t="s">
        <v>540</v>
      </c>
      <c r="BU101" s="4"/>
      <c r="BV101" s="4"/>
      <c r="BW101" s="4"/>
      <c r="CT101" s="51"/>
      <c r="CU101" s="51"/>
      <c r="CV101" s="51"/>
    </row>
    <row r="102" spans="1:100" ht="60" customHeight="1" x14ac:dyDescent="0.25">
      <c r="A102" s="37" t="s">
        <v>100</v>
      </c>
      <c r="B102" s="38" t="s">
        <v>101</v>
      </c>
      <c r="C102" s="39"/>
      <c r="D102" s="40" t="s">
        <v>527</v>
      </c>
      <c r="E102" s="38" t="s">
        <v>528</v>
      </c>
      <c r="F102" s="39"/>
      <c r="G102" s="41"/>
      <c r="H102" s="40" t="s">
        <v>551</v>
      </c>
      <c r="I102" s="38" t="s">
        <v>552</v>
      </c>
      <c r="J102" s="43" t="s">
        <v>560</v>
      </c>
      <c r="K102" s="38" t="s">
        <v>555</v>
      </c>
      <c r="L102" s="39"/>
      <c r="M102" s="44"/>
      <c r="N102" s="42">
        <v>2000</v>
      </c>
      <c r="O102" s="45"/>
      <c r="P102" s="46" t="s">
        <v>556</v>
      </c>
      <c r="Q102" s="47" t="s">
        <v>553</v>
      </c>
      <c r="R102" s="48" t="s">
        <v>576</v>
      </c>
      <c r="S102" s="49" t="s">
        <v>577</v>
      </c>
      <c r="T102" s="49" t="s">
        <v>578</v>
      </c>
      <c r="U102" s="317">
        <v>1</v>
      </c>
      <c r="V102" s="50">
        <v>4</v>
      </c>
      <c r="W102" s="455">
        <v>4</v>
      </c>
      <c r="X102" s="484">
        <v>15000000</v>
      </c>
      <c r="Y102" s="51">
        <f t="shared" si="11"/>
        <v>15366000</v>
      </c>
      <c r="Z102" s="485"/>
      <c r="AA102" s="484">
        <f t="shared" si="12"/>
        <v>15980640</v>
      </c>
      <c r="AB102" s="516"/>
      <c r="AC102" s="51">
        <v>10000000</v>
      </c>
      <c r="AD102" s="51"/>
      <c r="AE102" s="51"/>
      <c r="AF102" s="51"/>
      <c r="AG102" s="51"/>
      <c r="AH102" s="51"/>
      <c r="AI102" s="51"/>
      <c r="AJ102" s="51"/>
      <c r="AK102" s="51"/>
      <c r="AL102" s="51"/>
      <c r="AM102" s="51"/>
      <c r="AN102" s="51"/>
      <c r="AO102" s="51"/>
      <c r="AP102" s="51"/>
      <c r="AQ102" s="51"/>
      <c r="AR102" s="51"/>
      <c r="AS102" s="51"/>
      <c r="AT102" s="51"/>
      <c r="AU102" s="51"/>
      <c r="AV102" s="51"/>
      <c r="AW102" s="51"/>
      <c r="AX102" s="51"/>
      <c r="AY102" s="51"/>
      <c r="AZ102" s="51"/>
      <c r="BA102" s="51"/>
      <c r="BB102" s="51"/>
      <c r="BC102" s="51"/>
      <c r="BD102" s="51"/>
      <c r="BE102" s="51"/>
      <c r="BF102" s="51"/>
      <c r="BG102" s="51"/>
      <c r="BH102" s="51"/>
      <c r="BI102" s="51"/>
      <c r="BJ102" s="51"/>
      <c r="BK102" s="51"/>
      <c r="BL102" s="51"/>
      <c r="BM102" s="51"/>
      <c r="BN102" s="51"/>
      <c r="BO102" s="359"/>
      <c r="BP102" s="394">
        <f t="shared" si="8"/>
        <v>10000000</v>
      </c>
      <c r="BQ102" s="378">
        <f t="shared" si="9"/>
        <v>5980640</v>
      </c>
      <c r="BR102" s="339" t="str">
        <f t="shared" si="10"/>
        <v>CORRECTO</v>
      </c>
      <c r="BS102" s="52" t="s">
        <v>539</v>
      </c>
      <c r="BT102" s="53" t="s">
        <v>540</v>
      </c>
      <c r="BU102" s="4"/>
      <c r="BV102" s="4"/>
      <c r="BW102" s="4"/>
      <c r="CT102" s="51"/>
      <c r="CU102" s="51"/>
      <c r="CV102" s="51"/>
    </row>
    <row r="103" spans="1:100" ht="32.25" customHeight="1" thickBot="1" x14ac:dyDescent="0.3">
      <c r="A103" s="205" t="s">
        <v>100</v>
      </c>
      <c r="B103" s="206" t="s">
        <v>101</v>
      </c>
      <c r="C103" s="207"/>
      <c r="D103" s="208" t="s">
        <v>527</v>
      </c>
      <c r="E103" s="206" t="s">
        <v>528</v>
      </c>
      <c r="F103" s="207"/>
      <c r="G103" s="209"/>
      <c r="H103" s="208" t="s">
        <v>551</v>
      </c>
      <c r="I103" s="206" t="s">
        <v>552</v>
      </c>
      <c r="J103" s="211" t="s">
        <v>560</v>
      </c>
      <c r="K103" s="206" t="s">
        <v>555</v>
      </c>
      <c r="L103" s="207"/>
      <c r="M103" s="212"/>
      <c r="N103" s="210">
        <v>2000</v>
      </c>
      <c r="O103" s="213"/>
      <c r="P103" s="214" t="s">
        <v>556</v>
      </c>
      <c r="Q103" s="215" t="s">
        <v>553</v>
      </c>
      <c r="R103" s="216" t="s">
        <v>579</v>
      </c>
      <c r="S103" s="217" t="s">
        <v>580</v>
      </c>
      <c r="T103" s="217" t="s">
        <v>581</v>
      </c>
      <c r="U103" s="329">
        <v>0</v>
      </c>
      <c r="V103" s="218">
        <v>1</v>
      </c>
      <c r="W103" s="470">
        <v>1</v>
      </c>
      <c r="X103" s="500">
        <v>286400000</v>
      </c>
      <c r="Y103" s="219">
        <f t="shared" si="11"/>
        <v>293388160</v>
      </c>
      <c r="Z103" s="501"/>
      <c r="AA103" s="500">
        <f t="shared" si="12"/>
        <v>305123686.40000004</v>
      </c>
      <c r="AB103" s="606">
        <f>SUM(AA92:AA103)</f>
        <v>2526006496.0000005</v>
      </c>
      <c r="AC103" s="219">
        <v>48400000</v>
      </c>
      <c r="AD103" s="219"/>
      <c r="AE103" s="219"/>
      <c r="AF103" s="219"/>
      <c r="AG103" s="219"/>
      <c r="AH103" s="219"/>
      <c r="AI103" s="219"/>
      <c r="AJ103" s="219"/>
      <c r="AK103" s="219"/>
      <c r="AL103" s="219"/>
      <c r="AM103" s="219"/>
      <c r="AN103" s="219"/>
      <c r="AO103" s="219"/>
      <c r="AP103" s="219"/>
      <c r="AQ103" s="219"/>
      <c r="AR103" s="219"/>
      <c r="AS103" s="219"/>
      <c r="AT103" s="219"/>
      <c r="AU103" s="219"/>
      <c r="AV103" s="219"/>
      <c r="AW103" s="219"/>
      <c r="AX103" s="219"/>
      <c r="AY103" s="219"/>
      <c r="AZ103" s="219"/>
      <c r="BA103" s="219"/>
      <c r="BB103" s="219"/>
      <c r="BC103" s="219"/>
      <c r="BD103" s="219"/>
      <c r="BE103" s="219"/>
      <c r="BF103" s="219"/>
      <c r="BG103" s="219"/>
      <c r="BH103" s="219"/>
      <c r="BI103" s="219"/>
      <c r="BJ103" s="219"/>
      <c r="BK103" s="219"/>
      <c r="BL103" s="219"/>
      <c r="BM103" s="219"/>
      <c r="BN103" s="219"/>
      <c r="BO103" s="370"/>
      <c r="BP103" s="405">
        <f t="shared" ref="BP103:BP134" si="13">SUM(AC103:BO103)</f>
        <v>48400000</v>
      </c>
      <c r="BQ103" s="389">
        <f t="shared" ref="BQ103:BQ134" si="14">+AA103-BP103</f>
        <v>256723686.40000004</v>
      </c>
      <c r="BR103" s="344" t="str">
        <f t="shared" ref="BR103:BR134" si="15">+IF(AA103&gt;=BP103,"CORRECTO","INCORRECTO")</f>
        <v>CORRECTO</v>
      </c>
      <c r="BS103" s="220" t="s">
        <v>539</v>
      </c>
      <c r="BT103" s="221" t="s">
        <v>540</v>
      </c>
      <c r="BU103" s="4"/>
      <c r="BV103" s="4"/>
      <c r="BW103" s="4"/>
      <c r="CT103" s="219"/>
      <c r="CU103" s="219"/>
      <c r="CV103" s="219"/>
    </row>
    <row r="104" spans="1:100" ht="60.75" thickTop="1" x14ac:dyDescent="0.25">
      <c r="A104" s="20" t="s">
        <v>134</v>
      </c>
      <c r="B104" s="21" t="s">
        <v>582</v>
      </c>
      <c r="C104" s="22">
        <f>+(Z104+Z110+Z113+Z121+Z125)/$Z$196</f>
        <v>7.0082242405643411E-2</v>
      </c>
      <c r="D104" s="23" t="s">
        <v>583</v>
      </c>
      <c r="E104" s="21" t="s">
        <v>584</v>
      </c>
      <c r="F104" s="22">
        <f>+(Z104+Z110+Z113+Z121+Z125)/$Z$196</f>
        <v>7.0082242405643411E-2</v>
      </c>
      <c r="G104" s="24" t="s">
        <v>585</v>
      </c>
      <c r="H104" s="23" t="s">
        <v>586</v>
      </c>
      <c r="I104" s="21" t="s">
        <v>587</v>
      </c>
      <c r="J104" s="26" t="s">
        <v>589</v>
      </c>
      <c r="K104" s="21" t="s">
        <v>590</v>
      </c>
      <c r="L104" s="22">
        <f>+(SUM(X104:X105))/$Z$196</f>
        <v>2.1384873991174964E-2</v>
      </c>
      <c r="M104" s="27"/>
      <c r="N104" s="25">
        <v>6700</v>
      </c>
      <c r="O104" s="28">
        <v>6700</v>
      </c>
      <c r="P104" s="29" t="s">
        <v>591</v>
      </c>
      <c r="Q104" s="30" t="s">
        <v>588</v>
      </c>
      <c r="R104" s="31" t="s">
        <v>592</v>
      </c>
      <c r="S104" s="32" t="s">
        <v>593</v>
      </c>
      <c r="T104" s="32" t="s">
        <v>594</v>
      </c>
      <c r="U104" s="330">
        <v>6700</v>
      </c>
      <c r="V104" s="33">
        <v>6700</v>
      </c>
      <c r="W104" s="454">
        <v>6300</v>
      </c>
      <c r="X104" s="482">
        <v>2527736800</v>
      </c>
      <c r="Y104" s="34">
        <f t="shared" si="11"/>
        <v>2589413577.9200001</v>
      </c>
      <c r="Z104" s="483">
        <f>SUM(X104:X109)</f>
        <v>4134186800</v>
      </c>
      <c r="AA104" s="482">
        <f t="shared" si="12"/>
        <v>2692990121.0368004</v>
      </c>
      <c r="AB104" s="515">
        <f>SUM(AA104:AA109)</f>
        <v>4404463396.2368002</v>
      </c>
      <c r="AC104" s="34">
        <v>1860643100</v>
      </c>
      <c r="AD104" s="34"/>
      <c r="AE104" s="34"/>
      <c r="AF104" s="34"/>
      <c r="AG104" s="34"/>
      <c r="AH104" s="34"/>
      <c r="AI104" s="34"/>
      <c r="AJ104" s="34"/>
      <c r="AK104" s="34"/>
      <c r="AL104" s="34"/>
      <c r="AM104" s="34"/>
      <c r="AN104" s="34"/>
      <c r="AO104" s="34"/>
      <c r="AP104" s="34"/>
      <c r="AQ104" s="34">
        <v>71905067</v>
      </c>
      <c r="AR104" s="34"/>
      <c r="AS104" s="34"/>
      <c r="AT104" s="34"/>
      <c r="AU104" s="34"/>
      <c r="AV104" s="34"/>
      <c r="AW104" s="34"/>
      <c r="AX104" s="34"/>
      <c r="AY104" s="34"/>
      <c r="AZ104" s="34"/>
      <c r="BA104" s="34"/>
      <c r="BB104" s="34"/>
      <c r="BC104" s="34"/>
      <c r="BD104" s="34"/>
      <c r="BE104" s="34"/>
      <c r="BF104" s="34"/>
      <c r="BG104" s="34"/>
      <c r="BH104" s="34"/>
      <c r="BI104" s="34"/>
      <c r="BJ104" s="34"/>
      <c r="BK104" s="34"/>
      <c r="BL104" s="34"/>
      <c r="BM104" s="34"/>
      <c r="BN104" s="34"/>
      <c r="BO104" s="358"/>
      <c r="BP104" s="393">
        <f t="shared" si="13"/>
        <v>1932548167</v>
      </c>
      <c r="BQ104" s="377">
        <f t="shared" si="14"/>
        <v>760441954.03680038</v>
      </c>
      <c r="BR104" s="338" t="str">
        <f t="shared" si="15"/>
        <v>CORRECTO</v>
      </c>
      <c r="BS104" s="35" t="s">
        <v>595</v>
      </c>
      <c r="BT104" s="36" t="s">
        <v>596</v>
      </c>
      <c r="BU104" s="4"/>
      <c r="BV104" s="4"/>
      <c r="BW104" s="4"/>
      <c r="CT104" s="34"/>
      <c r="CU104" s="34"/>
      <c r="CV104" s="34"/>
    </row>
    <row r="105" spans="1:100" ht="46.5" customHeight="1" x14ac:dyDescent="0.25">
      <c r="A105" s="37" t="s">
        <v>134</v>
      </c>
      <c r="B105" s="38" t="s">
        <v>582</v>
      </c>
      <c r="C105" s="39"/>
      <c r="D105" s="40" t="s">
        <v>583</v>
      </c>
      <c r="E105" s="38" t="s">
        <v>584</v>
      </c>
      <c r="F105" s="39"/>
      <c r="G105" s="41"/>
      <c r="H105" s="40" t="s">
        <v>586</v>
      </c>
      <c r="I105" s="38" t="s">
        <v>597</v>
      </c>
      <c r="J105" s="55" t="s">
        <v>598</v>
      </c>
      <c r="K105" s="56" t="s">
        <v>590</v>
      </c>
      <c r="L105" s="57"/>
      <c r="M105" s="58"/>
      <c r="N105" s="54">
        <v>6700</v>
      </c>
      <c r="O105" s="59"/>
      <c r="P105" s="60" t="s">
        <v>591</v>
      </c>
      <c r="Q105" s="61" t="s">
        <v>588</v>
      </c>
      <c r="R105" s="62" t="s">
        <v>599</v>
      </c>
      <c r="S105" s="63" t="s">
        <v>600</v>
      </c>
      <c r="T105" s="63" t="s">
        <v>601</v>
      </c>
      <c r="U105" s="320">
        <v>0</v>
      </c>
      <c r="V105" s="64">
        <v>1</v>
      </c>
      <c r="W105" s="456">
        <v>1</v>
      </c>
      <c r="X105" s="486">
        <v>39600000</v>
      </c>
      <c r="Y105" s="65">
        <f t="shared" si="11"/>
        <v>40566240</v>
      </c>
      <c r="Z105" s="485"/>
      <c r="AA105" s="486">
        <f t="shared" si="12"/>
        <v>42188889.600000001</v>
      </c>
      <c r="AB105" s="516"/>
      <c r="AC105" s="65"/>
      <c r="AD105" s="65"/>
      <c r="AE105" s="65"/>
      <c r="AF105" s="65"/>
      <c r="AG105" s="65"/>
      <c r="AH105" s="65"/>
      <c r="AI105" s="65"/>
      <c r="AJ105" s="65"/>
      <c r="AK105" s="65"/>
      <c r="AL105" s="65"/>
      <c r="AM105" s="65"/>
      <c r="AN105" s="65"/>
      <c r="AO105" s="65"/>
      <c r="AP105" s="65"/>
      <c r="AQ105" s="65"/>
      <c r="AR105" s="65"/>
      <c r="AS105" s="65"/>
      <c r="AT105" s="65"/>
      <c r="AU105" s="65"/>
      <c r="AV105" s="65"/>
      <c r="AW105" s="65"/>
      <c r="AX105" s="65"/>
      <c r="AY105" s="65"/>
      <c r="AZ105" s="65"/>
      <c r="BA105" s="65"/>
      <c r="BB105" s="65"/>
      <c r="BC105" s="65"/>
      <c r="BD105" s="65"/>
      <c r="BE105" s="65"/>
      <c r="BF105" s="65"/>
      <c r="BG105" s="65"/>
      <c r="BH105" s="65"/>
      <c r="BI105" s="65"/>
      <c r="BJ105" s="65"/>
      <c r="BK105" s="65"/>
      <c r="BL105" s="65"/>
      <c r="BM105" s="65"/>
      <c r="BN105" s="65"/>
      <c r="BO105" s="360"/>
      <c r="BP105" s="395">
        <f t="shared" si="13"/>
        <v>0</v>
      </c>
      <c r="BQ105" s="379">
        <f t="shared" si="14"/>
        <v>42188889.600000001</v>
      </c>
      <c r="BR105" s="339" t="str">
        <f t="shared" si="15"/>
        <v>CORRECTO</v>
      </c>
      <c r="BS105" s="66" t="s">
        <v>595</v>
      </c>
      <c r="BT105" s="67" t="s">
        <v>596</v>
      </c>
      <c r="BU105" s="4"/>
      <c r="BV105" s="4"/>
      <c r="BW105" s="4"/>
      <c r="CT105" s="65"/>
      <c r="CU105" s="65"/>
      <c r="CV105" s="65"/>
    </row>
    <row r="106" spans="1:100" ht="70.5" customHeight="1" x14ac:dyDescent="0.25">
      <c r="A106" s="37" t="s">
        <v>134</v>
      </c>
      <c r="B106" s="38" t="s">
        <v>582</v>
      </c>
      <c r="C106" s="39"/>
      <c r="D106" s="40" t="s">
        <v>583</v>
      </c>
      <c r="E106" s="38" t="s">
        <v>584</v>
      </c>
      <c r="F106" s="39"/>
      <c r="G106" s="41"/>
      <c r="H106" s="40" t="s">
        <v>586</v>
      </c>
      <c r="I106" s="38" t="s">
        <v>597</v>
      </c>
      <c r="J106" s="69" t="s">
        <v>603</v>
      </c>
      <c r="K106" s="70" t="s">
        <v>604</v>
      </c>
      <c r="L106" s="71">
        <f>+(SUM(X106:X109))/$Z$196</f>
        <v>1.3051224838545724E-2</v>
      </c>
      <c r="M106" s="132"/>
      <c r="N106" s="68">
        <v>1074</v>
      </c>
      <c r="O106" s="133">
        <v>1372</v>
      </c>
      <c r="P106" s="73" t="s">
        <v>605</v>
      </c>
      <c r="Q106" s="74" t="s">
        <v>602</v>
      </c>
      <c r="R106" s="75" t="s">
        <v>606</v>
      </c>
      <c r="S106" s="76" t="s">
        <v>607</v>
      </c>
      <c r="T106" s="76" t="s">
        <v>608</v>
      </c>
      <c r="U106" s="321">
        <v>130</v>
      </c>
      <c r="V106" s="134">
        <v>162</v>
      </c>
      <c r="W106" s="461">
        <v>120</v>
      </c>
      <c r="X106" s="487">
        <v>236850000</v>
      </c>
      <c r="Y106" s="79">
        <f t="shared" si="11"/>
        <v>242629140</v>
      </c>
      <c r="Z106" s="485"/>
      <c r="AA106" s="487">
        <f t="shared" si="12"/>
        <v>252334305.59999999</v>
      </c>
      <c r="AB106" s="516"/>
      <c r="AC106" s="79">
        <v>27500000</v>
      </c>
      <c r="AD106" s="79"/>
      <c r="AE106" s="79"/>
      <c r="AF106" s="79"/>
      <c r="AG106" s="79"/>
      <c r="AH106" s="79"/>
      <c r="AI106" s="79"/>
      <c r="AJ106" s="79"/>
      <c r="AK106" s="79"/>
      <c r="AL106" s="79"/>
      <c r="AM106" s="79"/>
      <c r="AN106" s="79"/>
      <c r="AO106" s="79"/>
      <c r="AP106" s="79"/>
      <c r="AQ106" s="79"/>
      <c r="AR106" s="79"/>
      <c r="AS106" s="79"/>
      <c r="AT106" s="79"/>
      <c r="AU106" s="79"/>
      <c r="AV106" s="79"/>
      <c r="AW106" s="79"/>
      <c r="AX106" s="79"/>
      <c r="AY106" s="79"/>
      <c r="AZ106" s="79"/>
      <c r="BA106" s="79"/>
      <c r="BB106" s="79"/>
      <c r="BC106" s="79"/>
      <c r="BD106" s="79"/>
      <c r="BE106" s="79"/>
      <c r="BF106" s="79"/>
      <c r="BG106" s="79"/>
      <c r="BH106" s="79"/>
      <c r="BI106" s="79"/>
      <c r="BJ106" s="79"/>
      <c r="BK106" s="79"/>
      <c r="BL106" s="79"/>
      <c r="BM106" s="79"/>
      <c r="BN106" s="79"/>
      <c r="BO106" s="361"/>
      <c r="BP106" s="396">
        <f t="shared" si="13"/>
        <v>27500000</v>
      </c>
      <c r="BQ106" s="380">
        <f t="shared" si="14"/>
        <v>224834305.59999999</v>
      </c>
      <c r="BR106" s="339" t="str">
        <f t="shared" si="15"/>
        <v>CORRECTO</v>
      </c>
      <c r="BS106" s="80" t="s">
        <v>595</v>
      </c>
      <c r="BT106" s="81" t="s">
        <v>596</v>
      </c>
      <c r="BU106" s="4"/>
      <c r="BV106" s="4"/>
      <c r="BW106" s="4"/>
      <c r="CT106" s="79"/>
      <c r="CU106" s="79"/>
      <c r="CV106" s="79"/>
    </row>
    <row r="107" spans="1:100" ht="51" customHeight="1" x14ac:dyDescent="0.25">
      <c r="A107" s="37" t="s">
        <v>134</v>
      </c>
      <c r="B107" s="38" t="s">
        <v>582</v>
      </c>
      <c r="C107" s="39"/>
      <c r="D107" s="40" t="s">
        <v>583</v>
      </c>
      <c r="E107" s="38" t="s">
        <v>584</v>
      </c>
      <c r="F107" s="39"/>
      <c r="G107" s="41"/>
      <c r="H107" s="40" t="s">
        <v>586</v>
      </c>
      <c r="I107" s="38" t="s">
        <v>597</v>
      </c>
      <c r="J107" s="43" t="s">
        <v>609</v>
      </c>
      <c r="K107" s="38" t="s">
        <v>604</v>
      </c>
      <c r="L107" s="39"/>
      <c r="M107" s="44"/>
      <c r="N107" s="42">
        <v>1074</v>
      </c>
      <c r="O107" s="45"/>
      <c r="P107" s="46" t="s">
        <v>605</v>
      </c>
      <c r="Q107" s="47" t="s">
        <v>602</v>
      </c>
      <c r="R107" s="48" t="s">
        <v>610</v>
      </c>
      <c r="S107" s="49" t="s">
        <v>611</v>
      </c>
      <c r="T107" s="49" t="s">
        <v>612</v>
      </c>
      <c r="U107" s="317">
        <v>270</v>
      </c>
      <c r="V107" s="50">
        <v>400</v>
      </c>
      <c r="W107" s="455">
        <v>350</v>
      </c>
      <c r="X107" s="484">
        <v>590500000</v>
      </c>
      <c r="Y107" s="51">
        <f t="shared" si="11"/>
        <v>604908200</v>
      </c>
      <c r="Z107" s="485"/>
      <c r="AA107" s="484">
        <f t="shared" si="12"/>
        <v>629104528</v>
      </c>
      <c r="AB107" s="516"/>
      <c r="AC107" s="51">
        <v>212400000</v>
      </c>
      <c r="AD107" s="51"/>
      <c r="AE107" s="51"/>
      <c r="AF107" s="51"/>
      <c r="AG107" s="51"/>
      <c r="AH107" s="51"/>
      <c r="AI107" s="51"/>
      <c r="AJ107" s="51"/>
      <c r="AK107" s="51"/>
      <c r="AL107" s="51"/>
      <c r="AM107" s="51"/>
      <c r="AN107" s="51"/>
      <c r="AO107" s="51"/>
      <c r="AP107" s="51"/>
      <c r="AQ107" s="51"/>
      <c r="AR107" s="51"/>
      <c r="AS107" s="51"/>
      <c r="AT107" s="51"/>
      <c r="AU107" s="51"/>
      <c r="AV107" s="51"/>
      <c r="AW107" s="51"/>
      <c r="AX107" s="51"/>
      <c r="AY107" s="51"/>
      <c r="AZ107" s="51"/>
      <c r="BA107" s="51"/>
      <c r="BB107" s="51"/>
      <c r="BC107" s="51"/>
      <c r="BD107" s="51"/>
      <c r="BE107" s="51"/>
      <c r="BF107" s="51"/>
      <c r="BG107" s="51"/>
      <c r="BH107" s="51"/>
      <c r="BI107" s="51"/>
      <c r="BJ107" s="51"/>
      <c r="BK107" s="51"/>
      <c r="BL107" s="51"/>
      <c r="BM107" s="51"/>
      <c r="BN107" s="51"/>
      <c r="BO107" s="359"/>
      <c r="BP107" s="394">
        <f t="shared" si="13"/>
        <v>212400000</v>
      </c>
      <c r="BQ107" s="378">
        <f t="shared" si="14"/>
        <v>416704528</v>
      </c>
      <c r="BR107" s="339" t="str">
        <f t="shared" si="15"/>
        <v>CORRECTO</v>
      </c>
      <c r="BS107" s="52" t="s">
        <v>595</v>
      </c>
      <c r="BT107" s="53" t="s">
        <v>596</v>
      </c>
      <c r="BU107" s="4"/>
      <c r="BV107" s="4"/>
      <c r="BW107" s="4"/>
      <c r="CT107" s="51"/>
      <c r="CU107" s="51"/>
      <c r="CV107" s="51"/>
    </row>
    <row r="108" spans="1:100" ht="49.5" customHeight="1" x14ac:dyDescent="0.25">
      <c r="A108" s="37" t="s">
        <v>134</v>
      </c>
      <c r="B108" s="38" t="s">
        <v>582</v>
      </c>
      <c r="C108" s="39"/>
      <c r="D108" s="40" t="s">
        <v>583</v>
      </c>
      <c r="E108" s="38" t="s">
        <v>584</v>
      </c>
      <c r="F108" s="39"/>
      <c r="G108" s="41"/>
      <c r="H108" s="40" t="s">
        <v>586</v>
      </c>
      <c r="I108" s="38" t="s">
        <v>597</v>
      </c>
      <c r="J108" s="43" t="s">
        <v>609</v>
      </c>
      <c r="K108" s="38" t="s">
        <v>604</v>
      </c>
      <c r="L108" s="39"/>
      <c r="M108" s="44"/>
      <c r="N108" s="42">
        <v>1074</v>
      </c>
      <c r="O108" s="45"/>
      <c r="P108" s="46" t="s">
        <v>605</v>
      </c>
      <c r="Q108" s="47" t="s">
        <v>602</v>
      </c>
      <c r="R108" s="48" t="s">
        <v>613</v>
      </c>
      <c r="S108" s="49" t="s">
        <v>614</v>
      </c>
      <c r="T108" s="49" t="s">
        <v>615</v>
      </c>
      <c r="U108" s="317">
        <v>42</v>
      </c>
      <c r="V108" s="50">
        <v>80</v>
      </c>
      <c r="W108" s="455">
        <v>65</v>
      </c>
      <c r="X108" s="484">
        <v>415500000</v>
      </c>
      <c r="Y108" s="51">
        <f t="shared" si="11"/>
        <v>425638200</v>
      </c>
      <c r="Z108" s="485"/>
      <c r="AA108" s="484">
        <f t="shared" si="12"/>
        <v>442663728</v>
      </c>
      <c r="AB108" s="516"/>
      <c r="AC108" s="51">
        <v>105750000</v>
      </c>
      <c r="AD108" s="51"/>
      <c r="AE108" s="51"/>
      <c r="AF108" s="51"/>
      <c r="AG108" s="51"/>
      <c r="AH108" s="51"/>
      <c r="AI108" s="51"/>
      <c r="AJ108" s="51"/>
      <c r="AK108" s="51"/>
      <c r="AL108" s="51"/>
      <c r="AM108" s="51"/>
      <c r="AN108" s="51"/>
      <c r="AO108" s="51"/>
      <c r="AP108" s="51"/>
      <c r="AQ108" s="51"/>
      <c r="AR108" s="51"/>
      <c r="AS108" s="51"/>
      <c r="AT108" s="51"/>
      <c r="AU108" s="51"/>
      <c r="AV108" s="51"/>
      <c r="AW108" s="51"/>
      <c r="AX108" s="51"/>
      <c r="AY108" s="51"/>
      <c r="AZ108" s="51"/>
      <c r="BA108" s="51"/>
      <c r="BB108" s="51"/>
      <c r="BC108" s="51"/>
      <c r="BD108" s="51"/>
      <c r="BE108" s="51"/>
      <c r="BF108" s="51"/>
      <c r="BG108" s="51"/>
      <c r="BH108" s="51"/>
      <c r="BI108" s="51"/>
      <c r="BJ108" s="51"/>
      <c r="BK108" s="51"/>
      <c r="BL108" s="51"/>
      <c r="BM108" s="51"/>
      <c r="BN108" s="51"/>
      <c r="BO108" s="359"/>
      <c r="BP108" s="394">
        <f t="shared" si="13"/>
        <v>105750000</v>
      </c>
      <c r="BQ108" s="378">
        <f t="shared" si="14"/>
        <v>336913728</v>
      </c>
      <c r="BR108" s="339" t="str">
        <f t="shared" si="15"/>
        <v>CORRECTO</v>
      </c>
      <c r="BS108" s="52" t="s">
        <v>595</v>
      </c>
      <c r="BT108" s="53" t="s">
        <v>596</v>
      </c>
      <c r="BU108" s="4"/>
      <c r="BV108" s="4"/>
      <c r="BW108" s="4"/>
      <c r="CT108" s="51"/>
      <c r="CU108" s="51"/>
      <c r="CV108" s="51"/>
    </row>
    <row r="109" spans="1:100" ht="51" customHeight="1" x14ac:dyDescent="0.25">
      <c r="A109" s="37" t="s">
        <v>134</v>
      </c>
      <c r="B109" s="38" t="s">
        <v>582</v>
      </c>
      <c r="C109" s="39"/>
      <c r="D109" s="40" t="s">
        <v>583</v>
      </c>
      <c r="E109" s="38" t="s">
        <v>584</v>
      </c>
      <c r="F109" s="39"/>
      <c r="G109" s="41"/>
      <c r="H109" s="40" t="s">
        <v>586</v>
      </c>
      <c r="I109" s="38" t="s">
        <v>597</v>
      </c>
      <c r="J109" s="93" t="s">
        <v>609</v>
      </c>
      <c r="K109" s="91" t="s">
        <v>604</v>
      </c>
      <c r="L109" s="94"/>
      <c r="M109" s="95"/>
      <c r="N109" s="92">
        <v>1074</v>
      </c>
      <c r="O109" s="121"/>
      <c r="P109" s="97" t="s">
        <v>605</v>
      </c>
      <c r="Q109" s="122" t="s">
        <v>602</v>
      </c>
      <c r="R109" s="178" t="s">
        <v>616</v>
      </c>
      <c r="S109" s="179" t="s">
        <v>617</v>
      </c>
      <c r="T109" s="179" t="s">
        <v>618</v>
      </c>
      <c r="U109" s="326">
        <v>632</v>
      </c>
      <c r="V109" s="181">
        <v>730</v>
      </c>
      <c r="W109" s="471">
        <v>700</v>
      </c>
      <c r="X109" s="496">
        <v>324000000</v>
      </c>
      <c r="Y109" s="182">
        <f t="shared" si="11"/>
        <v>331905600</v>
      </c>
      <c r="Z109" s="489"/>
      <c r="AA109" s="496">
        <f t="shared" si="12"/>
        <v>345181824</v>
      </c>
      <c r="AB109" s="517"/>
      <c r="AC109" s="182">
        <v>200000000</v>
      </c>
      <c r="AD109" s="182"/>
      <c r="AE109" s="182"/>
      <c r="AF109" s="182"/>
      <c r="AG109" s="182"/>
      <c r="AH109" s="182"/>
      <c r="AI109" s="182"/>
      <c r="AJ109" s="182"/>
      <c r="AK109" s="182"/>
      <c r="AL109" s="182"/>
      <c r="AM109" s="182"/>
      <c r="AN109" s="182"/>
      <c r="AO109" s="182"/>
      <c r="AP109" s="182"/>
      <c r="AQ109" s="182"/>
      <c r="AR109" s="182"/>
      <c r="AS109" s="182"/>
      <c r="AT109" s="182"/>
      <c r="AU109" s="182"/>
      <c r="AV109" s="182"/>
      <c r="AW109" s="182"/>
      <c r="AX109" s="182"/>
      <c r="AY109" s="182"/>
      <c r="AZ109" s="182"/>
      <c r="BA109" s="182"/>
      <c r="BB109" s="182"/>
      <c r="BC109" s="182"/>
      <c r="BD109" s="182"/>
      <c r="BE109" s="182"/>
      <c r="BF109" s="182"/>
      <c r="BG109" s="182"/>
      <c r="BH109" s="182"/>
      <c r="BI109" s="182"/>
      <c r="BJ109" s="182"/>
      <c r="BK109" s="182"/>
      <c r="BL109" s="182"/>
      <c r="BM109" s="182"/>
      <c r="BN109" s="182"/>
      <c r="BO109" s="367"/>
      <c r="BP109" s="402">
        <f t="shared" si="13"/>
        <v>200000000</v>
      </c>
      <c r="BQ109" s="386">
        <f t="shared" si="14"/>
        <v>145181824</v>
      </c>
      <c r="BR109" s="339" t="str">
        <f t="shared" si="15"/>
        <v>CORRECTO</v>
      </c>
      <c r="BS109" s="183" t="s">
        <v>595</v>
      </c>
      <c r="BT109" s="184" t="s">
        <v>596</v>
      </c>
      <c r="BU109" s="4"/>
      <c r="BV109" s="4"/>
      <c r="BW109" s="4"/>
      <c r="CT109" s="182"/>
      <c r="CU109" s="182"/>
      <c r="CV109" s="182"/>
    </row>
    <row r="110" spans="1:100" ht="75" customHeight="1" x14ac:dyDescent="0.25">
      <c r="A110" s="37" t="s">
        <v>134</v>
      </c>
      <c r="B110" s="38" t="s">
        <v>582</v>
      </c>
      <c r="C110" s="39"/>
      <c r="D110" s="40" t="s">
        <v>583</v>
      </c>
      <c r="E110" s="38" t="s">
        <v>584</v>
      </c>
      <c r="F110" s="39"/>
      <c r="G110" s="105" t="s">
        <v>585</v>
      </c>
      <c r="H110" s="106" t="s">
        <v>619</v>
      </c>
      <c r="I110" s="107" t="s">
        <v>620</v>
      </c>
      <c r="J110" s="109" t="s">
        <v>622</v>
      </c>
      <c r="K110" s="107" t="s">
        <v>623</v>
      </c>
      <c r="L110" s="110">
        <f>+(SUM(X110:X112))/$Z$196</f>
        <v>4.96080650333066E-3</v>
      </c>
      <c r="M110" s="111"/>
      <c r="N110" s="108">
        <v>328</v>
      </c>
      <c r="O110" s="112">
        <v>328</v>
      </c>
      <c r="P110" s="113" t="s">
        <v>624</v>
      </c>
      <c r="Q110" s="114" t="s">
        <v>621</v>
      </c>
      <c r="R110" s="115" t="s">
        <v>625</v>
      </c>
      <c r="S110" s="116" t="s">
        <v>626</v>
      </c>
      <c r="T110" s="116" t="s">
        <v>627</v>
      </c>
      <c r="U110" s="316">
        <v>42</v>
      </c>
      <c r="V110" s="117">
        <v>50</v>
      </c>
      <c r="W110" s="459">
        <v>47</v>
      </c>
      <c r="X110" s="490">
        <v>266404000</v>
      </c>
      <c r="Y110" s="118">
        <f t="shared" si="11"/>
        <v>272904257.59999996</v>
      </c>
      <c r="Z110" s="491">
        <f>SUM(X110:X112)</f>
        <v>595564000</v>
      </c>
      <c r="AA110" s="490">
        <f t="shared" si="12"/>
        <v>283820427.90399998</v>
      </c>
      <c r="AB110" s="518">
        <f>SUM(AA110:AA112)</f>
        <v>634499592.06400001</v>
      </c>
      <c r="AC110" s="118">
        <v>100410000</v>
      </c>
      <c r="AD110" s="118"/>
      <c r="AE110" s="118"/>
      <c r="AF110" s="118"/>
      <c r="AG110" s="118"/>
      <c r="AH110" s="118"/>
      <c r="AI110" s="118"/>
      <c r="AJ110" s="118"/>
      <c r="AK110" s="118"/>
      <c r="AL110" s="118"/>
      <c r="AM110" s="118"/>
      <c r="AN110" s="118"/>
      <c r="AO110" s="118"/>
      <c r="AP110" s="118"/>
      <c r="AQ110" s="118"/>
      <c r="AR110" s="118"/>
      <c r="AS110" s="118"/>
      <c r="AT110" s="118"/>
      <c r="AU110" s="118"/>
      <c r="AV110" s="118"/>
      <c r="AW110" s="118"/>
      <c r="AX110" s="118"/>
      <c r="AY110" s="118"/>
      <c r="AZ110" s="118"/>
      <c r="BA110" s="118"/>
      <c r="BB110" s="118"/>
      <c r="BC110" s="118"/>
      <c r="BD110" s="118"/>
      <c r="BE110" s="118"/>
      <c r="BF110" s="118"/>
      <c r="BG110" s="118"/>
      <c r="BH110" s="118"/>
      <c r="BI110" s="118"/>
      <c r="BJ110" s="118"/>
      <c r="BK110" s="118"/>
      <c r="BL110" s="118"/>
      <c r="BM110" s="118"/>
      <c r="BN110" s="118"/>
      <c r="BO110" s="363"/>
      <c r="BP110" s="398">
        <f t="shared" si="13"/>
        <v>100410000</v>
      </c>
      <c r="BQ110" s="382">
        <f t="shared" si="14"/>
        <v>183410427.90399998</v>
      </c>
      <c r="BR110" s="341" t="str">
        <f t="shared" si="15"/>
        <v>CORRECTO</v>
      </c>
      <c r="BS110" s="119" t="s">
        <v>595</v>
      </c>
      <c r="BT110" s="120" t="s">
        <v>596</v>
      </c>
      <c r="BU110" s="4"/>
      <c r="BV110" s="4"/>
      <c r="BW110" s="4"/>
      <c r="CT110" s="118"/>
      <c r="CU110" s="118"/>
      <c r="CV110" s="118"/>
    </row>
    <row r="111" spans="1:100" ht="34.5" customHeight="1" x14ac:dyDescent="0.25">
      <c r="A111" s="37" t="s">
        <v>134</v>
      </c>
      <c r="B111" s="38" t="s">
        <v>582</v>
      </c>
      <c r="C111" s="39"/>
      <c r="D111" s="40" t="s">
        <v>583</v>
      </c>
      <c r="E111" s="38" t="s">
        <v>584</v>
      </c>
      <c r="F111" s="39"/>
      <c r="G111" s="41"/>
      <c r="H111" s="40" t="s">
        <v>619</v>
      </c>
      <c r="I111" s="38" t="s">
        <v>620</v>
      </c>
      <c r="J111" s="43" t="s">
        <v>628</v>
      </c>
      <c r="K111" s="38" t="s">
        <v>623</v>
      </c>
      <c r="L111" s="39"/>
      <c r="M111" s="44"/>
      <c r="N111" s="42">
        <v>328</v>
      </c>
      <c r="O111" s="45"/>
      <c r="P111" s="46" t="s">
        <v>624</v>
      </c>
      <c r="Q111" s="47" t="s">
        <v>621</v>
      </c>
      <c r="R111" s="48" t="s">
        <v>629</v>
      </c>
      <c r="S111" s="49" t="s">
        <v>630</v>
      </c>
      <c r="T111" s="49" t="s">
        <v>631</v>
      </c>
      <c r="U111" s="317">
        <v>220</v>
      </c>
      <c r="V111" s="50">
        <v>880</v>
      </c>
      <c r="W111" s="455">
        <v>660</v>
      </c>
      <c r="X111" s="484">
        <v>101400000</v>
      </c>
      <c r="Y111" s="51">
        <f t="shared" si="11"/>
        <v>103874160</v>
      </c>
      <c r="Z111" s="485"/>
      <c r="AA111" s="484">
        <f t="shared" si="12"/>
        <v>108029126.40000001</v>
      </c>
      <c r="AB111" s="516"/>
      <c r="AC111" s="51">
        <v>45400000</v>
      </c>
      <c r="AD111" s="51"/>
      <c r="AE111" s="51"/>
      <c r="AF111" s="51"/>
      <c r="AG111" s="51"/>
      <c r="AH111" s="51"/>
      <c r="AI111" s="51"/>
      <c r="AJ111" s="51"/>
      <c r="AK111" s="51"/>
      <c r="AL111" s="51"/>
      <c r="AM111" s="51"/>
      <c r="AN111" s="51"/>
      <c r="AO111" s="51"/>
      <c r="AP111" s="51"/>
      <c r="AQ111" s="51"/>
      <c r="AR111" s="51"/>
      <c r="AS111" s="51"/>
      <c r="AT111" s="51"/>
      <c r="AU111" s="51"/>
      <c r="AV111" s="51"/>
      <c r="AW111" s="51"/>
      <c r="AX111" s="51"/>
      <c r="AY111" s="51"/>
      <c r="AZ111" s="51"/>
      <c r="BA111" s="51"/>
      <c r="BB111" s="51"/>
      <c r="BC111" s="51"/>
      <c r="BD111" s="51"/>
      <c r="BE111" s="51"/>
      <c r="BF111" s="51"/>
      <c r="BG111" s="51"/>
      <c r="BH111" s="51"/>
      <c r="BI111" s="51"/>
      <c r="BJ111" s="51"/>
      <c r="BK111" s="51"/>
      <c r="BL111" s="51"/>
      <c r="BM111" s="51"/>
      <c r="BN111" s="51"/>
      <c r="BO111" s="359"/>
      <c r="BP111" s="394">
        <f t="shared" si="13"/>
        <v>45400000</v>
      </c>
      <c r="BQ111" s="378">
        <f t="shared" si="14"/>
        <v>62629126.400000006</v>
      </c>
      <c r="BR111" s="339" t="str">
        <f t="shared" si="15"/>
        <v>CORRECTO</v>
      </c>
      <c r="BS111" s="52" t="s">
        <v>595</v>
      </c>
      <c r="BT111" s="53" t="s">
        <v>596</v>
      </c>
      <c r="BU111" s="4"/>
      <c r="BV111" s="4"/>
      <c r="BW111" s="4"/>
      <c r="CT111" s="51"/>
      <c r="CU111" s="51"/>
      <c r="CV111" s="51"/>
    </row>
    <row r="112" spans="1:100" ht="30" customHeight="1" x14ac:dyDescent="0.25">
      <c r="A112" s="37" t="s">
        <v>134</v>
      </c>
      <c r="B112" s="38" t="s">
        <v>582</v>
      </c>
      <c r="C112" s="39"/>
      <c r="D112" s="40" t="s">
        <v>583</v>
      </c>
      <c r="E112" s="38" t="s">
        <v>584</v>
      </c>
      <c r="F112" s="39"/>
      <c r="G112" s="89"/>
      <c r="H112" s="90" t="s">
        <v>619</v>
      </c>
      <c r="I112" s="91" t="s">
        <v>620</v>
      </c>
      <c r="J112" s="93" t="s">
        <v>628</v>
      </c>
      <c r="K112" s="91" t="s">
        <v>623</v>
      </c>
      <c r="L112" s="94"/>
      <c r="M112" s="95"/>
      <c r="N112" s="92">
        <v>328</v>
      </c>
      <c r="O112" s="121"/>
      <c r="P112" s="97" t="s">
        <v>624</v>
      </c>
      <c r="Q112" s="122" t="s">
        <v>621</v>
      </c>
      <c r="R112" s="99" t="s">
        <v>632</v>
      </c>
      <c r="S112" s="100" t="s">
        <v>633</v>
      </c>
      <c r="T112" s="100" t="s">
        <v>634</v>
      </c>
      <c r="U112" s="318">
        <v>66</v>
      </c>
      <c r="V112" s="101">
        <v>130</v>
      </c>
      <c r="W112" s="458">
        <v>130</v>
      </c>
      <c r="X112" s="488">
        <v>227760000</v>
      </c>
      <c r="Y112" s="102">
        <f t="shared" si="11"/>
        <v>233317344</v>
      </c>
      <c r="Z112" s="489"/>
      <c r="AA112" s="488">
        <f t="shared" si="12"/>
        <v>242650037.76000002</v>
      </c>
      <c r="AB112" s="517"/>
      <c r="AC112" s="102">
        <v>191400000</v>
      </c>
      <c r="AD112" s="102"/>
      <c r="AE112" s="102"/>
      <c r="AF112" s="102"/>
      <c r="AG112" s="102"/>
      <c r="AH112" s="102"/>
      <c r="AI112" s="102"/>
      <c r="AJ112" s="102"/>
      <c r="AK112" s="102"/>
      <c r="AL112" s="102"/>
      <c r="AM112" s="102"/>
      <c r="AN112" s="102"/>
      <c r="AO112" s="102"/>
      <c r="AP112" s="102"/>
      <c r="AQ112" s="102"/>
      <c r="AR112" s="102"/>
      <c r="AS112" s="102"/>
      <c r="AT112" s="102"/>
      <c r="AU112" s="102"/>
      <c r="AV112" s="102"/>
      <c r="AW112" s="102"/>
      <c r="AX112" s="102"/>
      <c r="AY112" s="102"/>
      <c r="AZ112" s="102"/>
      <c r="BA112" s="102"/>
      <c r="BB112" s="102"/>
      <c r="BC112" s="102"/>
      <c r="BD112" s="102"/>
      <c r="BE112" s="102"/>
      <c r="BF112" s="102"/>
      <c r="BG112" s="102"/>
      <c r="BH112" s="102"/>
      <c r="BI112" s="102"/>
      <c r="BJ112" s="102"/>
      <c r="BK112" s="102"/>
      <c r="BL112" s="102"/>
      <c r="BM112" s="102"/>
      <c r="BN112" s="102"/>
      <c r="BO112" s="362"/>
      <c r="BP112" s="397">
        <f t="shared" si="13"/>
        <v>191400000</v>
      </c>
      <c r="BQ112" s="381">
        <f t="shared" si="14"/>
        <v>51250037.76000002</v>
      </c>
      <c r="BR112" s="340" t="str">
        <f t="shared" si="15"/>
        <v>CORRECTO</v>
      </c>
      <c r="BS112" s="103" t="s">
        <v>595</v>
      </c>
      <c r="BT112" s="104" t="s">
        <v>596</v>
      </c>
      <c r="BU112" s="4"/>
      <c r="BV112" s="4"/>
      <c r="BW112" s="4"/>
      <c r="CT112" s="102"/>
      <c r="CU112" s="102"/>
      <c r="CV112" s="102"/>
    </row>
    <row r="113" spans="1:100" ht="105" x14ac:dyDescent="0.25">
      <c r="A113" s="37" t="s">
        <v>134</v>
      </c>
      <c r="B113" s="38" t="s">
        <v>582</v>
      </c>
      <c r="C113" s="39"/>
      <c r="D113" s="40" t="s">
        <v>583</v>
      </c>
      <c r="E113" s="38" t="s">
        <v>584</v>
      </c>
      <c r="F113" s="39"/>
      <c r="G113" s="105" t="s">
        <v>585</v>
      </c>
      <c r="H113" s="106" t="s">
        <v>635</v>
      </c>
      <c r="I113" s="107" t="s">
        <v>636</v>
      </c>
      <c r="J113" s="109" t="s">
        <v>638</v>
      </c>
      <c r="K113" s="107" t="s">
        <v>639</v>
      </c>
      <c r="L113" s="110">
        <f>+(SUM(X113:X118))/$Z$196</f>
        <v>2.4952274306519338E-2</v>
      </c>
      <c r="M113" s="111"/>
      <c r="N113" s="108">
        <v>2300</v>
      </c>
      <c r="O113" s="112">
        <v>2300</v>
      </c>
      <c r="P113" s="106" t="s">
        <v>640</v>
      </c>
      <c r="Q113" s="114" t="s">
        <v>637</v>
      </c>
      <c r="R113" s="222" t="s">
        <v>641</v>
      </c>
      <c r="S113" s="116" t="s">
        <v>642</v>
      </c>
      <c r="T113" s="116" t="s">
        <v>643</v>
      </c>
      <c r="U113" s="316">
        <v>220</v>
      </c>
      <c r="V113" s="223">
        <v>1190</v>
      </c>
      <c r="W113" s="472">
        <v>870</v>
      </c>
      <c r="X113" s="490">
        <v>128400000</v>
      </c>
      <c r="Y113" s="118">
        <f t="shared" si="11"/>
        <v>131532960</v>
      </c>
      <c r="Z113" s="491">
        <f>SUM(X113:X120)</f>
        <v>3390417000</v>
      </c>
      <c r="AA113" s="490">
        <f t="shared" si="12"/>
        <v>136794278.40000001</v>
      </c>
      <c r="AB113" s="518">
        <f>SUM(AA113:AA120)</f>
        <v>3612068901.7920003</v>
      </c>
      <c r="AC113" s="118">
        <v>45873000</v>
      </c>
      <c r="AD113" s="118"/>
      <c r="AE113" s="118"/>
      <c r="AF113" s="118"/>
      <c r="AG113" s="118"/>
      <c r="AH113" s="118"/>
      <c r="AI113" s="118"/>
      <c r="AJ113" s="118"/>
      <c r="AK113" s="118"/>
      <c r="AL113" s="118"/>
      <c r="AM113" s="118"/>
      <c r="AN113" s="118"/>
      <c r="AO113" s="118"/>
      <c r="AP113" s="118"/>
      <c r="AQ113" s="118"/>
      <c r="AR113" s="118"/>
      <c r="AS113" s="118"/>
      <c r="AT113" s="118"/>
      <c r="AU113" s="118"/>
      <c r="AV113" s="118"/>
      <c r="AW113" s="118"/>
      <c r="AX113" s="118"/>
      <c r="AY113" s="118"/>
      <c r="AZ113" s="118"/>
      <c r="BA113" s="118"/>
      <c r="BB113" s="118"/>
      <c r="BC113" s="118"/>
      <c r="BD113" s="118"/>
      <c r="BE113" s="118"/>
      <c r="BF113" s="118"/>
      <c r="BG113" s="118"/>
      <c r="BH113" s="118"/>
      <c r="BI113" s="118"/>
      <c r="BJ113" s="118"/>
      <c r="BK113" s="118"/>
      <c r="BL113" s="118"/>
      <c r="BM113" s="118"/>
      <c r="BN113" s="118"/>
      <c r="BO113" s="363"/>
      <c r="BP113" s="398">
        <f t="shared" si="13"/>
        <v>45873000</v>
      </c>
      <c r="BQ113" s="382">
        <f t="shared" si="14"/>
        <v>90921278.400000006</v>
      </c>
      <c r="BR113" s="341" t="str">
        <f t="shared" si="15"/>
        <v>CORRECTO</v>
      </c>
      <c r="BS113" s="119" t="s">
        <v>595</v>
      </c>
      <c r="BT113" s="120" t="s">
        <v>596</v>
      </c>
      <c r="BU113" s="4"/>
      <c r="BV113" s="4"/>
      <c r="BW113" s="4"/>
      <c r="CT113" s="118"/>
      <c r="CU113" s="118"/>
      <c r="CV113" s="118"/>
    </row>
    <row r="114" spans="1:100" ht="45" customHeight="1" x14ac:dyDescent="0.25">
      <c r="A114" s="37" t="s">
        <v>134</v>
      </c>
      <c r="B114" s="38" t="s">
        <v>582</v>
      </c>
      <c r="C114" s="39"/>
      <c r="D114" s="40" t="s">
        <v>583</v>
      </c>
      <c r="E114" s="38" t="s">
        <v>584</v>
      </c>
      <c r="F114" s="39"/>
      <c r="G114" s="41"/>
      <c r="H114" s="40" t="s">
        <v>635</v>
      </c>
      <c r="I114" s="38" t="s">
        <v>636</v>
      </c>
      <c r="J114" s="43" t="s">
        <v>644</v>
      </c>
      <c r="K114" s="38" t="s">
        <v>639</v>
      </c>
      <c r="L114" s="39"/>
      <c r="M114" s="44"/>
      <c r="N114" s="42">
        <v>3</v>
      </c>
      <c r="O114" s="45"/>
      <c r="P114" s="40" t="s">
        <v>640</v>
      </c>
      <c r="Q114" s="47" t="s">
        <v>637</v>
      </c>
      <c r="R114" s="186" t="s">
        <v>645</v>
      </c>
      <c r="S114" s="49" t="s">
        <v>646</v>
      </c>
      <c r="T114" s="49" t="s">
        <v>647</v>
      </c>
      <c r="U114" s="317">
        <v>22</v>
      </c>
      <c r="V114" s="50">
        <v>25</v>
      </c>
      <c r="W114" s="455">
        <v>25</v>
      </c>
      <c r="X114" s="484">
        <v>891800000</v>
      </c>
      <c r="Y114" s="51">
        <f t="shared" si="11"/>
        <v>913559920</v>
      </c>
      <c r="Z114" s="485"/>
      <c r="AA114" s="484">
        <f t="shared" si="12"/>
        <v>950102316.80000007</v>
      </c>
      <c r="AB114" s="516"/>
      <c r="AC114" s="51">
        <v>687000000</v>
      </c>
      <c r="AD114" s="51"/>
      <c r="AE114" s="51"/>
      <c r="AF114" s="51"/>
      <c r="AG114" s="51"/>
      <c r="AH114" s="51"/>
      <c r="AI114" s="51"/>
      <c r="AJ114" s="51"/>
      <c r="AK114" s="51"/>
      <c r="AL114" s="51"/>
      <c r="AM114" s="51"/>
      <c r="AN114" s="51"/>
      <c r="AO114" s="51"/>
      <c r="AP114" s="51"/>
      <c r="AQ114" s="51"/>
      <c r="AR114" s="51"/>
      <c r="AS114" s="51"/>
      <c r="AT114" s="51"/>
      <c r="AU114" s="51"/>
      <c r="AV114" s="51"/>
      <c r="AW114" s="51"/>
      <c r="AX114" s="51"/>
      <c r="AY114" s="51"/>
      <c r="AZ114" s="51"/>
      <c r="BA114" s="51"/>
      <c r="BB114" s="51"/>
      <c r="BC114" s="51"/>
      <c r="BD114" s="51"/>
      <c r="BE114" s="51"/>
      <c r="BF114" s="51"/>
      <c r="BG114" s="51"/>
      <c r="BH114" s="51"/>
      <c r="BI114" s="51"/>
      <c r="BJ114" s="51"/>
      <c r="BK114" s="51"/>
      <c r="BL114" s="51"/>
      <c r="BM114" s="51"/>
      <c r="BN114" s="51"/>
      <c r="BO114" s="359"/>
      <c r="BP114" s="394">
        <f t="shared" si="13"/>
        <v>687000000</v>
      </c>
      <c r="BQ114" s="378">
        <f t="shared" si="14"/>
        <v>263102316.80000007</v>
      </c>
      <c r="BR114" s="339" t="str">
        <f t="shared" si="15"/>
        <v>CORRECTO</v>
      </c>
      <c r="BS114" s="52" t="s">
        <v>595</v>
      </c>
      <c r="BT114" s="53" t="s">
        <v>596</v>
      </c>
      <c r="BU114" s="4"/>
      <c r="BV114" s="4"/>
      <c r="BW114" s="4"/>
      <c r="CT114" s="51"/>
      <c r="CU114" s="51"/>
      <c r="CV114" s="51"/>
    </row>
    <row r="115" spans="1:100" ht="52.5" customHeight="1" x14ac:dyDescent="0.25">
      <c r="A115" s="37" t="s">
        <v>134</v>
      </c>
      <c r="B115" s="38" t="s">
        <v>582</v>
      </c>
      <c r="C115" s="39"/>
      <c r="D115" s="40" t="s">
        <v>583</v>
      </c>
      <c r="E115" s="38" t="s">
        <v>584</v>
      </c>
      <c r="F115" s="39"/>
      <c r="G115" s="41"/>
      <c r="H115" s="40" t="s">
        <v>635</v>
      </c>
      <c r="I115" s="38" t="s">
        <v>636</v>
      </c>
      <c r="J115" s="43" t="s">
        <v>644</v>
      </c>
      <c r="K115" s="38" t="s">
        <v>639</v>
      </c>
      <c r="L115" s="39"/>
      <c r="M115" s="44"/>
      <c r="N115" s="42">
        <v>3</v>
      </c>
      <c r="O115" s="45"/>
      <c r="P115" s="40" t="s">
        <v>640</v>
      </c>
      <c r="Q115" s="47" t="s">
        <v>637</v>
      </c>
      <c r="R115" s="186" t="s">
        <v>648</v>
      </c>
      <c r="S115" s="49" t="s">
        <v>649</v>
      </c>
      <c r="T115" s="49" t="s">
        <v>650</v>
      </c>
      <c r="U115" s="317">
        <v>12</v>
      </c>
      <c r="V115" s="50">
        <v>12</v>
      </c>
      <c r="W115" s="455">
        <v>12</v>
      </c>
      <c r="X115" s="484">
        <v>643780000</v>
      </c>
      <c r="Y115" s="51">
        <f t="shared" si="11"/>
        <v>659488232</v>
      </c>
      <c r="Z115" s="485"/>
      <c r="AA115" s="484">
        <f t="shared" si="12"/>
        <v>685867761.27999997</v>
      </c>
      <c r="AB115" s="516"/>
      <c r="AC115" s="51">
        <v>370000000</v>
      </c>
      <c r="AD115" s="51"/>
      <c r="AE115" s="51"/>
      <c r="AF115" s="51"/>
      <c r="AG115" s="51"/>
      <c r="AH115" s="51"/>
      <c r="AI115" s="51"/>
      <c r="AJ115" s="51"/>
      <c r="AK115" s="51"/>
      <c r="AL115" s="51"/>
      <c r="AM115" s="51"/>
      <c r="AN115" s="51"/>
      <c r="AO115" s="51"/>
      <c r="AP115" s="51"/>
      <c r="AQ115" s="51"/>
      <c r="AR115" s="51"/>
      <c r="AS115" s="51"/>
      <c r="AT115" s="51"/>
      <c r="AU115" s="51"/>
      <c r="AV115" s="51"/>
      <c r="AW115" s="51"/>
      <c r="AX115" s="51"/>
      <c r="AY115" s="51"/>
      <c r="AZ115" s="51"/>
      <c r="BA115" s="51"/>
      <c r="BB115" s="51"/>
      <c r="BC115" s="51"/>
      <c r="BD115" s="51"/>
      <c r="BE115" s="51"/>
      <c r="BF115" s="51"/>
      <c r="BG115" s="51"/>
      <c r="BH115" s="51"/>
      <c r="BI115" s="51"/>
      <c r="BJ115" s="51"/>
      <c r="BK115" s="51"/>
      <c r="BL115" s="51"/>
      <c r="BM115" s="51"/>
      <c r="BN115" s="51"/>
      <c r="BO115" s="359"/>
      <c r="BP115" s="394">
        <f t="shared" si="13"/>
        <v>370000000</v>
      </c>
      <c r="BQ115" s="378">
        <f t="shared" si="14"/>
        <v>315867761.27999997</v>
      </c>
      <c r="BR115" s="339" t="str">
        <f t="shared" si="15"/>
        <v>CORRECTO</v>
      </c>
      <c r="BS115" s="52" t="s">
        <v>595</v>
      </c>
      <c r="BT115" s="53" t="s">
        <v>596</v>
      </c>
      <c r="BU115" s="4"/>
      <c r="BV115" s="4"/>
      <c r="BW115" s="4"/>
      <c r="CT115" s="51"/>
      <c r="CU115" s="51"/>
      <c r="CV115" s="51"/>
    </row>
    <row r="116" spans="1:100" ht="36" customHeight="1" x14ac:dyDescent="0.25">
      <c r="A116" s="37" t="s">
        <v>134</v>
      </c>
      <c r="B116" s="38" t="s">
        <v>582</v>
      </c>
      <c r="C116" s="39"/>
      <c r="D116" s="40" t="s">
        <v>583</v>
      </c>
      <c r="E116" s="38" t="s">
        <v>584</v>
      </c>
      <c r="F116" s="39"/>
      <c r="G116" s="41"/>
      <c r="H116" s="40" t="s">
        <v>635</v>
      </c>
      <c r="I116" s="38" t="s">
        <v>636</v>
      </c>
      <c r="J116" s="43" t="s">
        <v>644</v>
      </c>
      <c r="K116" s="38" t="s">
        <v>639</v>
      </c>
      <c r="L116" s="39"/>
      <c r="M116" s="44"/>
      <c r="N116" s="42">
        <v>3</v>
      </c>
      <c r="O116" s="45"/>
      <c r="P116" s="46" t="s">
        <v>640</v>
      </c>
      <c r="Q116" s="47" t="s">
        <v>637</v>
      </c>
      <c r="R116" s="48" t="s">
        <v>651</v>
      </c>
      <c r="S116" s="49" t="s">
        <v>652</v>
      </c>
      <c r="T116" s="49" t="s">
        <v>653</v>
      </c>
      <c r="U116" s="317">
        <v>5</v>
      </c>
      <c r="V116" s="50">
        <v>5</v>
      </c>
      <c r="W116" s="455">
        <v>5</v>
      </c>
      <c r="X116" s="484">
        <v>451237000.00000012</v>
      </c>
      <c r="Y116" s="51">
        <f t="shared" si="11"/>
        <v>462247182.80000013</v>
      </c>
      <c r="Z116" s="485"/>
      <c r="AA116" s="484">
        <f t="shared" si="12"/>
        <v>480737070.11200017</v>
      </c>
      <c r="AB116" s="516"/>
      <c r="AC116" s="51">
        <v>256710000</v>
      </c>
      <c r="AD116" s="51"/>
      <c r="AE116" s="51"/>
      <c r="AF116" s="51"/>
      <c r="AG116" s="51"/>
      <c r="AH116" s="51"/>
      <c r="AI116" s="51"/>
      <c r="AJ116" s="51"/>
      <c r="AK116" s="51"/>
      <c r="AL116" s="51"/>
      <c r="AM116" s="51"/>
      <c r="AN116" s="51"/>
      <c r="AO116" s="51"/>
      <c r="AP116" s="51"/>
      <c r="AQ116" s="51"/>
      <c r="AR116" s="51"/>
      <c r="AS116" s="51"/>
      <c r="AT116" s="51"/>
      <c r="AU116" s="51"/>
      <c r="AV116" s="51"/>
      <c r="AW116" s="51"/>
      <c r="AX116" s="51"/>
      <c r="AY116" s="51"/>
      <c r="AZ116" s="51"/>
      <c r="BA116" s="51"/>
      <c r="BB116" s="51"/>
      <c r="BC116" s="51"/>
      <c r="BD116" s="51"/>
      <c r="BE116" s="51"/>
      <c r="BF116" s="51"/>
      <c r="BG116" s="51"/>
      <c r="BH116" s="51"/>
      <c r="BI116" s="51"/>
      <c r="BJ116" s="51"/>
      <c r="BK116" s="51"/>
      <c r="BL116" s="51"/>
      <c r="BM116" s="51"/>
      <c r="BN116" s="51"/>
      <c r="BO116" s="359"/>
      <c r="BP116" s="394">
        <f t="shared" si="13"/>
        <v>256710000</v>
      </c>
      <c r="BQ116" s="378">
        <f t="shared" si="14"/>
        <v>224027070.11200017</v>
      </c>
      <c r="BR116" s="339" t="str">
        <f t="shared" si="15"/>
        <v>CORRECTO</v>
      </c>
      <c r="BS116" s="52" t="s">
        <v>595</v>
      </c>
      <c r="BT116" s="53" t="s">
        <v>596</v>
      </c>
      <c r="BU116" s="4"/>
      <c r="BV116" s="4"/>
      <c r="BW116" s="4"/>
      <c r="CT116" s="51"/>
      <c r="CU116" s="51"/>
      <c r="CV116" s="51"/>
    </row>
    <row r="117" spans="1:100" ht="67.5" customHeight="1" x14ac:dyDescent="0.25">
      <c r="A117" s="37" t="s">
        <v>134</v>
      </c>
      <c r="B117" s="38" t="s">
        <v>582</v>
      </c>
      <c r="C117" s="39"/>
      <c r="D117" s="40" t="s">
        <v>583</v>
      </c>
      <c r="E117" s="38" t="s">
        <v>584</v>
      </c>
      <c r="F117" s="39"/>
      <c r="G117" s="41"/>
      <c r="H117" s="40" t="s">
        <v>635</v>
      </c>
      <c r="I117" s="38" t="s">
        <v>636</v>
      </c>
      <c r="J117" s="43" t="s">
        <v>644</v>
      </c>
      <c r="K117" s="38" t="s">
        <v>639</v>
      </c>
      <c r="L117" s="39"/>
      <c r="M117" s="44"/>
      <c r="N117" s="42">
        <v>3</v>
      </c>
      <c r="O117" s="45"/>
      <c r="P117" s="46" t="s">
        <v>640</v>
      </c>
      <c r="Q117" s="47" t="s">
        <v>637</v>
      </c>
      <c r="R117" s="48" t="s">
        <v>654</v>
      </c>
      <c r="S117" s="49" t="s">
        <v>655</v>
      </c>
      <c r="T117" s="49" t="s">
        <v>656</v>
      </c>
      <c r="U117" s="317">
        <v>0</v>
      </c>
      <c r="V117" s="50">
        <v>1</v>
      </c>
      <c r="W117" s="455">
        <v>1</v>
      </c>
      <c r="X117" s="484">
        <v>8000000</v>
      </c>
      <c r="Y117" s="51">
        <f t="shared" si="11"/>
        <v>8195200</v>
      </c>
      <c r="Z117" s="485"/>
      <c r="AA117" s="484">
        <f t="shared" si="12"/>
        <v>8523008</v>
      </c>
      <c r="AB117" s="516"/>
      <c r="AC117" s="51">
        <v>8000000</v>
      </c>
      <c r="AD117" s="51"/>
      <c r="AE117" s="51"/>
      <c r="AF117" s="51"/>
      <c r="AG117" s="51"/>
      <c r="AH117" s="51"/>
      <c r="AI117" s="51"/>
      <c r="AJ117" s="51"/>
      <c r="AK117" s="51"/>
      <c r="AL117" s="51"/>
      <c r="AM117" s="51"/>
      <c r="AN117" s="51"/>
      <c r="AO117" s="51"/>
      <c r="AP117" s="51"/>
      <c r="AQ117" s="51"/>
      <c r="AR117" s="51"/>
      <c r="AS117" s="51"/>
      <c r="AT117" s="51"/>
      <c r="AU117" s="51"/>
      <c r="AV117" s="51"/>
      <c r="AW117" s="51"/>
      <c r="AX117" s="51"/>
      <c r="AY117" s="51"/>
      <c r="AZ117" s="51"/>
      <c r="BA117" s="51"/>
      <c r="BB117" s="51"/>
      <c r="BC117" s="51"/>
      <c r="BD117" s="51"/>
      <c r="BE117" s="51"/>
      <c r="BF117" s="51"/>
      <c r="BG117" s="51"/>
      <c r="BH117" s="51"/>
      <c r="BI117" s="51"/>
      <c r="BJ117" s="51"/>
      <c r="BK117" s="51"/>
      <c r="BL117" s="51"/>
      <c r="BM117" s="51"/>
      <c r="BN117" s="51"/>
      <c r="BO117" s="359"/>
      <c r="BP117" s="394">
        <f t="shared" si="13"/>
        <v>8000000</v>
      </c>
      <c r="BQ117" s="378">
        <f t="shared" si="14"/>
        <v>523008</v>
      </c>
      <c r="BR117" s="339" t="str">
        <f t="shared" si="15"/>
        <v>CORRECTO</v>
      </c>
      <c r="BS117" s="52" t="s">
        <v>595</v>
      </c>
      <c r="BT117" s="53" t="s">
        <v>596</v>
      </c>
      <c r="BU117" s="4"/>
      <c r="BV117" s="4"/>
      <c r="BW117" s="4"/>
      <c r="CT117" s="51"/>
      <c r="CU117" s="51"/>
      <c r="CV117" s="51"/>
    </row>
    <row r="118" spans="1:100" ht="51" customHeight="1" x14ac:dyDescent="0.25">
      <c r="A118" s="37" t="s">
        <v>134</v>
      </c>
      <c r="B118" s="38" t="s">
        <v>582</v>
      </c>
      <c r="C118" s="39"/>
      <c r="D118" s="40" t="s">
        <v>583</v>
      </c>
      <c r="E118" s="38" t="s">
        <v>584</v>
      </c>
      <c r="F118" s="39"/>
      <c r="G118" s="41"/>
      <c r="H118" s="40" t="s">
        <v>635</v>
      </c>
      <c r="I118" s="38" t="s">
        <v>636</v>
      </c>
      <c r="J118" s="43" t="s">
        <v>644</v>
      </c>
      <c r="K118" s="38" t="s">
        <v>639</v>
      </c>
      <c r="L118" s="39"/>
      <c r="M118" s="44"/>
      <c r="N118" s="42">
        <v>3</v>
      </c>
      <c r="O118" s="45"/>
      <c r="P118" s="46" t="s">
        <v>640</v>
      </c>
      <c r="Q118" s="47" t="s">
        <v>637</v>
      </c>
      <c r="R118" s="48" t="s">
        <v>657</v>
      </c>
      <c r="S118" s="49" t="s">
        <v>658</v>
      </c>
      <c r="T118" s="49" t="s">
        <v>659</v>
      </c>
      <c r="U118" s="317">
        <v>0</v>
      </c>
      <c r="V118" s="50">
        <v>1</v>
      </c>
      <c r="W118" s="455">
        <v>1</v>
      </c>
      <c r="X118" s="484">
        <v>872400000</v>
      </c>
      <c r="Y118" s="51">
        <f t="shared" si="11"/>
        <v>893686560</v>
      </c>
      <c r="Z118" s="485"/>
      <c r="AA118" s="484">
        <f t="shared" si="12"/>
        <v>929434022.39999998</v>
      </c>
      <c r="AB118" s="516"/>
      <c r="AC118" s="51">
        <v>140489000</v>
      </c>
      <c r="AD118" s="51"/>
      <c r="AE118" s="51"/>
      <c r="AF118" s="51"/>
      <c r="AG118" s="51"/>
      <c r="AH118" s="51"/>
      <c r="AI118" s="51"/>
      <c r="AJ118" s="51"/>
      <c r="AK118" s="51"/>
      <c r="AL118" s="51"/>
      <c r="AM118" s="51"/>
      <c r="AN118" s="51"/>
      <c r="AO118" s="51"/>
      <c r="AP118" s="51"/>
      <c r="AQ118" s="51"/>
      <c r="AR118" s="51"/>
      <c r="AS118" s="51"/>
      <c r="AT118" s="51"/>
      <c r="AU118" s="51"/>
      <c r="AV118" s="51"/>
      <c r="AW118" s="51"/>
      <c r="AX118" s="51"/>
      <c r="AY118" s="51"/>
      <c r="AZ118" s="51"/>
      <c r="BA118" s="51"/>
      <c r="BB118" s="51"/>
      <c r="BC118" s="51"/>
      <c r="BD118" s="51"/>
      <c r="BE118" s="51"/>
      <c r="BF118" s="51"/>
      <c r="BG118" s="51"/>
      <c r="BH118" s="51"/>
      <c r="BI118" s="51"/>
      <c r="BJ118" s="51"/>
      <c r="BK118" s="51"/>
      <c r="BL118" s="51"/>
      <c r="BM118" s="51"/>
      <c r="BN118" s="51"/>
      <c r="BO118" s="359"/>
      <c r="BP118" s="394">
        <f t="shared" si="13"/>
        <v>140489000</v>
      </c>
      <c r="BQ118" s="378">
        <f t="shared" si="14"/>
        <v>788945022.39999998</v>
      </c>
      <c r="BR118" s="339" t="str">
        <f t="shared" si="15"/>
        <v>CORRECTO</v>
      </c>
      <c r="BS118" s="52" t="s">
        <v>595</v>
      </c>
      <c r="BT118" s="53" t="s">
        <v>596</v>
      </c>
      <c r="BU118" s="4"/>
      <c r="BV118" s="4"/>
      <c r="BW118" s="4"/>
      <c r="CT118" s="51"/>
      <c r="CU118" s="51"/>
      <c r="CV118" s="51"/>
    </row>
    <row r="119" spans="1:100" ht="63" customHeight="1" x14ac:dyDescent="0.25">
      <c r="A119" s="37" t="s">
        <v>134</v>
      </c>
      <c r="B119" s="38" t="s">
        <v>582</v>
      </c>
      <c r="C119" s="39"/>
      <c r="D119" s="40" t="s">
        <v>583</v>
      </c>
      <c r="E119" s="38" t="s">
        <v>584</v>
      </c>
      <c r="F119" s="39"/>
      <c r="G119" s="41"/>
      <c r="H119" s="40" t="s">
        <v>635</v>
      </c>
      <c r="I119" s="38" t="s">
        <v>636</v>
      </c>
      <c r="J119" s="188" t="s">
        <v>660</v>
      </c>
      <c r="K119" s="189" t="s">
        <v>661</v>
      </c>
      <c r="L119" s="190">
        <f>+(SUM(X119:X120))/$Z$196</f>
        <v>3.2885238320565797E-3</v>
      </c>
      <c r="M119" s="191"/>
      <c r="N119" s="187">
        <v>0</v>
      </c>
      <c r="O119" s="574">
        <v>200</v>
      </c>
      <c r="P119" s="46" t="s">
        <v>640</v>
      </c>
      <c r="Q119" s="47" t="s">
        <v>637</v>
      </c>
      <c r="R119" s="48" t="s">
        <v>662</v>
      </c>
      <c r="S119" s="49" t="s">
        <v>663</v>
      </c>
      <c r="T119" s="49" t="s">
        <v>664</v>
      </c>
      <c r="U119" s="317">
        <v>0</v>
      </c>
      <c r="V119" s="50">
        <v>1</v>
      </c>
      <c r="W119" s="455">
        <v>1</v>
      </c>
      <c r="X119" s="484">
        <v>359800000</v>
      </c>
      <c r="Y119" s="51">
        <f t="shared" si="11"/>
        <v>368579120</v>
      </c>
      <c r="Z119" s="485"/>
      <c r="AA119" s="484">
        <f t="shared" si="12"/>
        <v>383322284.80000001</v>
      </c>
      <c r="AB119" s="516"/>
      <c r="AC119" s="51">
        <v>42637000</v>
      </c>
      <c r="AD119" s="51"/>
      <c r="AE119" s="51"/>
      <c r="AF119" s="51"/>
      <c r="AG119" s="51"/>
      <c r="AH119" s="51"/>
      <c r="AI119" s="51"/>
      <c r="AJ119" s="51"/>
      <c r="AK119" s="51"/>
      <c r="AL119" s="51"/>
      <c r="AM119" s="51"/>
      <c r="AN119" s="51"/>
      <c r="AO119" s="51"/>
      <c r="AP119" s="51"/>
      <c r="AQ119" s="51"/>
      <c r="AR119" s="51"/>
      <c r="AS119" s="51"/>
      <c r="AT119" s="51"/>
      <c r="AU119" s="51"/>
      <c r="AV119" s="51"/>
      <c r="AW119" s="51"/>
      <c r="AX119" s="51"/>
      <c r="AY119" s="51"/>
      <c r="AZ119" s="51"/>
      <c r="BA119" s="51"/>
      <c r="BB119" s="51"/>
      <c r="BC119" s="51"/>
      <c r="BD119" s="51"/>
      <c r="BE119" s="51"/>
      <c r="BF119" s="51"/>
      <c r="BG119" s="51"/>
      <c r="BH119" s="51"/>
      <c r="BI119" s="51"/>
      <c r="BJ119" s="51"/>
      <c r="BK119" s="51"/>
      <c r="BL119" s="51"/>
      <c r="BM119" s="51"/>
      <c r="BN119" s="51"/>
      <c r="BO119" s="359"/>
      <c r="BP119" s="394">
        <f t="shared" si="13"/>
        <v>42637000</v>
      </c>
      <c r="BQ119" s="378">
        <f t="shared" si="14"/>
        <v>340685284.80000001</v>
      </c>
      <c r="BR119" s="339" t="str">
        <f t="shared" si="15"/>
        <v>CORRECTO</v>
      </c>
      <c r="BS119" s="52" t="s">
        <v>595</v>
      </c>
      <c r="BT119" s="53" t="s">
        <v>596</v>
      </c>
      <c r="BU119" s="4"/>
      <c r="BV119" s="4"/>
      <c r="BW119" s="4"/>
      <c r="CT119" s="51"/>
      <c r="CU119" s="51"/>
      <c r="CV119" s="51"/>
    </row>
    <row r="120" spans="1:100" ht="40.5" customHeight="1" x14ac:dyDescent="0.25">
      <c r="A120" s="37" t="s">
        <v>134</v>
      </c>
      <c r="B120" s="38" t="s">
        <v>582</v>
      </c>
      <c r="C120" s="39"/>
      <c r="D120" s="40" t="s">
        <v>583</v>
      </c>
      <c r="E120" s="38" t="s">
        <v>584</v>
      </c>
      <c r="F120" s="39"/>
      <c r="G120" s="89"/>
      <c r="H120" s="90" t="s">
        <v>635</v>
      </c>
      <c r="I120" s="91" t="s">
        <v>636</v>
      </c>
      <c r="J120" s="93" t="s">
        <v>665</v>
      </c>
      <c r="K120" s="91" t="s">
        <v>661</v>
      </c>
      <c r="L120" s="94"/>
      <c r="M120" s="95"/>
      <c r="N120" s="92">
        <v>0</v>
      </c>
      <c r="O120" s="121"/>
      <c r="P120" s="97" t="s">
        <v>640</v>
      </c>
      <c r="Q120" s="122" t="s">
        <v>637</v>
      </c>
      <c r="R120" s="99" t="s">
        <v>666</v>
      </c>
      <c r="S120" s="100" t="s">
        <v>667</v>
      </c>
      <c r="T120" s="100" t="s">
        <v>668</v>
      </c>
      <c r="U120" s="318">
        <v>0</v>
      </c>
      <c r="V120" s="101">
        <v>200</v>
      </c>
      <c r="W120" s="458">
        <v>200</v>
      </c>
      <c r="X120" s="488">
        <v>35000000</v>
      </c>
      <c r="Y120" s="102">
        <f t="shared" si="11"/>
        <v>35854000</v>
      </c>
      <c r="Z120" s="489"/>
      <c r="AA120" s="488">
        <f t="shared" si="12"/>
        <v>37288160</v>
      </c>
      <c r="AB120" s="517"/>
      <c r="AC120" s="102">
        <v>35000000</v>
      </c>
      <c r="AD120" s="102"/>
      <c r="AE120" s="102"/>
      <c r="AF120" s="102"/>
      <c r="AG120" s="102"/>
      <c r="AH120" s="102"/>
      <c r="AI120" s="102"/>
      <c r="AJ120" s="102"/>
      <c r="AK120" s="102"/>
      <c r="AL120" s="102"/>
      <c r="AM120" s="102"/>
      <c r="AN120" s="102"/>
      <c r="AO120" s="102"/>
      <c r="AP120" s="102"/>
      <c r="AQ120" s="102"/>
      <c r="AR120" s="102"/>
      <c r="AS120" s="102"/>
      <c r="AT120" s="102"/>
      <c r="AU120" s="102"/>
      <c r="AV120" s="102"/>
      <c r="AW120" s="102"/>
      <c r="AX120" s="102"/>
      <c r="AY120" s="102"/>
      <c r="AZ120" s="102"/>
      <c r="BA120" s="102"/>
      <c r="BB120" s="102"/>
      <c r="BC120" s="102"/>
      <c r="BD120" s="102"/>
      <c r="BE120" s="102"/>
      <c r="BF120" s="102"/>
      <c r="BG120" s="102"/>
      <c r="BH120" s="102"/>
      <c r="BI120" s="102"/>
      <c r="BJ120" s="102"/>
      <c r="BK120" s="102"/>
      <c r="BL120" s="102"/>
      <c r="BM120" s="102"/>
      <c r="BN120" s="102"/>
      <c r="BO120" s="362"/>
      <c r="BP120" s="397">
        <f t="shared" si="13"/>
        <v>35000000</v>
      </c>
      <c r="BQ120" s="381">
        <f t="shared" si="14"/>
        <v>2288160</v>
      </c>
      <c r="BR120" s="340" t="str">
        <f t="shared" si="15"/>
        <v>CORRECTO</v>
      </c>
      <c r="BS120" s="103" t="s">
        <v>595</v>
      </c>
      <c r="BT120" s="104" t="s">
        <v>596</v>
      </c>
      <c r="BU120" s="4"/>
      <c r="BV120" s="4"/>
      <c r="BW120" s="4"/>
      <c r="CT120" s="102"/>
      <c r="CU120" s="102"/>
      <c r="CV120" s="102"/>
    </row>
    <row r="121" spans="1:100" ht="78" customHeight="1" x14ac:dyDescent="0.25">
      <c r="A121" s="37" t="s">
        <v>134</v>
      </c>
      <c r="B121" s="38" t="s">
        <v>582</v>
      </c>
      <c r="C121" s="39"/>
      <c r="D121" s="40" t="s">
        <v>583</v>
      </c>
      <c r="E121" s="38" t="s">
        <v>584</v>
      </c>
      <c r="F121" s="39"/>
      <c r="G121" s="105" t="s">
        <v>585</v>
      </c>
      <c r="H121" s="106" t="s">
        <v>669</v>
      </c>
      <c r="I121" s="107" t="s">
        <v>670</v>
      </c>
      <c r="J121" s="109" t="s">
        <v>672</v>
      </c>
      <c r="K121" s="107" t="s">
        <v>673</v>
      </c>
      <c r="L121" s="110">
        <f>+(SUM(X121:X124))/$Z$196</f>
        <v>9.3569123262246545E-4</v>
      </c>
      <c r="M121" s="111"/>
      <c r="N121" s="108">
        <v>494</v>
      </c>
      <c r="O121" s="112">
        <v>509</v>
      </c>
      <c r="P121" s="113" t="s">
        <v>674</v>
      </c>
      <c r="Q121" s="114" t="s">
        <v>671</v>
      </c>
      <c r="R121" s="115" t="s">
        <v>675</v>
      </c>
      <c r="S121" s="116" t="s">
        <v>676</v>
      </c>
      <c r="T121" s="116" t="s">
        <v>677</v>
      </c>
      <c r="U121" s="316">
        <v>150</v>
      </c>
      <c r="V121" s="117">
        <v>165</v>
      </c>
      <c r="W121" s="459">
        <v>165</v>
      </c>
      <c r="X121" s="490">
        <v>20733350.008999899</v>
      </c>
      <c r="Y121" s="118">
        <f t="shared" si="11"/>
        <v>21239243.749219496</v>
      </c>
      <c r="Z121" s="491">
        <f>SUM(X121:X124)</f>
        <v>112333350.0089999</v>
      </c>
      <c r="AA121" s="490">
        <f t="shared" si="12"/>
        <v>22088813.499188278</v>
      </c>
      <c r="AB121" s="518">
        <f>SUM(AA121:AA124)</f>
        <v>119677255.09918827</v>
      </c>
      <c r="AC121" s="118"/>
      <c r="AD121" s="118"/>
      <c r="AE121" s="118"/>
      <c r="AF121" s="118"/>
      <c r="AG121" s="118"/>
      <c r="AH121" s="118"/>
      <c r="AI121" s="118"/>
      <c r="AJ121" s="118"/>
      <c r="AK121" s="118"/>
      <c r="AL121" s="118"/>
      <c r="AM121" s="118"/>
      <c r="AN121" s="118"/>
      <c r="AO121" s="118"/>
      <c r="AP121" s="118"/>
      <c r="AQ121" s="118"/>
      <c r="AR121" s="118"/>
      <c r="AS121" s="118"/>
      <c r="AT121" s="118"/>
      <c r="AU121" s="118"/>
      <c r="AV121" s="118"/>
      <c r="AW121" s="118"/>
      <c r="AX121" s="118"/>
      <c r="AY121" s="118"/>
      <c r="AZ121" s="118"/>
      <c r="BA121" s="118"/>
      <c r="BB121" s="118"/>
      <c r="BC121" s="118"/>
      <c r="BD121" s="118"/>
      <c r="BE121" s="118"/>
      <c r="BF121" s="118"/>
      <c r="BG121" s="118"/>
      <c r="BH121" s="118"/>
      <c r="BI121" s="118"/>
      <c r="BJ121" s="118"/>
      <c r="BK121" s="118"/>
      <c r="BL121" s="118"/>
      <c r="BM121" s="118"/>
      <c r="BN121" s="118"/>
      <c r="BO121" s="363"/>
      <c r="BP121" s="398">
        <f t="shared" si="13"/>
        <v>0</v>
      </c>
      <c r="BQ121" s="382">
        <f t="shared" si="14"/>
        <v>22088813.499188278</v>
      </c>
      <c r="BR121" s="341" t="str">
        <f t="shared" si="15"/>
        <v>CORRECTO</v>
      </c>
      <c r="BS121" s="119" t="s">
        <v>595</v>
      </c>
      <c r="BT121" s="120" t="s">
        <v>596</v>
      </c>
      <c r="BU121" s="4"/>
      <c r="BV121" s="4"/>
      <c r="BW121" s="4"/>
      <c r="CT121" s="118"/>
      <c r="CU121" s="118"/>
      <c r="CV121" s="118"/>
    </row>
    <row r="122" spans="1:100" ht="54" customHeight="1" x14ac:dyDescent="0.25">
      <c r="A122" s="37" t="s">
        <v>134</v>
      </c>
      <c r="B122" s="38" t="s">
        <v>582</v>
      </c>
      <c r="C122" s="39"/>
      <c r="D122" s="40" t="s">
        <v>583</v>
      </c>
      <c r="E122" s="38" t="s">
        <v>584</v>
      </c>
      <c r="F122" s="39"/>
      <c r="G122" s="41"/>
      <c r="H122" s="40" t="s">
        <v>669</v>
      </c>
      <c r="I122" s="38" t="s">
        <v>670</v>
      </c>
      <c r="J122" s="43" t="s">
        <v>678</v>
      </c>
      <c r="K122" s="38" t="s">
        <v>673</v>
      </c>
      <c r="L122" s="39"/>
      <c r="M122" s="44"/>
      <c r="N122" s="42">
        <v>494</v>
      </c>
      <c r="O122" s="45"/>
      <c r="P122" s="46" t="s">
        <v>674</v>
      </c>
      <c r="Q122" s="47" t="s">
        <v>671</v>
      </c>
      <c r="R122" s="48" t="s">
        <v>679</v>
      </c>
      <c r="S122" s="49" t="s">
        <v>680</v>
      </c>
      <c r="T122" s="49" t="s">
        <v>681</v>
      </c>
      <c r="U122" s="317">
        <v>1</v>
      </c>
      <c r="V122" s="50">
        <v>1</v>
      </c>
      <c r="W122" s="455">
        <v>1</v>
      </c>
      <c r="X122" s="484">
        <v>30000000</v>
      </c>
      <c r="Y122" s="51">
        <f t="shared" si="11"/>
        <v>30732000</v>
      </c>
      <c r="Z122" s="485"/>
      <c r="AA122" s="484">
        <f t="shared" si="12"/>
        <v>31961280</v>
      </c>
      <c r="AB122" s="516"/>
      <c r="AC122" s="51">
        <v>20000000</v>
      </c>
      <c r="AD122" s="51"/>
      <c r="AE122" s="51"/>
      <c r="AF122" s="51"/>
      <c r="AG122" s="51"/>
      <c r="AH122" s="51"/>
      <c r="AI122" s="51"/>
      <c r="AJ122" s="51"/>
      <c r="AK122" s="51"/>
      <c r="AL122" s="51"/>
      <c r="AM122" s="51"/>
      <c r="AN122" s="51"/>
      <c r="AO122" s="51"/>
      <c r="AP122" s="51"/>
      <c r="AQ122" s="51"/>
      <c r="AR122" s="51"/>
      <c r="AS122" s="51"/>
      <c r="AT122" s="51"/>
      <c r="AU122" s="51"/>
      <c r="AV122" s="51"/>
      <c r="AW122" s="51"/>
      <c r="AX122" s="51"/>
      <c r="AY122" s="51"/>
      <c r="AZ122" s="51"/>
      <c r="BA122" s="51"/>
      <c r="BB122" s="51"/>
      <c r="BC122" s="51"/>
      <c r="BD122" s="51"/>
      <c r="BE122" s="51"/>
      <c r="BF122" s="51"/>
      <c r="BG122" s="51"/>
      <c r="BH122" s="51"/>
      <c r="BI122" s="51"/>
      <c r="BJ122" s="51"/>
      <c r="BK122" s="51"/>
      <c r="BL122" s="51"/>
      <c r="BM122" s="51"/>
      <c r="BN122" s="51"/>
      <c r="BO122" s="359"/>
      <c r="BP122" s="394">
        <f t="shared" si="13"/>
        <v>20000000</v>
      </c>
      <c r="BQ122" s="378">
        <f t="shared" si="14"/>
        <v>11961280</v>
      </c>
      <c r="BR122" s="339" t="str">
        <f t="shared" si="15"/>
        <v>CORRECTO</v>
      </c>
      <c r="BS122" s="52" t="s">
        <v>595</v>
      </c>
      <c r="BT122" s="53" t="s">
        <v>596</v>
      </c>
      <c r="BU122" s="4"/>
      <c r="BV122" s="4"/>
      <c r="BW122" s="4"/>
      <c r="CT122" s="51"/>
      <c r="CU122" s="51"/>
      <c r="CV122" s="51"/>
    </row>
    <row r="123" spans="1:100" ht="52.5" customHeight="1" x14ac:dyDescent="0.25">
      <c r="A123" s="37" t="s">
        <v>134</v>
      </c>
      <c r="B123" s="38" t="s">
        <v>582</v>
      </c>
      <c r="C123" s="39"/>
      <c r="D123" s="40" t="s">
        <v>583</v>
      </c>
      <c r="E123" s="38" t="s">
        <v>584</v>
      </c>
      <c r="F123" s="39"/>
      <c r="G123" s="41"/>
      <c r="H123" s="40" t="s">
        <v>669</v>
      </c>
      <c r="I123" s="38" t="s">
        <v>670</v>
      </c>
      <c r="J123" s="43" t="s">
        <v>678</v>
      </c>
      <c r="K123" s="38" t="s">
        <v>673</v>
      </c>
      <c r="L123" s="39"/>
      <c r="M123" s="44"/>
      <c r="N123" s="42">
        <v>494</v>
      </c>
      <c r="O123" s="45"/>
      <c r="P123" s="46" t="s">
        <v>674</v>
      </c>
      <c r="Q123" s="47" t="s">
        <v>671</v>
      </c>
      <c r="R123" s="48" t="s">
        <v>682</v>
      </c>
      <c r="S123" s="49" t="s">
        <v>683</v>
      </c>
      <c r="T123" s="49" t="s">
        <v>684</v>
      </c>
      <c r="U123" s="317">
        <v>154</v>
      </c>
      <c r="V123" s="50">
        <v>154</v>
      </c>
      <c r="W123" s="455">
        <v>154</v>
      </c>
      <c r="X123" s="484">
        <v>36600000</v>
      </c>
      <c r="Y123" s="51">
        <f t="shared" si="11"/>
        <v>37493040</v>
      </c>
      <c r="Z123" s="485"/>
      <c r="AA123" s="484">
        <f t="shared" si="12"/>
        <v>38992761.600000001</v>
      </c>
      <c r="AB123" s="516"/>
      <c r="AC123" s="51">
        <v>5000000</v>
      </c>
      <c r="AD123" s="51"/>
      <c r="AE123" s="51"/>
      <c r="AF123" s="51"/>
      <c r="AG123" s="51"/>
      <c r="AH123" s="51"/>
      <c r="AI123" s="51"/>
      <c r="AJ123" s="51"/>
      <c r="AK123" s="51"/>
      <c r="AL123" s="51"/>
      <c r="AM123" s="51"/>
      <c r="AN123" s="51"/>
      <c r="AO123" s="51"/>
      <c r="AP123" s="51"/>
      <c r="AQ123" s="51"/>
      <c r="AR123" s="51"/>
      <c r="AS123" s="51"/>
      <c r="AT123" s="51"/>
      <c r="AU123" s="51"/>
      <c r="AV123" s="51"/>
      <c r="AW123" s="51"/>
      <c r="AX123" s="51"/>
      <c r="AY123" s="51"/>
      <c r="AZ123" s="51"/>
      <c r="BA123" s="51"/>
      <c r="BB123" s="51"/>
      <c r="BC123" s="51"/>
      <c r="BD123" s="51"/>
      <c r="BE123" s="51"/>
      <c r="BF123" s="51"/>
      <c r="BG123" s="51"/>
      <c r="BH123" s="51"/>
      <c r="BI123" s="51"/>
      <c r="BJ123" s="51"/>
      <c r="BK123" s="51"/>
      <c r="BL123" s="51"/>
      <c r="BM123" s="51"/>
      <c r="BN123" s="51"/>
      <c r="BO123" s="359"/>
      <c r="BP123" s="394">
        <f t="shared" si="13"/>
        <v>5000000</v>
      </c>
      <c r="BQ123" s="378">
        <f t="shared" si="14"/>
        <v>33992761.600000001</v>
      </c>
      <c r="BR123" s="339" t="str">
        <f t="shared" si="15"/>
        <v>CORRECTO</v>
      </c>
      <c r="BS123" s="52" t="s">
        <v>595</v>
      </c>
      <c r="BT123" s="53" t="s">
        <v>596</v>
      </c>
      <c r="BU123" s="4"/>
      <c r="BV123" s="4"/>
      <c r="BW123" s="4"/>
      <c r="CT123" s="51"/>
      <c r="CU123" s="51"/>
      <c r="CV123" s="51"/>
    </row>
    <row r="124" spans="1:100" ht="51" customHeight="1" x14ac:dyDescent="0.25">
      <c r="A124" s="37" t="s">
        <v>134</v>
      </c>
      <c r="B124" s="38" t="s">
        <v>582</v>
      </c>
      <c r="C124" s="39"/>
      <c r="D124" s="40" t="s">
        <v>583</v>
      </c>
      <c r="E124" s="38" t="s">
        <v>584</v>
      </c>
      <c r="F124" s="39"/>
      <c r="G124" s="89"/>
      <c r="H124" s="90" t="s">
        <v>669</v>
      </c>
      <c r="I124" s="91" t="s">
        <v>670</v>
      </c>
      <c r="J124" s="93" t="s">
        <v>678</v>
      </c>
      <c r="K124" s="91" t="s">
        <v>673</v>
      </c>
      <c r="L124" s="94"/>
      <c r="M124" s="95"/>
      <c r="N124" s="92">
        <v>494</v>
      </c>
      <c r="O124" s="121"/>
      <c r="P124" s="97" t="s">
        <v>674</v>
      </c>
      <c r="Q124" s="122" t="s">
        <v>671</v>
      </c>
      <c r="R124" s="99" t="s">
        <v>685</v>
      </c>
      <c r="S124" s="100" t="s">
        <v>686</v>
      </c>
      <c r="T124" s="100" t="s">
        <v>687</v>
      </c>
      <c r="U124" s="318">
        <v>189</v>
      </c>
      <c r="V124" s="101">
        <v>189</v>
      </c>
      <c r="W124" s="458">
        <v>189</v>
      </c>
      <c r="X124" s="488">
        <v>25000000</v>
      </c>
      <c r="Y124" s="102">
        <f t="shared" si="11"/>
        <v>25610000</v>
      </c>
      <c r="Z124" s="489"/>
      <c r="AA124" s="488">
        <f t="shared" si="12"/>
        <v>26634400</v>
      </c>
      <c r="AB124" s="517"/>
      <c r="AC124" s="102"/>
      <c r="AD124" s="102"/>
      <c r="AE124" s="102"/>
      <c r="AF124" s="102"/>
      <c r="AG124" s="102"/>
      <c r="AH124" s="102"/>
      <c r="AI124" s="102"/>
      <c r="AJ124" s="102"/>
      <c r="AK124" s="102"/>
      <c r="AL124" s="102"/>
      <c r="AM124" s="102"/>
      <c r="AN124" s="102"/>
      <c r="AO124" s="102"/>
      <c r="AP124" s="102"/>
      <c r="AQ124" s="102"/>
      <c r="AR124" s="102"/>
      <c r="AS124" s="102"/>
      <c r="AT124" s="102"/>
      <c r="AU124" s="102"/>
      <c r="AV124" s="102"/>
      <c r="AW124" s="102"/>
      <c r="AX124" s="102"/>
      <c r="AY124" s="102"/>
      <c r="AZ124" s="102"/>
      <c r="BA124" s="102"/>
      <c r="BB124" s="102"/>
      <c r="BC124" s="102"/>
      <c r="BD124" s="102"/>
      <c r="BE124" s="102"/>
      <c r="BF124" s="102"/>
      <c r="BG124" s="102"/>
      <c r="BH124" s="102"/>
      <c r="BI124" s="102"/>
      <c r="BJ124" s="102"/>
      <c r="BK124" s="102"/>
      <c r="BL124" s="102"/>
      <c r="BM124" s="102"/>
      <c r="BN124" s="102"/>
      <c r="BO124" s="362"/>
      <c r="BP124" s="397">
        <f t="shared" si="13"/>
        <v>0</v>
      </c>
      <c r="BQ124" s="381">
        <f t="shared" si="14"/>
        <v>26634400</v>
      </c>
      <c r="BR124" s="340" t="str">
        <f t="shared" si="15"/>
        <v>CORRECTO</v>
      </c>
      <c r="BS124" s="103" t="s">
        <v>595</v>
      </c>
      <c r="BT124" s="104" t="s">
        <v>596</v>
      </c>
      <c r="BU124" s="4"/>
      <c r="BV124" s="4"/>
      <c r="BW124" s="4"/>
      <c r="CT124" s="102"/>
      <c r="CU124" s="102"/>
      <c r="CV124" s="102"/>
    </row>
    <row r="125" spans="1:100" ht="60" x14ac:dyDescent="0.25">
      <c r="A125" s="37" t="s">
        <v>134</v>
      </c>
      <c r="B125" s="38" t="s">
        <v>582</v>
      </c>
      <c r="C125" s="39"/>
      <c r="D125" s="40" t="s">
        <v>583</v>
      </c>
      <c r="E125" s="38" t="s">
        <v>584</v>
      </c>
      <c r="F125" s="39"/>
      <c r="G125" s="123" t="s">
        <v>688</v>
      </c>
      <c r="H125" s="124" t="s">
        <v>689</v>
      </c>
      <c r="I125" s="125" t="s">
        <v>690</v>
      </c>
      <c r="J125" s="109" t="s">
        <v>691</v>
      </c>
      <c r="K125" s="107" t="s">
        <v>692</v>
      </c>
      <c r="L125" s="110">
        <f>+(SUM(X125:X128))/$Z$196</f>
        <v>1.5088477013936803E-3</v>
      </c>
      <c r="M125" s="111"/>
      <c r="N125" s="108" t="s">
        <v>151</v>
      </c>
      <c r="O125" s="112">
        <v>400</v>
      </c>
      <c r="P125" s="113" t="s">
        <v>693</v>
      </c>
      <c r="Q125" s="114" t="s">
        <v>694</v>
      </c>
      <c r="R125" s="126" t="s">
        <v>695</v>
      </c>
      <c r="S125" s="127" t="s">
        <v>696</v>
      </c>
      <c r="T125" s="127" t="s">
        <v>697</v>
      </c>
      <c r="U125" s="319">
        <v>556</v>
      </c>
      <c r="V125" s="128">
        <v>756</v>
      </c>
      <c r="W125" s="460">
        <v>706</v>
      </c>
      <c r="X125" s="492">
        <v>25000000</v>
      </c>
      <c r="Y125" s="129">
        <f t="shared" si="11"/>
        <v>25610000</v>
      </c>
      <c r="Z125" s="491">
        <f>SUM(X125:X128)</f>
        <v>181143000</v>
      </c>
      <c r="AA125" s="492">
        <f t="shared" si="12"/>
        <v>26634400</v>
      </c>
      <c r="AB125" s="518">
        <f>SUM(AA125:AA128)</f>
        <v>192985404.76800001</v>
      </c>
      <c r="AC125" s="129"/>
      <c r="AD125" s="129"/>
      <c r="AE125" s="129"/>
      <c r="AF125" s="129"/>
      <c r="AG125" s="129"/>
      <c r="AH125" s="129"/>
      <c r="AI125" s="129"/>
      <c r="AJ125" s="129"/>
      <c r="AK125" s="129"/>
      <c r="AL125" s="129"/>
      <c r="AM125" s="129"/>
      <c r="AN125" s="129"/>
      <c r="AO125" s="129"/>
      <c r="AP125" s="129"/>
      <c r="AQ125" s="129"/>
      <c r="AR125" s="129"/>
      <c r="AS125" s="129"/>
      <c r="AT125" s="129"/>
      <c r="AU125" s="129"/>
      <c r="AV125" s="129"/>
      <c r="AW125" s="129"/>
      <c r="AX125" s="129"/>
      <c r="AY125" s="129"/>
      <c r="AZ125" s="129"/>
      <c r="BA125" s="129"/>
      <c r="BB125" s="129"/>
      <c r="BC125" s="129"/>
      <c r="BD125" s="129"/>
      <c r="BE125" s="129"/>
      <c r="BF125" s="129"/>
      <c r="BG125" s="129"/>
      <c r="BH125" s="129"/>
      <c r="BI125" s="129"/>
      <c r="BJ125" s="129"/>
      <c r="BK125" s="129"/>
      <c r="BL125" s="129"/>
      <c r="BM125" s="129"/>
      <c r="BN125" s="129"/>
      <c r="BO125" s="364"/>
      <c r="BP125" s="399">
        <f t="shared" si="13"/>
        <v>0</v>
      </c>
      <c r="BQ125" s="383">
        <f t="shared" si="14"/>
        <v>26634400</v>
      </c>
      <c r="BR125" s="339" t="str">
        <f t="shared" si="15"/>
        <v>CORRECTO</v>
      </c>
      <c r="BS125" s="130" t="s">
        <v>595</v>
      </c>
      <c r="BT125" s="131" t="s">
        <v>596</v>
      </c>
      <c r="BU125" s="4"/>
      <c r="BV125" s="4"/>
      <c r="BW125" s="4"/>
      <c r="CT125" s="129"/>
      <c r="CU125" s="129"/>
      <c r="CV125" s="129"/>
    </row>
    <row r="126" spans="1:100" ht="45" customHeight="1" x14ac:dyDescent="0.25">
      <c r="A126" s="37" t="s">
        <v>134</v>
      </c>
      <c r="B126" s="38" t="s">
        <v>582</v>
      </c>
      <c r="C126" s="39"/>
      <c r="D126" s="40" t="s">
        <v>583</v>
      </c>
      <c r="E126" s="38" t="s">
        <v>584</v>
      </c>
      <c r="F126" s="39"/>
      <c r="G126" s="41"/>
      <c r="H126" s="40" t="s">
        <v>689</v>
      </c>
      <c r="I126" s="38" t="s">
        <v>690</v>
      </c>
      <c r="J126" s="43" t="s">
        <v>698</v>
      </c>
      <c r="K126" s="38" t="s">
        <v>692</v>
      </c>
      <c r="L126" s="39"/>
      <c r="M126" s="44"/>
      <c r="N126" s="42" t="s">
        <v>151</v>
      </c>
      <c r="O126" s="45"/>
      <c r="P126" s="46" t="s">
        <v>693</v>
      </c>
      <c r="Q126" s="47" t="s">
        <v>694</v>
      </c>
      <c r="R126" s="48" t="s">
        <v>699</v>
      </c>
      <c r="S126" s="49" t="s">
        <v>700</v>
      </c>
      <c r="T126" s="49" t="s">
        <v>701</v>
      </c>
      <c r="U126" s="317">
        <v>0</v>
      </c>
      <c r="V126" s="50">
        <v>20</v>
      </c>
      <c r="W126" s="455">
        <v>15</v>
      </c>
      <c r="X126" s="484">
        <v>21143000</v>
      </c>
      <c r="Y126" s="51">
        <f t="shared" si="11"/>
        <v>21658889.199999999</v>
      </c>
      <c r="Z126" s="485"/>
      <c r="AA126" s="484">
        <f t="shared" si="12"/>
        <v>22525244.767999999</v>
      </c>
      <c r="AB126" s="516"/>
      <c r="AC126" s="51"/>
      <c r="AD126" s="51"/>
      <c r="AE126" s="51"/>
      <c r="AF126" s="51"/>
      <c r="AG126" s="51"/>
      <c r="AH126" s="51"/>
      <c r="AI126" s="51"/>
      <c r="AJ126" s="51"/>
      <c r="AK126" s="51"/>
      <c r="AL126" s="51"/>
      <c r="AM126" s="51"/>
      <c r="AN126" s="51"/>
      <c r="AO126" s="51"/>
      <c r="AP126" s="51"/>
      <c r="AQ126" s="51"/>
      <c r="AR126" s="51"/>
      <c r="AS126" s="51"/>
      <c r="AT126" s="51"/>
      <c r="AU126" s="51"/>
      <c r="AV126" s="51"/>
      <c r="AW126" s="51"/>
      <c r="AX126" s="51"/>
      <c r="AY126" s="51"/>
      <c r="AZ126" s="51"/>
      <c r="BA126" s="51"/>
      <c r="BB126" s="51"/>
      <c r="BC126" s="51"/>
      <c r="BD126" s="51"/>
      <c r="BE126" s="51"/>
      <c r="BF126" s="51"/>
      <c r="BG126" s="51"/>
      <c r="BH126" s="51"/>
      <c r="BI126" s="51"/>
      <c r="BJ126" s="51"/>
      <c r="BK126" s="51"/>
      <c r="BL126" s="51"/>
      <c r="BM126" s="51"/>
      <c r="BN126" s="51"/>
      <c r="BO126" s="359"/>
      <c r="BP126" s="394">
        <f t="shared" si="13"/>
        <v>0</v>
      </c>
      <c r="BQ126" s="378">
        <f t="shared" si="14"/>
        <v>22525244.767999999</v>
      </c>
      <c r="BR126" s="339" t="str">
        <f t="shared" si="15"/>
        <v>CORRECTO</v>
      </c>
      <c r="BS126" s="52" t="s">
        <v>595</v>
      </c>
      <c r="BT126" s="53" t="s">
        <v>596</v>
      </c>
      <c r="BU126" s="4"/>
      <c r="BV126" s="4"/>
      <c r="BW126" s="4"/>
      <c r="CT126" s="51"/>
      <c r="CU126" s="51"/>
      <c r="CV126" s="51"/>
    </row>
    <row r="127" spans="1:100" ht="49.5" customHeight="1" x14ac:dyDescent="0.25">
      <c r="A127" s="37" t="s">
        <v>134</v>
      </c>
      <c r="B127" s="38" t="s">
        <v>582</v>
      </c>
      <c r="C127" s="39"/>
      <c r="D127" s="40" t="s">
        <v>583</v>
      </c>
      <c r="E127" s="38" t="s">
        <v>584</v>
      </c>
      <c r="F127" s="39"/>
      <c r="G127" s="41"/>
      <c r="H127" s="40" t="s">
        <v>689</v>
      </c>
      <c r="I127" s="38" t="s">
        <v>690</v>
      </c>
      <c r="J127" s="43" t="s">
        <v>698</v>
      </c>
      <c r="K127" s="38" t="s">
        <v>692</v>
      </c>
      <c r="L127" s="39"/>
      <c r="M127" s="44"/>
      <c r="N127" s="42" t="s">
        <v>151</v>
      </c>
      <c r="O127" s="45"/>
      <c r="P127" s="46" t="s">
        <v>693</v>
      </c>
      <c r="Q127" s="47" t="s">
        <v>694</v>
      </c>
      <c r="R127" s="48" t="s">
        <v>702</v>
      </c>
      <c r="S127" s="49" t="s">
        <v>703</v>
      </c>
      <c r="T127" s="49" t="s">
        <v>704</v>
      </c>
      <c r="U127" s="317">
        <v>67</v>
      </c>
      <c r="V127" s="50">
        <v>167</v>
      </c>
      <c r="W127" s="455">
        <v>127</v>
      </c>
      <c r="X127" s="484">
        <v>45000000</v>
      </c>
      <c r="Y127" s="51">
        <f t="shared" si="11"/>
        <v>46098000</v>
      </c>
      <c r="Z127" s="485"/>
      <c r="AA127" s="484">
        <f t="shared" si="12"/>
        <v>47941920</v>
      </c>
      <c r="AB127" s="516"/>
      <c r="AC127" s="51"/>
      <c r="AD127" s="51"/>
      <c r="AE127" s="51"/>
      <c r="AF127" s="51"/>
      <c r="AG127" s="51"/>
      <c r="AH127" s="51"/>
      <c r="AI127" s="51"/>
      <c r="AJ127" s="51"/>
      <c r="AK127" s="51"/>
      <c r="AL127" s="51"/>
      <c r="AM127" s="51"/>
      <c r="AN127" s="51"/>
      <c r="AO127" s="51"/>
      <c r="AP127" s="51"/>
      <c r="AQ127" s="51"/>
      <c r="AR127" s="51"/>
      <c r="AS127" s="51"/>
      <c r="AT127" s="51"/>
      <c r="AU127" s="51"/>
      <c r="AV127" s="51"/>
      <c r="AW127" s="51"/>
      <c r="AX127" s="51"/>
      <c r="AY127" s="51"/>
      <c r="AZ127" s="51"/>
      <c r="BA127" s="51"/>
      <c r="BB127" s="51"/>
      <c r="BC127" s="51"/>
      <c r="BD127" s="51"/>
      <c r="BE127" s="51"/>
      <c r="BF127" s="51"/>
      <c r="BG127" s="51"/>
      <c r="BH127" s="51"/>
      <c r="BI127" s="51"/>
      <c r="BJ127" s="51"/>
      <c r="BK127" s="51"/>
      <c r="BL127" s="51"/>
      <c r="BM127" s="51"/>
      <c r="BN127" s="51"/>
      <c r="BO127" s="359"/>
      <c r="BP127" s="394">
        <f t="shared" si="13"/>
        <v>0</v>
      </c>
      <c r="BQ127" s="378">
        <f t="shared" si="14"/>
        <v>47941920</v>
      </c>
      <c r="BR127" s="339" t="str">
        <f t="shared" si="15"/>
        <v>CORRECTO</v>
      </c>
      <c r="BS127" s="52" t="s">
        <v>595</v>
      </c>
      <c r="BT127" s="53" t="s">
        <v>596</v>
      </c>
      <c r="BU127" s="4"/>
      <c r="BV127" s="4"/>
      <c r="BW127" s="4"/>
      <c r="CT127" s="51"/>
      <c r="CU127" s="51"/>
      <c r="CV127" s="51"/>
    </row>
    <row r="128" spans="1:100" ht="51.75" customHeight="1" thickBot="1" x14ac:dyDescent="0.3">
      <c r="A128" s="205" t="s">
        <v>134</v>
      </c>
      <c r="B128" s="206" t="s">
        <v>582</v>
      </c>
      <c r="C128" s="207"/>
      <c r="D128" s="208" t="s">
        <v>583</v>
      </c>
      <c r="E128" s="206" t="s">
        <v>584</v>
      </c>
      <c r="F128" s="207"/>
      <c r="G128" s="209"/>
      <c r="H128" s="208" t="s">
        <v>689</v>
      </c>
      <c r="I128" s="206" t="s">
        <v>690</v>
      </c>
      <c r="J128" s="211" t="s">
        <v>698</v>
      </c>
      <c r="K128" s="206" t="s">
        <v>692</v>
      </c>
      <c r="L128" s="207"/>
      <c r="M128" s="212"/>
      <c r="N128" s="210" t="s">
        <v>151</v>
      </c>
      <c r="O128" s="213"/>
      <c r="P128" s="214" t="s">
        <v>693</v>
      </c>
      <c r="Q128" s="215" t="s">
        <v>694</v>
      </c>
      <c r="R128" s="216" t="s">
        <v>705</v>
      </c>
      <c r="S128" s="217" t="s">
        <v>706</v>
      </c>
      <c r="T128" s="217" t="s">
        <v>707</v>
      </c>
      <c r="U128" s="329">
        <v>0</v>
      </c>
      <c r="V128" s="218">
        <v>80</v>
      </c>
      <c r="W128" s="470">
        <v>60</v>
      </c>
      <c r="X128" s="500">
        <v>90000000</v>
      </c>
      <c r="Y128" s="219">
        <f t="shared" si="11"/>
        <v>92196000</v>
      </c>
      <c r="Z128" s="501"/>
      <c r="AA128" s="500">
        <f t="shared" si="12"/>
        <v>95883840</v>
      </c>
      <c r="AB128" s="606">
        <f>SUM(AA104:AA128)</f>
        <v>8963694549.9599876</v>
      </c>
      <c r="AC128" s="219"/>
      <c r="AD128" s="219"/>
      <c r="AE128" s="219"/>
      <c r="AF128" s="219"/>
      <c r="AG128" s="219"/>
      <c r="AH128" s="219"/>
      <c r="AI128" s="219"/>
      <c r="AJ128" s="219"/>
      <c r="AK128" s="219"/>
      <c r="AL128" s="219"/>
      <c r="AM128" s="219"/>
      <c r="AN128" s="219"/>
      <c r="AO128" s="219"/>
      <c r="AP128" s="219"/>
      <c r="AQ128" s="219"/>
      <c r="AR128" s="219"/>
      <c r="AS128" s="219"/>
      <c r="AT128" s="219"/>
      <c r="AU128" s="219"/>
      <c r="AV128" s="219"/>
      <c r="AW128" s="219"/>
      <c r="AX128" s="219"/>
      <c r="AY128" s="219"/>
      <c r="AZ128" s="219"/>
      <c r="BA128" s="219"/>
      <c r="BB128" s="219"/>
      <c r="BC128" s="219"/>
      <c r="BD128" s="219"/>
      <c r="BE128" s="219"/>
      <c r="BF128" s="219"/>
      <c r="BG128" s="219"/>
      <c r="BH128" s="219"/>
      <c r="BI128" s="219"/>
      <c r="BJ128" s="219"/>
      <c r="BK128" s="219"/>
      <c r="BL128" s="219"/>
      <c r="BM128" s="219"/>
      <c r="BN128" s="219"/>
      <c r="BO128" s="370"/>
      <c r="BP128" s="405">
        <f t="shared" si="13"/>
        <v>0</v>
      </c>
      <c r="BQ128" s="389">
        <f t="shared" si="14"/>
        <v>95883840</v>
      </c>
      <c r="BR128" s="344" t="str">
        <f t="shared" si="15"/>
        <v>CORRECTO</v>
      </c>
      <c r="BS128" s="220" t="s">
        <v>595</v>
      </c>
      <c r="BT128" s="221" t="s">
        <v>596</v>
      </c>
      <c r="BU128" s="4"/>
      <c r="BV128" s="4"/>
      <c r="BW128" s="4"/>
      <c r="CT128" s="219"/>
      <c r="CU128" s="219"/>
      <c r="CV128" s="219"/>
    </row>
    <row r="129" spans="1:100" ht="32.25" thickTop="1" x14ac:dyDescent="0.25">
      <c r="A129" s="20" t="s">
        <v>193</v>
      </c>
      <c r="B129" s="21" t="s">
        <v>708</v>
      </c>
      <c r="C129" s="22">
        <f>+(Z129+Z132+Z137+Z138+Z140+Z144)/$Z$196</f>
        <v>3.2845722725177558E-2</v>
      </c>
      <c r="D129" s="23" t="s">
        <v>709</v>
      </c>
      <c r="E129" s="21" t="s">
        <v>710</v>
      </c>
      <c r="F129" s="22">
        <f>+(Z129+Z132+Z137+Z138+Z140+Z144)/$Z$196</f>
        <v>3.2845722725177558E-2</v>
      </c>
      <c r="G129" s="24" t="s">
        <v>711</v>
      </c>
      <c r="H129" s="23" t="s">
        <v>712</v>
      </c>
      <c r="I129" s="21" t="s">
        <v>713</v>
      </c>
      <c r="J129" s="26" t="s">
        <v>715</v>
      </c>
      <c r="K129" s="21" t="s">
        <v>716</v>
      </c>
      <c r="L129" s="22">
        <f>+(SUM(X129:X131))/$Z$196</f>
        <v>1.0895109352406297E-2</v>
      </c>
      <c r="M129" s="27"/>
      <c r="N129" s="25">
        <v>0</v>
      </c>
      <c r="O129" s="28">
        <v>20</v>
      </c>
      <c r="P129" s="29" t="s">
        <v>717</v>
      </c>
      <c r="Q129" s="30" t="s">
        <v>714</v>
      </c>
      <c r="R129" s="31" t="s">
        <v>718</v>
      </c>
      <c r="S129" s="32" t="s">
        <v>719</v>
      </c>
      <c r="T129" s="32" t="s">
        <v>720</v>
      </c>
      <c r="U129" s="330">
        <v>0</v>
      </c>
      <c r="V129" s="33">
        <v>1</v>
      </c>
      <c r="W129" s="454">
        <v>1</v>
      </c>
      <c r="X129" s="482">
        <v>523200000.00000006</v>
      </c>
      <c r="Y129" s="34">
        <f t="shared" si="11"/>
        <v>535966080.00000006</v>
      </c>
      <c r="Z129" s="483">
        <f>SUM(X129:X131)</f>
        <v>1308000000</v>
      </c>
      <c r="AA129" s="482">
        <f t="shared" si="12"/>
        <v>557404723.20000005</v>
      </c>
      <c r="AB129" s="515">
        <f>SUM(AA129:AA131)</f>
        <v>1393511808.0000002</v>
      </c>
      <c r="AC129" s="34">
        <v>138702000</v>
      </c>
      <c r="AD129" s="34"/>
      <c r="AE129" s="34"/>
      <c r="AF129" s="34"/>
      <c r="AG129" s="34"/>
      <c r="AH129" s="34"/>
      <c r="AI129" s="34"/>
      <c r="AJ129" s="34"/>
      <c r="AK129" s="34"/>
      <c r="AL129" s="34"/>
      <c r="AM129" s="34"/>
      <c r="AN129" s="34"/>
      <c r="AO129" s="34"/>
      <c r="AP129" s="34"/>
      <c r="AQ129" s="34"/>
      <c r="AR129" s="34"/>
      <c r="AS129" s="34"/>
      <c r="AT129" s="34"/>
      <c r="AU129" s="34"/>
      <c r="AV129" s="34"/>
      <c r="AW129" s="34"/>
      <c r="AX129" s="34"/>
      <c r="AY129" s="34"/>
      <c r="AZ129" s="34"/>
      <c r="BA129" s="34"/>
      <c r="BB129" s="34"/>
      <c r="BC129" s="34"/>
      <c r="BD129" s="34"/>
      <c r="BE129" s="34"/>
      <c r="BF129" s="34"/>
      <c r="BG129" s="34"/>
      <c r="BH129" s="34"/>
      <c r="BI129" s="34"/>
      <c r="BJ129" s="34"/>
      <c r="BK129" s="34"/>
      <c r="BL129" s="34"/>
      <c r="BM129" s="34"/>
      <c r="BN129" s="34"/>
      <c r="BO129" s="358"/>
      <c r="BP129" s="393">
        <f t="shared" si="13"/>
        <v>138702000</v>
      </c>
      <c r="BQ129" s="377">
        <f t="shared" si="14"/>
        <v>418702723.20000005</v>
      </c>
      <c r="BR129" s="338" t="str">
        <f t="shared" si="15"/>
        <v>CORRECTO</v>
      </c>
      <c r="BS129" s="35" t="s">
        <v>721</v>
      </c>
      <c r="BT129" s="36" t="s">
        <v>722</v>
      </c>
      <c r="BU129" s="4"/>
      <c r="BV129" s="4"/>
      <c r="BW129" s="4"/>
      <c r="CT129" s="34"/>
      <c r="CU129" s="34"/>
      <c r="CV129" s="34"/>
    </row>
    <row r="130" spans="1:100" ht="48" customHeight="1" x14ac:dyDescent="0.25">
      <c r="A130" s="37" t="s">
        <v>193</v>
      </c>
      <c r="B130" s="38" t="s">
        <v>708</v>
      </c>
      <c r="C130" s="39"/>
      <c r="D130" s="40" t="s">
        <v>709</v>
      </c>
      <c r="E130" s="38" t="s">
        <v>710</v>
      </c>
      <c r="F130" s="39"/>
      <c r="G130" s="41"/>
      <c r="H130" s="40" t="s">
        <v>712</v>
      </c>
      <c r="I130" s="38" t="s">
        <v>713</v>
      </c>
      <c r="J130" s="43" t="s">
        <v>723</v>
      </c>
      <c r="K130" s="38" t="s">
        <v>716</v>
      </c>
      <c r="L130" s="39"/>
      <c r="M130" s="44"/>
      <c r="N130" s="42">
        <v>0</v>
      </c>
      <c r="O130" s="45"/>
      <c r="P130" s="46" t="s">
        <v>717</v>
      </c>
      <c r="Q130" s="47" t="s">
        <v>714</v>
      </c>
      <c r="R130" s="48" t="s">
        <v>724</v>
      </c>
      <c r="S130" s="49" t="s">
        <v>725</v>
      </c>
      <c r="T130" s="49" t="s">
        <v>726</v>
      </c>
      <c r="U130" s="317">
        <v>0</v>
      </c>
      <c r="V130" s="50">
        <v>2</v>
      </c>
      <c r="W130" s="455">
        <v>2</v>
      </c>
      <c r="X130" s="484">
        <v>392400000</v>
      </c>
      <c r="Y130" s="51">
        <f t="shared" si="11"/>
        <v>401974560</v>
      </c>
      <c r="Z130" s="485"/>
      <c r="AA130" s="484">
        <f t="shared" si="12"/>
        <v>418053542.40000004</v>
      </c>
      <c r="AB130" s="516"/>
      <c r="AC130" s="51">
        <v>60129800</v>
      </c>
      <c r="AD130" s="51"/>
      <c r="AE130" s="51"/>
      <c r="AF130" s="51"/>
      <c r="AG130" s="51"/>
      <c r="AH130" s="51"/>
      <c r="AI130" s="51"/>
      <c r="AJ130" s="51"/>
      <c r="AK130" s="51"/>
      <c r="AL130" s="51"/>
      <c r="AM130" s="51"/>
      <c r="AN130" s="51"/>
      <c r="AO130" s="51"/>
      <c r="AP130" s="51"/>
      <c r="AQ130" s="51"/>
      <c r="AR130" s="51"/>
      <c r="AS130" s="51"/>
      <c r="AT130" s="51"/>
      <c r="AU130" s="51"/>
      <c r="AV130" s="51"/>
      <c r="AW130" s="51"/>
      <c r="AX130" s="51"/>
      <c r="AY130" s="51"/>
      <c r="AZ130" s="51"/>
      <c r="BA130" s="51"/>
      <c r="BB130" s="51"/>
      <c r="BC130" s="51"/>
      <c r="BD130" s="51"/>
      <c r="BE130" s="51"/>
      <c r="BF130" s="51"/>
      <c r="BG130" s="51"/>
      <c r="BH130" s="51"/>
      <c r="BI130" s="51"/>
      <c r="BJ130" s="51"/>
      <c r="BK130" s="51"/>
      <c r="BL130" s="51"/>
      <c r="BM130" s="51"/>
      <c r="BN130" s="51"/>
      <c r="BO130" s="359"/>
      <c r="BP130" s="394">
        <f t="shared" si="13"/>
        <v>60129800</v>
      </c>
      <c r="BQ130" s="378">
        <f t="shared" si="14"/>
        <v>357923742.40000004</v>
      </c>
      <c r="BR130" s="339" t="str">
        <f t="shared" si="15"/>
        <v>CORRECTO</v>
      </c>
      <c r="BS130" s="52" t="s">
        <v>721</v>
      </c>
      <c r="BT130" s="53" t="s">
        <v>722</v>
      </c>
      <c r="BU130" s="4"/>
      <c r="BV130" s="4"/>
      <c r="BW130" s="4"/>
      <c r="CT130" s="51"/>
      <c r="CU130" s="51"/>
      <c r="CV130" s="51"/>
    </row>
    <row r="131" spans="1:100" ht="60" x14ac:dyDescent="0.25">
      <c r="A131" s="37" t="s">
        <v>193</v>
      </c>
      <c r="B131" s="38" t="s">
        <v>708</v>
      </c>
      <c r="C131" s="39"/>
      <c r="D131" s="40" t="s">
        <v>709</v>
      </c>
      <c r="E131" s="38" t="s">
        <v>710</v>
      </c>
      <c r="F131" s="39"/>
      <c r="G131" s="89"/>
      <c r="H131" s="90" t="s">
        <v>712</v>
      </c>
      <c r="I131" s="91" t="s">
        <v>713</v>
      </c>
      <c r="J131" s="93" t="s">
        <v>723</v>
      </c>
      <c r="K131" s="91" t="s">
        <v>716</v>
      </c>
      <c r="L131" s="94"/>
      <c r="M131" s="95"/>
      <c r="N131" s="92">
        <v>0</v>
      </c>
      <c r="O131" s="121"/>
      <c r="P131" s="97" t="s">
        <v>717</v>
      </c>
      <c r="Q131" s="122" t="s">
        <v>714</v>
      </c>
      <c r="R131" s="99" t="s">
        <v>727</v>
      </c>
      <c r="S131" s="100" t="s">
        <v>728</v>
      </c>
      <c r="T131" s="100" t="s">
        <v>729</v>
      </c>
      <c r="U131" s="318">
        <v>0</v>
      </c>
      <c r="V131" s="101">
        <v>1</v>
      </c>
      <c r="W131" s="458">
        <v>1</v>
      </c>
      <c r="X131" s="488">
        <v>392400000</v>
      </c>
      <c r="Y131" s="102">
        <f t="shared" si="11"/>
        <v>401974560</v>
      </c>
      <c r="Z131" s="489"/>
      <c r="AA131" s="488">
        <f t="shared" si="12"/>
        <v>418053542.40000004</v>
      </c>
      <c r="AB131" s="517"/>
      <c r="AC131" s="102">
        <v>140000000</v>
      </c>
      <c r="AD131" s="102"/>
      <c r="AE131" s="102"/>
      <c r="AF131" s="102"/>
      <c r="AG131" s="102"/>
      <c r="AH131" s="102"/>
      <c r="AI131" s="102"/>
      <c r="AJ131" s="102"/>
      <c r="AK131" s="102"/>
      <c r="AL131" s="102"/>
      <c r="AM131" s="102"/>
      <c r="AN131" s="102"/>
      <c r="AO131" s="102"/>
      <c r="AP131" s="102"/>
      <c r="AQ131" s="102"/>
      <c r="AR131" s="102"/>
      <c r="AS131" s="102"/>
      <c r="AT131" s="102"/>
      <c r="AU131" s="102"/>
      <c r="AV131" s="102"/>
      <c r="AW131" s="102"/>
      <c r="AX131" s="102"/>
      <c r="AY131" s="102"/>
      <c r="AZ131" s="102"/>
      <c r="BA131" s="102"/>
      <c r="BB131" s="102"/>
      <c r="BC131" s="102"/>
      <c r="BD131" s="102"/>
      <c r="BE131" s="102"/>
      <c r="BF131" s="102"/>
      <c r="BG131" s="102"/>
      <c r="BH131" s="102"/>
      <c r="BI131" s="102"/>
      <c r="BJ131" s="102"/>
      <c r="BK131" s="102"/>
      <c r="BL131" s="102"/>
      <c r="BM131" s="102"/>
      <c r="BN131" s="102"/>
      <c r="BO131" s="362"/>
      <c r="BP131" s="397">
        <f t="shared" si="13"/>
        <v>140000000</v>
      </c>
      <c r="BQ131" s="381">
        <f t="shared" si="14"/>
        <v>278053542.40000004</v>
      </c>
      <c r="BR131" s="340" t="str">
        <f t="shared" si="15"/>
        <v>CORRECTO</v>
      </c>
      <c r="BS131" s="103" t="s">
        <v>721</v>
      </c>
      <c r="BT131" s="104" t="s">
        <v>722</v>
      </c>
      <c r="BU131" s="4"/>
      <c r="BV131" s="4"/>
      <c r="BW131" s="4"/>
      <c r="CT131" s="102"/>
      <c r="CU131" s="102"/>
      <c r="CV131" s="102"/>
    </row>
    <row r="132" spans="1:100" ht="60" x14ac:dyDescent="0.25">
      <c r="A132" s="37" t="s">
        <v>193</v>
      </c>
      <c r="B132" s="38" t="s">
        <v>708</v>
      </c>
      <c r="C132" s="39"/>
      <c r="D132" s="40" t="s">
        <v>709</v>
      </c>
      <c r="E132" s="38" t="s">
        <v>710</v>
      </c>
      <c r="F132" s="39"/>
      <c r="G132" s="105" t="s">
        <v>711</v>
      </c>
      <c r="H132" s="106" t="s">
        <v>730</v>
      </c>
      <c r="I132" s="107" t="s">
        <v>731</v>
      </c>
      <c r="J132" s="109" t="s">
        <v>733</v>
      </c>
      <c r="K132" s="107" t="s">
        <v>734</v>
      </c>
      <c r="L132" s="110">
        <f>+(SUM(X132:X136))/$Z$196</f>
        <v>7.8964554022027296E-3</v>
      </c>
      <c r="M132" s="111"/>
      <c r="N132" s="108">
        <v>15</v>
      </c>
      <c r="O132" s="112">
        <v>35</v>
      </c>
      <c r="P132" s="113" t="s">
        <v>735</v>
      </c>
      <c r="Q132" s="114" t="s">
        <v>732</v>
      </c>
      <c r="R132" s="115" t="s">
        <v>736</v>
      </c>
      <c r="S132" s="116" t="s">
        <v>737</v>
      </c>
      <c r="T132" s="116" t="s">
        <v>738</v>
      </c>
      <c r="U132" s="316">
        <v>1</v>
      </c>
      <c r="V132" s="117">
        <v>1</v>
      </c>
      <c r="W132" s="459">
        <v>1</v>
      </c>
      <c r="X132" s="490">
        <v>142200000</v>
      </c>
      <c r="Y132" s="118">
        <f t="shared" si="11"/>
        <v>145669680</v>
      </c>
      <c r="Z132" s="491">
        <f>SUM(X132:X136)</f>
        <v>948000000</v>
      </c>
      <c r="AA132" s="490">
        <f t="shared" si="12"/>
        <v>151496467.20000002</v>
      </c>
      <c r="AB132" s="518">
        <f>SUM(AA132:AA136)</f>
        <v>1009976448</v>
      </c>
      <c r="AC132" s="118">
        <v>0</v>
      </c>
      <c r="AD132" s="118"/>
      <c r="AE132" s="118"/>
      <c r="AF132" s="118"/>
      <c r="AG132" s="118"/>
      <c r="AH132" s="118"/>
      <c r="AI132" s="118"/>
      <c r="AJ132" s="118"/>
      <c r="AK132" s="118"/>
      <c r="AL132" s="118"/>
      <c r="AM132" s="118"/>
      <c r="AN132" s="118"/>
      <c r="AO132" s="118"/>
      <c r="AP132" s="118"/>
      <c r="AQ132" s="118"/>
      <c r="AR132" s="118"/>
      <c r="AS132" s="118"/>
      <c r="AT132" s="118"/>
      <c r="AU132" s="118"/>
      <c r="AV132" s="118"/>
      <c r="AW132" s="118"/>
      <c r="AX132" s="118"/>
      <c r="AY132" s="118"/>
      <c r="AZ132" s="118"/>
      <c r="BA132" s="118"/>
      <c r="BB132" s="118"/>
      <c r="BC132" s="118"/>
      <c r="BD132" s="118"/>
      <c r="BE132" s="118"/>
      <c r="BF132" s="118"/>
      <c r="BG132" s="118"/>
      <c r="BH132" s="118"/>
      <c r="BI132" s="118"/>
      <c r="BJ132" s="118"/>
      <c r="BK132" s="118"/>
      <c r="BL132" s="118"/>
      <c r="BM132" s="118"/>
      <c r="BN132" s="118"/>
      <c r="BO132" s="363"/>
      <c r="BP132" s="398">
        <f t="shared" si="13"/>
        <v>0</v>
      </c>
      <c r="BQ132" s="382">
        <f t="shared" si="14"/>
        <v>151496467.20000002</v>
      </c>
      <c r="BR132" s="341" t="str">
        <f t="shared" si="15"/>
        <v>CORRECTO</v>
      </c>
      <c r="BS132" s="119" t="s">
        <v>721</v>
      </c>
      <c r="BT132" s="120" t="s">
        <v>722</v>
      </c>
      <c r="BU132" s="4"/>
      <c r="BV132" s="4"/>
      <c r="BW132" s="4"/>
      <c r="CT132" s="118"/>
      <c r="CU132" s="118"/>
      <c r="CV132" s="118"/>
    </row>
    <row r="133" spans="1:100" ht="46.5" customHeight="1" x14ac:dyDescent="0.25">
      <c r="A133" s="37" t="s">
        <v>193</v>
      </c>
      <c r="B133" s="38" t="s">
        <v>708</v>
      </c>
      <c r="C133" s="39"/>
      <c r="D133" s="40" t="s">
        <v>709</v>
      </c>
      <c r="E133" s="38" t="s">
        <v>710</v>
      </c>
      <c r="F133" s="39"/>
      <c r="G133" s="41"/>
      <c r="H133" s="40" t="s">
        <v>730</v>
      </c>
      <c r="I133" s="38" t="s">
        <v>731</v>
      </c>
      <c r="J133" s="43" t="s">
        <v>739</v>
      </c>
      <c r="K133" s="38" t="s">
        <v>734</v>
      </c>
      <c r="L133" s="39"/>
      <c r="M133" s="44"/>
      <c r="N133" s="42">
        <v>15</v>
      </c>
      <c r="O133" s="45"/>
      <c r="P133" s="46" t="s">
        <v>735</v>
      </c>
      <c r="Q133" s="47" t="s">
        <v>732</v>
      </c>
      <c r="R133" s="48" t="s">
        <v>740</v>
      </c>
      <c r="S133" s="49" t="s">
        <v>741</v>
      </c>
      <c r="T133" s="49" t="s">
        <v>742</v>
      </c>
      <c r="U133" s="317">
        <v>0</v>
      </c>
      <c r="V133" s="50">
        <v>10</v>
      </c>
      <c r="W133" s="473">
        <v>8.5934718100890244</v>
      </c>
      <c r="X133" s="484">
        <v>94800000</v>
      </c>
      <c r="Y133" s="51">
        <f t="shared" si="11"/>
        <v>97113120</v>
      </c>
      <c r="Z133" s="485"/>
      <c r="AA133" s="484">
        <f t="shared" si="12"/>
        <v>100997644.8</v>
      </c>
      <c r="AB133" s="516"/>
      <c r="AC133" s="51">
        <v>40000000</v>
      </c>
      <c r="AD133" s="51"/>
      <c r="AE133" s="51"/>
      <c r="AF133" s="51"/>
      <c r="AG133" s="51"/>
      <c r="AH133" s="51"/>
      <c r="AI133" s="51"/>
      <c r="AJ133" s="51"/>
      <c r="AK133" s="51"/>
      <c r="AL133" s="51"/>
      <c r="AM133" s="51"/>
      <c r="AN133" s="51"/>
      <c r="AO133" s="51"/>
      <c r="AP133" s="51"/>
      <c r="AQ133" s="51"/>
      <c r="AR133" s="51"/>
      <c r="AS133" s="51"/>
      <c r="AT133" s="51"/>
      <c r="AU133" s="51"/>
      <c r="AV133" s="51"/>
      <c r="AW133" s="51"/>
      <c r="AX133" s="51"/>
      <c r="AY133" s="51"/>
      <c r="AZ133" s="51"/>
      <c r="BA133" s="51"/>
      <c r="BB133" s="51"/>
      <c r="BC133" s="51"/>
      <c r="BD133" s="51"/>
      <c r="BE133" s="51"/>
      <c r="BF133" s="51"/>
      <c r="BG133" s="51"/>
      <c r="BH133" s="51"/>
      <c r="BI133" s="51"/>
      <c r="BJ133" s="51"/>
      <c r="BK133" s="51"/>
      <c r="BL133" s="51"/>
      <c r="BM133" s="51"/>
      <c r="BN133" s="51"/>
      <c r="BO133" s="359"/>
      <c r="BP133" s="394">
        <f t="shared" si="13"/>
        <v>40000000</v>
      </c>
      <c r="BQ133" s="378">
        <f t="shared" si="14"/>
        <v>60997644.799999997</v>
      </c>
      <c r="BR133" s="339" t="str">
        <f t="shared" si="15"/>
        <v>CORRECTO</v>
      </c>
      <c r="BS133" s="52" t="s">
        <v>721</v>
      </c>
      <c r="BT133" s="53" t="s">
        <v>722</v>
      </c>
      <c r="BU133" s="4"/>
      <c r="BV133" s="4"/>
      <c r="BW133" s="4"/>
      <c r="CT133" s="51"/>
      <c r="CU133" s="51"/>
      <c r="CV133" s="51"/>
    </row>
    <row r="134" spans="1:100" ht="34.5" customHeight="1" x14ac:dyDescent="0.25">
      <c r="A134" s="37" t="s">
        <v>193</v>
      </c>
      <c r="B134" s="38" t="s">
        <v>708</v>
      </c>
      <c r="C134" s="39"/>
      <c r="D134" s="40" t="s">
        <v>709</v>
      </c>
      <c r="E134" s="38" t="s">
        <v>710</v>
      </c>
      <c r="F134" s="39"/>
      <c r="G134" s="41"/>
      <c r="H134" s="40" t="s">
        <v>730</v>
      </c>
      <c r="I134" s="38" t="s">
        <v>731</v>
      </c>
      <c r="J134" s="43" t="s">
        <v>739</v>
      </c>
      <c r="K134" s="38" t="s">
        <v>734</v>
      </c>
      <c r="L134" s="39"/>
      <c r="M134" s="44"/>
      <c r="N134" s="42">
        <v>15</v>
      </c>
      <c r="O134" s="45"/>
      <c r="P134" s="46" t="s">
        <v>735</v>
      </c>
      <c r="Q134" s="47" t="s">
        <v>732</v>
      </c>
      <c r="R134" s="48" t="s">
        <v>743</v>
      </c>
      <c r="S134" s="49" t="s">
        <v>744</v>
      </c>
      <c r="T134" s="49" t="s">
        <v>745</v>
      </c>
      <c r="U134" s="317">
        <v>0</v>
      </c>
      <c r="V134" s="50">
        <v>1</v>
      </c>
      <c r="W134" s="455">
        <v>1</v>
      </c>
      <c r="X134" s="484">
        <v>94800000</v>
      </c>
      <c r="Y134" s="51">
        <f t="shared" si="11"/>
        <v>97113120</v>
      </c>
      <c r="Z134" s="485"/>
      <c r="AA134" s="484">
        <f t="shared" si="12"/>
        <v>100997644.8</v>
      </c>
      <c r="AB134" s="516"/>
      <c r="AC134" s="51">
        <v>50000000</v>
      </c>
      <c r="AD134" s="51"/>
      <c r="AE134" s="51"/>
      <c r="AF134" s="51"/>
      <c r="AG134" s="51"/>
      <c r="AH134" s="51"/>
      <c r="AI134" s="51"/>
      <c r="AJ134" s="51"/>
      <c r="AK134" s="51"/>
      <c r="AL134" s="51"/>
      <c r="AM134" s="51"/>
      <c r="AN134" s="51"/>
      <c r="AO134" s="51"/>
      <c r="AP134" s="51"/>
      <c r="AQ134" s="51"/>
      <c r="AR134" s="51"/>
      <c r="AS134" s="51"/>
      <c r="AT134" s="51"/>
      <c r="AU134" s="51"/>
      <c r="AV134" s="51"/>
      <c r="AW134" s="51"/>
      <c r="AX134" s="51"/>
      <c r="AY134" s="51"/>
      <c r="AZ134" s="51"/>
      <c r="BA134" s="51"/>
      <c r="BB134" s="51"/>
      <c r="BC134" s="51"/>
      <c r="BD134" s="51"/>
      <c r="BE134" s="51"/>
      <c r="BF134" s="51"/>
      <c r="BG134" s="51"/>
      <c r="BH134" s="51"/>
      <c r="BI134" s="51"/>
      <c r="BJ134" s="51"/>
      <c r="BK134" s="51"/>
      <c r="BL134" s="51"/>
      <c r="BM134" s="51"/>
      <c r="BN134" s="51"/>
      <c r="BO134" s="359"/>
      <c r="BP134" s="394">
        <f t="shared" si="13"/>
        <v>50000000</v>
      </c>
      <c r="BQ134" s="378">
        <f t="shared" si="14"/>
        <v>50997644.799999997</v>
      </c>
      <c r="BR134" s="339" t="str">
        <f t="shared" si="15"/>
        <v>CORRECTO</v>
      </c>
      <c r="BS134" s="52" t="s">
        <v>721</v>
      </c>
      <c r="BT134" s="53" t="s">
        <v>722</v>
      </c>
      <c r="BU134" s="4"/>
      <c r="BV134" s="4"/>
      <c r="BW134" s="4"/>
      <c r="CT134" s="51"/>
      <c r="CU134" s="51"/>
      <c r="CV134" s="51"/>
    </row>
    <row r="135" spans="1:100" ht="45" customHeight="1" x14ac:dyDescent="0.25">
      <c r="A135" s="37" t="s">
        <v>193</v>
      </c>
      <c r="B135" s="38" t="s">
        <v>708</v>
      </c>
      <c r="C135" s="39"/>
      <c r="D135" s="40" t="s">
        <v>709</v>
      </c>
      <c r="E135" s="38" t="s">
        <v>710</v>
      </c>
      <c r="F135" s="39"/>
      <c r="G135" s="41"/>
      <c r="H135" s="40" t="s">
        <v>730</v>
      </c>
      <c r="I135" s="38" t="s">
        <v>731</v>
      </c>
      <c r="J135" s="43" t="s">
        <v>739</v>
      </c>
      <c r="K135" s="38" t="s">
        <v>734</v>
      </c>
      <c r="L135" s="39"/>
      <c r="M135" s="44"/>
      <c r="N135" s="42">
        <v>15</v>
      </c>
      <c r="O135" s="45"/>
      <c r="P135" s="46" t="s">
        <v>735</v>
      </c>
      <c r="Q135" s="47" t="s">
        <v>732</v>
      </c>
      <c r="R135" s="48" t="s">
        <v>746</v>
      </c>
      <c r="S135" s="49" t="s">
        <v>747</v>
      </c>
      <c r="T135" s="49" t="s">
        <v>748</v>
      </c>
      <c r="U135" s="317">
        <v>5</v>
      </c>
      <c r="V135" s="50">
        <v>15</v>
      </c>
      <c r="W135" s="455">
        <v>3.5137138621200887</v>
      </c>
      <c r="X135" s="484">
        <v>237000000</v>
      </c>
      <c r="Y135" s="51">
        <f t="shared" si="11"/>
        <v>242782800</v>
      </c>
      <c r="Z135" s="485"/>
      <c r="AA135" s="484">
        <f t="shared" si="12"/>
        <v>252494112</v>
      </c>
      <c r="AB135" s="516"/>
      <c r="AC135" s="51">
        <v>420000000</v>
      </c>
      <c r="AD135" s="51"/>
      <c r="AE135" s="51"/>
      <c r="AF135" s="51"/>
      <c r="AG135" s="51"/>
      <c r="AH135" s="51"/>
      <c r="AI135" s="51"/>
      <c r="AJ135" s="51"/>
      <c r="AK135" s="51"/>
      <c r="AL135" s="51"/>
      <c r="AM135" s="51"/>
      <c r="AN135" s="51"/>
      <c r="AO135" s="51"/>
      <c r="AP135" s="51"/>
      <c r="AQ135" s="51"/>
      <c r="AR135" s="51"/>
      <c r="AS135" s="51"/>
      <c r="AT135" s="51"/>
      <c r="AU135" s="51"/>
      <c r="AV135" s="51"/>
      <c r="AW135" s="51"/>
      <c r="AX135" s="51"/>
      <c r="AY135" s="51"/>
      <c r="AZ135" s="51"/>
      <c r="BA135" s="51"/>
      <c r="BB135" s="51"/>
      <c r="BC135" s="51"/>
      <c r="BD135" s="51"/>
      <c r="BE135" s="51"/>
      <c r="BF135" s="51"/>
      <c r="BG135" s="51"/>
      <c r="BH135" s="51"/>
      <c r="BI135" s="51"/>
      <c r="BJ135" s="51"/>
      <c r="BK135" s="51"/>
      <c r="BL135" s="51"/>
      <c r="BM135" s="51"/>
      <c r="BN135" s="51"/>
      <c r="BO135" s="359"/>
      <c r="BP135" s="394">
        <f t="shared" ref="BP135:BP166" si="16">SUM(AC135:BO135)</f>
        <v>420000000</v>
      </c>
      <c r="BQ135" s="378">
        <f t="shared" ref="BQ135:BQ166" si="17">+AA135-BP135</f>
        <v>-167505888</v>
      </c>
      <c r="BR135" s="339" t="str">
        <f t="shared" ref="BR135:BR166" si="18">+IF(AA135&gt;=BP135,"CORRECTO","INCORRECTO")</f>
        <v>INCORRECTO</v>
      </c>
      <c r="BS135" s="52" t="s">
        <v>721</v>
      </c>
      <c r="BT135" s="53" t="s">
        <v>722</v>
      </c>
      <c r="BU135" s="4"/>
      <c r="BV135" s="4"/>
      <c r="BW135" s="4"/>
      <c r="CT135" s="51"/>
      <c r="CU135" s="51"/>
      <c r="CV135" s="51"/>
    </row>
    <row r="136" spans="1:100" ht="60" x14ac:dyDescent="0.25">
      <c r="A136" s="37" t="s">
        <v>193</v>
      </c>
      <c r="B136" s="38" t="s">
        <v>708</v>
      </c>
      <c r="C136" s="39"/>
      <c r="D136" s="40" t="s">
        <v>709</v>
      </c>
      <c r="E136" s="38" t="s">
        <v>710</v>
      </c>
      <c r="F136" s="39"/>
      <c r="G136" s="89"/>
      <c r="H136" s="90" t="s">
        <v>730</v>
      </c>
      <c r="I136" s="91" t="s">
        <v>731</v>
      </c>
      <c r="J136" s="93" t="s">
        <v>739</v>
      </c>
      <c r="K136" s="91" t="s">
        <v>734</v>
      </c>
      <c r="L136" s="94"/>
      <c r="M136" s="95"/>
      <c r="N136" s="92">
        <v>15</v>
      </c>
      <c r="O136" s="121"/>
      <c r="P136" s="97" t="s">
        <v>735</v>
      </c>
      <c r="Q136" s="122" t="s">
        <v>732</v>
      </c>
      <c r="R136" s="99" t="s">
        <v>749</v>
      </c>
      <c r="S136" s="100" t="s">
        <v>750</v>
      </c>
      <c r="T136" s="100" t="s">
        <v>751</v>
      </c>
      <c r="U136" s="318">
        <v>0</v>
      </c>
      <c r="V136" s="101">
        <v>1</v>
      </c>
      <c r="W136" s="458">
        <v>1</v>
      </c>
      <c r="X136" s="488">
        <v>379200000</v>
      </c>
      <c r="Y136" s="102">
        <f t="shared" ref="Y136:Y195" si="19">+X136*1.0244</f>
        <v>388452480</v>
      </c>
      <c r="Z136" s="489"/>
      <c r="AA136" s="488">
        <f t="shared" ref="AA136:AA195" si="20">+Y136*1.04</f>
        <v>403990579.19999999</v>
      </c>
      <c r="AB136" s="517"/>
      <c r="AC136" s="102">
        <v>140000000</v>
      </c>
      <c r="AD136" s="102"/>
      <c r="AE136" s="102"/>
      <c r="AF136" s="102"/>
      <c r="AG136" s="102"/>
      <c r="AH136" s="102"/>
      <c r="AI136" s="102"/>
      <c r="AJ136" s="102"/>
      <c r="AK136" s="102"/>
      <c r="AL136" s="102"/>
      <c r="AM136" s="102"/>
      <c r="AN136" s="102"/>
      <c r="AO136" s="102"/>
      <c r="AP136" s="102"/>
      <c r="AQ136" s="102"/>
      <c r="AR136" s="102"/>
      <c r="AS136" s="102"/>
      <c r="AT136" s="102"/>
      <c r="AU136" s="102"/>
      <c r="AV136" s="102"/>
      <c r="AW136" s="102"/>
      <c r="AX136" s="102"/>
      <c r="AY136" s="102"/>
      <c r="AZ136" s="102"/>
      <c r="BA136" s="102"/>
      <c r="BB136" s="102"/>
      <c r="BC136" s="102"/>
      <c r="BD136" s="102"/>
      <c r="BE136" s="102"/>
      <c r="BF136" s="102"/>
      <c r="BG136" s="102"/>
      <c r="BH136" s="102"/>
      <c r="BI136" s="102"/>
      <c r="BJ136" s="102"/>
      <c r="BK136" s="102"/>
      <c r="BL136" s="102"/>
      <c r="BM136" s="102"/>
      <c r="BN136" s="102"/>
      <c r="BO136" s="362"/>
      <c r="BP136" s="397">
        <f t="shared" si="16"/>
        <v>140000000</v>
      </c>
      <c r="BQ136" s="381">
        <f t="shared" si="17"/>
        <v>263990579.19999999</v>
      </c>
      <c r="BR136" s="340" t="str">
        <f t="shared" si="18"/>
        <v>CORRECTO</v>
      </c>
      <c r="BS136" s="103" t="s">
        <v>721</v>
      </c>
      <c r="BT136" s="104" t="s">
        <v>722</v>
      </c>
      <c r="BU136" s="4"/>
      <c r="BV136" s="4"/>
      <c r="BW136" s="4"/>
      <c r="CT136" s="102"/>
      <c r="CU136" s="102"/>
      <c r="CV136" s="102"/>
    </row>
    <row r="137" spans="1:100" ht="45" x14ac:dyDescent="0.25">
      <c r="A137" s="37" t="s">
        <v>193</v>
      </c>
      <c r="B137" s="38" t="s">
        <v>708</v>
      </c>
      <c r="C137" s="39"/>
      <c r="D137" s="40" t="s">
        <v>709</v>
      </c>
      <c r="E137" s="38" t="s">
        <v>710</v>
      </c>
      <c r="F137" s="39"/>
      <c r="G137" s="224" t="s">
        <v>711</v>
      </c>
      <c r="H137" s="225" t="s">
        <v>752</v>
      </c>
      <c r="I137" s="226" t="s">
        <v>753</v>
      </c>
      <c r="J137" s="228" t="s">
        <v>755</v>
      </c>
      <c r="K137" s="226" t="s">
        <v>756</v>
      </c>
      <c r="L137" s="229">
        <f>+(SUM(X137:X137))/$Z$196</f>
        <v>2.0407506049996502E-3</v>
      </c>
      <c r="M137" s="227"/>
      <c r="N137" s="227">
        <v>0</v>
      </c>
      <c r="O137" s="230">
        <v>4</v>
      </c>
      <c r="P137" s="231" t="s">
        <v>757</v>
      </c>
      <c r="Q137" s="232" t="s">
        <v>754</v>
      </c>
      <c r="R137" s="233" t="s">
        <v>758</v>
      </c>
      <c r="S137" s="226" t="s">
        <v>759</v>
      </c>
      <c r="T137" s="226" t="s">
        <v>760</v>
      </c>
      <c r="U137" s="331">
        <v>0</v>
      </c>
      <c r="V137" s="234">
        <v>1</v>
      </c>
      <c r="W137" s="474">
        <v>1</v>
      </c>
      <c r="X137" s="412">
        <v>245000000</v>
      </c>
      <c r="Y137" s="235">
        <f t="shared" si="19"/>
        <v>250978000</v>
      </c>
      <c r="Z137" s="502">
        <f>SUM(X137:X137)</f>
        <v>245000000</v>
      </c>
      <c r="AA137" s="412">
        <f t="shared" si="20"/>
        <v>261017120</v>
      </c>
      <c r="AB137" s="521">
        <f>SUM(AA137:AA137)</f>
        <v>261017120</v>
      </c>
      <c r="AC137" s="235">
        <v>0</v>
      </c>
      <c r="AD137" s="235"/>
      <c r="AE137" s="235"/>
      <c r="AF137" s="235"/>
      <c r="AG137" s="235"/>
      <c r="AH137" s="235"/>
      <c r="AI137" s="235"/>
      <c r="AJ137" s="235"/>
      <c r="AK137" s="235"/>
      <c r="AL137" s="235"/>
      <c r="AM137" s="235"/>
      <c r="AN137" s="235"/>
      <c r="AO137" s="235"/>
      <c r="AP137" s="235"/>
      <c r="AQ137" s="235"/>
      <c r="AR137" s="235"/>
      <c r="AS137" s="235"/>
      <c r="AT137" s="235"/>
      <c r="AU137" s="235"/>
      <c r="AV137" s="235"/>
      <c r="AW137" s="235"/>
      <c r="AX137" s="235"/>
      <c r="AY137" s="235"/>
      <c r="AZ137" s="235"/>
      <c r="BA137" s="235"/>
      <c r="BB137" s="235"/>
      <c r="BC137" s="235"/>
      <c r="BD137" s="235"/>
      <c r="BE137" s="235"/>
      <c r="BF137" s="235"/>
      <c r="BG137" s="235"/>
      <c r="BH137" s="235"/>
      <c r="BI137" s="235"/>
      <c r="BJ137" s="235"/>
      <c r="BK137" s="235"/>
      <c r="BL137" s="235"/>
      <c r="BM137" s="235"/>
      <c r="BN137" s="235"/>
      <c r="BO137" s="371"/>
      <c r="BP137" s="406">
        <f t="shared" si="16"/>
        <v>0</v>
      </c>
      <c r="BQ137" s="390">
        <f t="shared" si="17"/>
        <v>261017120</v>
      </c>
      <c r="BR137" s="345" t="str">
        <f t="shared" si="18"/>
        <v>CORRECTO</v>
      </c>
      <c r="BS137" s="236" t="s">
        <v>721</v>
      </c>
      <c r="BT137" s="237" t="s">
        <v>722</v>
      </c>
      <c r="BU137" s="4"/>
      <c r="BV137" s="4"/>
      <c r="BW137" s="4"/>
      <c r="CT137" s="235"/>
      <c r="CU137" s="235"/>
      <c r="CV137" s="235"/>
    </row>
    <row r="138" spans="1:100" ht="60" x14ac:dyDescent="0.25">
      <c r="A138" s="37" t="s">
        <v>193</v>
      </c>
      <c r="B138" s="38" t="s">
        <v>708</v>
      </c>
      <c r="C138" s="39"/>
      <c r="D138" s="40" t="s">
        <v>709</v>
      </c>
      <c r="E138" s="38" t="s">
        <v>710</v>
      </c>
      <c r="F138" s="39"/>
      <c r="G138" s="105" t="s">
        <v>711</v>
      </c>
      <c r="H138" s="106" t="s">
        <v>761</v>
      </c>
      <c r="I138" s="107" t="s">
        <v>762</v>
      </c>
      <c r="J138" s="109" t="s">
        <v>764</v>
      </c>
      <c r="K138" s="107" t="s">
        <v>765</v>
      </c>
      <c r="L138" s="110">
        <f>+(SUM(X138:X139))/$Z$196</f>
        <v>5.6641241281622952E-4</v>
      </c>
      <c r="M138" s="111"/>
      <c r="N138" s="108">
        <v>0</v>
      </c>
      <c r="O138" s="112">
        <v>40</v>
      </c>
      <c r="P138" s="106" t="s">
        <v>766</v>
      </c>
      <c r="Q138" s="114" t="s">
        <v>763</v>
      </c>
      <c r="R138" s="222" t="s">
        <v>767</v>
      </c>
      <c r="S138" s="116" t="s">
        <v>768</v>
      </c>
      <c r="T138" s="116" t="s">
        <v>769</v>
      </c>
      <c r="U138" s="316">
        <v>4</v>
      </c>
      <c r="V138" s="117">
        <v>4</v>
      </c>
      <c r="W138" s="459">
        <v>3</v>
      </c>
      <c r="X138" s="490">
        <v>40800000</v>
      </c>
      <c r="Y138" s="118">
        <f t="shared" si="19"/>
        <v>41795520</v>
      </c>
      <c r="Z138" s="491">
        <f>SUM(X138:X139)</f>
        <v>68000000</v>
      </c>
      <c r="AA138" s="490">
        <f t="shared" si="20"/>
        <v>43467340.800000004</v>
      </c>
      <c r="AB138" s="518">
        <f>SUM(AA138:AA139)</f>
        <v>72445568</v>
      </c>
      <c r="AC138" s="118">
        <v>0</v>
      </c>
      <c r="AD138" s="118"/>
      <c r="AE138" s="118"/>
      <c r="AF138" s="118"/>
      <c r="AG138" s="118"/>
      <c r="AH138" s="118"/>
      <c r="AI138" s="118"/>
      <c r="AJ138" s="118"/>
      <c r="AK138" s="118"/>
      <c r="AL138" s="118"/>
      <c r="AM138" s="118"/>
      <c r="AN138" s="118"/>
      <c r="AO138" s="118"/>
      <c r="AP138" s="118"/>
      <c r="AQ138" s="118"/>
      <c r="AR138" s="118"/>
      <c r="AS138" s="118"/>
      <c r="AT138" s="118"/>
      <c r="AU138" s="118"/>
      <c r="AV138" s="118"/>
      <c r="AW138" s="118"/>
      <c r="AX138" s="118"/>
      <c r="AY138" s="118"/>
      <c r="AZ138" s="118"/>
      <c r="BA138" s="118"/>
      <c r="BB138" s="118"/>
      <c r="BC138" s="118"/>
      <c r="BD138" s="118"/>
      <c r="BE138" s="118"/>
      <c r="BF138" s="118"/>
      <c r="BG138" s="118"/>
      <c r="BH138" s="118"/>
      <c r="BI138" s="118"/>
      <c r="BJ138" s="118"/>
      <c r="BK138" s="118"/>
      <c r="BL138" s="118"/>
      <c r="BM138" s="118"/>
      <c r="BN138" s="118"/>
      <c r="BO138" s="363"/>
      <c r="BP138" s="398">
        <f t="shared" si="16"/>
        <v>0</v>
      </c>
      <c r="BQ138" s="382">
        <f t="shared" si="17"/>
        <v>43467340.800000004</v>
      </c>
      <c r="BR138" s="341" t="str">
        <f t="shared" si="18"/>
        <v>CORRECTO</v>
      </c>
      <c r="BS138" s="119" t="s">
        <v>721</v>
      </c>
      <c r="BT138" s="120" t="s">
        <v>722</v>
      </c>
      <c r="BU138" s="4"/>
      <c r="BV138" s="4"/>
      <c r="BW138" s="4"/>
      <c r="CT138" s="118"/>
      <c r="CU138" s="118"/>
      <c r="CV138" s="118"/>
    </row>
    <row r="139" spans="1:100" ht="45" customHeight="1" x14ac:dyDescent="0.25">
      <c r="A139" s="37" t="s">
        <v>193</v>
      </c>
      <c r="B139" s="38" t="s">
        <v>708</v>
      </c>
      <c r="C139" s="39"/>
      <c r="D139" s="40" t="s">
        <v>709</v>
      </c>
      <c r="E139" s="38" t="s">
        <v>710</v>
      </c>
      <c r="F139" s="39"/>
      <c r="G139" s="89"/>
      <c r="H139" s="90" t="s">
        <v>761</v>
      </c>
      <c r="I139" s="91" t="s">
        <v>762</v>
      </c>
      <c r="J139" s="93" t="s">
        <v>770</v>
      </c>
      <c r="K139" s="91" t="s">
        <v>765</v>
      </c>
      <c r="L139" s="94"/>
      <c r="M139" s="95"/>
      <c r="N139" s="92">
        <v>0</v>
      </c>
      <c r="O139" s="121"/>
      <c r="P139" s="97" t="s">
        <v>766</v>
      </c>
      <c r="Q139" s="122" t="s">
        <v>763</v>
      </c>
      <c r="R139" s="99" t="s">
        <v>771</v>
      </c>
      <c r="S139" s="100" t="s">
        <v>772</v>
      </c>
      <c r="T139" s="100" t="s">
        <v>773</v>
      </c>
      <c r="U139" s="318">
        <v>0</v>
      </c>
      <c r="V139" s="238">
        <v>1</v>
      </c>
      <c r="W139" s="475">
        <v>0.82564102564102615</v>
      </c>
      <c r="X139" s="488">
        <v>27200000</v>
      </c>
      <c r="Y139" s="102">
        <f t="shared" si="19"/>
        <v>27863680</v>
      </c>
      <c r="Z139" s="489"/>
      <c r="AA139" s="488">
        <f t="shared" si="20"/>
        <v>28978227.199999999</v>
      </c>
      <c r="AB139" s="517"/>
      <c r="AC139" s="102">
        <v>0</v>
      </c>
      <c r="AD139" s="102"/>
      <c r="AE139" s="102"/>
      <c r="AF139" s="102"/>
      <c r="AG139" s="102"/>
      <c r="AH139" s="102"/>
      <c r="AI139" s="102"/>
      <c r="AJ139" s="102"/>
      <c r="AK139" s="102"/>
      <c r="AL139" s="102"/>
      <c r="AM139" s="102"/>
      <c r="AN139" s="102"/>
      <c r="AO139" s="102"/>
      <c r="AP139" s="102"/>
      <c r="AQ139" s="102"/>
      <c r="AR139" s="102"/>
      <c r="AS139" s="102"/>
      <c r="AT139" s="102"/>
      <c r="AU139" s="102"/>
      <c r="AV139" s="102"/>
      <c r="AW139" s="102"/>
      <c r="AX139" s="102"/>
      <c r="AY139" s="102"/>
      <c r="AZ139" s="102"/>
      <c r="BA139" s="102"/>
      <c r="BB139" s="102"/>
      <c r="BC139" s="102"/>
      <c r="BD139" s="102"/>
      <c r="BE139" s="102"/>
      <c r="BF139" s="102"/>
      <c r="BG139" s="102"/>
      <c r="BH139" s="102"/>
      <c r="BI139" s="102"/>
      <c r="BJ139" s="102"/>
      <c r="BK139" s="102"/>
      <c r="BL139" s="102"/>
      <c r="BM139" s="102"/>
      <c r="BN139" s="102"/>
      <c r="BO139" s="362"/>
      <c r="BP139" s="397">
        <f t="shared" si="16"/>
        <v>0</v>
      </c>
      <c r="BQ139" s="381">
        <f t="shared" si="17"/>
        <v>28978227.199999999</v>
      </c>
      <c r="BR139" s="340" t="str">
        <f t="shared" si="18"/>
        <v>CORRECTO</v>
      </c>
      <c r="BS139" s="103" t="s">
        <v>721</v>
      </c>
      <c r="BT139" s="104" t="s">
        <v>722</v>
      </c>
      <c r="BU139" s="4"/>
      <c r="BV139" s="4"/>
      <c r="BW139" s="4"/>
      <c r="CT139" s="102"/>
      <c r="CU139" s="102"/>
      <c r="CV139" s="102"/>
    </row>
    <row r="140" spans="1:100" ht="45" x14ac:dyDescent="0.25">
      <c r="A140" s="37" t="s">
        <v>193</v>
      </c>
      <c r="B140" s="38" t="s">
        <v>708</v>
      </c>
      <c r="C140" s="39"/>
      <c r="D140" s="40" t="s">
        <v>709</v>
      </c>
      <c r="E140" s="38" t="s">
        <v>710</v>
      </c>
      <c r="F140" s="39"/>
      <c r="G140" s="105" t="s">
        <v>711</v>
      </c>
      <c r="H140" s="106" t="s">
        <v>774</v>
      </c>
      <c r="I140" s="107" t="s">
        <v>775</v>
      </c>
      <c r="J140" s="109" t="s">
        <v>777</v>
      </c>
      <c r="K140" s="107" t="s">
        <v>778</v>
      </c>
      <c r="L140" s="110">
        <f>+(SUM(X140:X143))/$Z$196</f>
        <v>8.6994282933127963E-3</v>
      </c>
      <c r="M140" s="111"/>
      <c r="N140" s="108">
        <v>0</v>
      </c>
      <c r="O140" s="112">
        <v>5</v>
      </c>
      <c r="P140" s="113" t="s">
        <v>779</v>
      </c>
      <c r="Q140" s="114" t="s">
        <v>776</v>
      </c>
      <c r="R140" s="115" t="s">
        <v>780</v>
      </c>
      <c r="S140" s="116" t="s">
        <v>781</v>
      </c>
      <c r="T140" s="116" t="s">
        <v>782</v>
      </c>
      <c r="U140" s="316">
        <v>0</v>
      </c>
      <c r="V140" s="117">
        <v>5</v>
      </c>
      <c r="W140" s="476">
        <v>1.9747888566746501</v>
      </c>
      <c r="X140" s="490">
        <v>313320000</v>
      </c>
      <c r="Y140" s="118">
        <f t="shared" si="19"/>
        <v>320965008</v>
      </c>
      <c r="Z140" s="491">
        <f>SUM(X140:X143)</f>
        <v>1044400000</v>
      </c>
      <c r="AA140" s="490">
        <f t="shared" si="20"/>
        <v>333803608.31999999</v>
      </c>
      <c r="AB140" s="518">
        <f>SUM(AA140:AA143)</f>
        <v>1112678694.4000001</v>
      </c>
      <c r="AC140" s="118">
        <v>110000000</v>
      </c>
      <c r="AD140" s="118"/>
      <c r="AE140" s="118"/>
      <c r="AF140" s="118"/>
      <c r="AG140" s="118"/>
      <c r="AH140" s="118"/>
      <c r="AI140" s="118"/>
      <c r="AJ140" s="118"/>
      <c r="AK140" s="118"/>
      <c r="AL140" s="118"/>
      <c r="AM140" s="118"/>
      <c r="AN140" s="118"/>
      <c r="AO140" s="118"/>
      <c r="AP140" s="118"/>
      <c r="AQ140" s="118"/>
      <c r="AR140" s="118"/>
      <c r="AS140" s="118"/>
      <c r="AT140" s="118"/>
      <c r="AU140" s="118"/>
      <c r="AV140" s="118"/>
      <c r="AW140" s="118"/>
      <c r="AX140" s="118"/>
      <c r="AY140" s="118"/>
      <c r="AZ140" s="118"/>
      <c r="BA140" s="118"/>
      <c r="BB140" s="118"/>
      <c r="BC140" s="118"/>
      <c r="BD140" s="118"/>
      <c r="BE140" s="118"/>
      <c r="BF140" s="118"/>
      <c r="BG140" s="118"/>
      <c r="BH140" s="118"/>
      <c r="BI140" s="118"/>
      <c r="BJ140" s="118"/>
      <c r="BK140" s="118"/>
      <c r="BL140" s="118"/>
      <c r="BM140" s="118"/>
      <c r="BN140" s="118"/>
      <c r="BO140" s="363"/>
      <c r="BP140" s="398">
        <f t="shared" si="16"/>
        <v>110000000</v>
      </c>
      <c r="BQ140" s="382">
        <f t="shared" si="17"/>
        <v>223803608.31999999</v>
      </c>
      <c r="BR140" s="341" t="str">
        <f t="shared" si="18"/>
        <v>CORRECTO</v>
      </c>
      <c r="BS140" s="119" t="s">
        <v>721</v>
      </c>
      <c r="BT140" s="120" t="s">
        <v>722</v>
      </c>
      <c r="BU140" s="4"/>
      <c r="BV140" s="4"/>
      <c r="BW140" s="4"/>
      <c r="CT140" s="118"/>
      <c r="CU140" s="118"/>
      <c r="CV140" s="118"/>
    </row>
    <row r="141" spans="1:100" ht="42" customHeight="1" x14ac:dyDescent="0.25">
      <c r="A141" s="37" t="s">
        <v>193</v>
      </c>
      <c r="B141" s="38" t="s">
        <v>708</v>
      </c>
      <c r="C141" s="39"/>
      <c r="D141" s="40" t="s">
        <v>709</v>
      </c>
      <c r="E141" s="38" t="s">
        <v>710</v>
      </c>
      <c r="F141" s="39"/>
      <c r="G141" s="41"/>
      <c r="H141" s="40" t="s">
        <v>774</v>
      </c>
      <c r="I141" s="38" t="s">
        <v>775</v>
      </c>
      <c r="J141" s="43" t="s">
        <v>783</v>
      </c>
      <c r="K141" s="38" t="s">
        <v>778</v>
      </c>
      <c r="L141" s="39"/>
      <c r="M141" s="44"/>
      <c r="N141" s="42">
        <v>0</v>
      </c>
      <c r="O141" s="45"/>
      <c r="P141" s="46" t="s">
        <v>779</v>
      </c>
      <c r="Q141" s="47" t="s">
        <v>776</v>
      </c>
      <c r="R141" s="48" t="s">
        <v>784</v>
      </c>
      <c r="S141" s="49" t="s">
        <v>785</v>
      </c>
      <c r="T141" s="49" t="s">
        <v>786</v>
      </c>
      <c r="U141" s="317">
        <v>2</v>
      </c>
      <c r="V141" s="50">
        <v>2</v>
      </c>
      <c r="W141" s="455">
        <v>2</v>
      </c>
      <c r="X141" s="484">
        <v>208880000</v>
      </c>
      <c r="Y141" s="51">
        <f t="shared" si="19"/>
        <v>213976672</v>
      </c>
      <c r="Z141" s="485"/>
      <c r="AA141" s="484">
        <f t="shared" si="20"/>
        <v>222535738.88</v>
      </c>
      <c r="AB141" s="516"/>
      <c r="AC141" s="51"/>
      <c r="AD141" s="51"/>
      <c r="AE141" s="51"/>
      <c r="AF141" s="51"/>
      <c r="AG141" s="51"/>
      <c r="AH141" s="51"/>
      <c r="AI141" s="51"/>
      <c r="AJ141" s="51"/>
      <c r="AK141" s="51"/>
      <c r="AL141" s="51">
        <v>284802500</v>
      </c>
      <c r="AM141" s="51"/>
      <c r="AN141" s="51"/>
      <c r="AO141" s="51"/>
      <c r="AP141" s="51"/>
      <c r="AQ141" s="51"/>
      <c r="AR141" s="51"/>
      <c r="AS141" s="51"/>
      <c r="AT141" s="51"/>
      <c r="AU141" s="51"/>
      <c r="AV141" s="51"/>
      <c r="AW141" s="51"/>
      <c r="AX141" s="51"/>
      <c r="AY141" s="51"/>
      <c r="AZ141" s="51"/>
      <c r="BA141" s="51"/>
      <c r="BB141" s="51"/>
      <c r="BC141" s="51"/>
      <c r="BD141" s="51"/>
      <c r="BE141" s="51"/>
      <c r="BF141" s="51"/>
      <c r="BG141" s="51"/>
      <c r="BH141" s="51"/>
      <c r="BI141" s="51"/>
      <c r="BJ141" s="51"/>
      <c r="BK141" s="51"/>
      <c r="BL141" s="51"/>
      <c r="BM141" s="51"/>
      <c r="BN141" s="51"/>
      <c r="BO141" s="359"/>
      <c r="BP141" s="394">
        <f t="shared" si="16"/>
        <v>284802500</v>
      </c>
      <c r="BQ141" s="378">
        <f t="shared" si="17"/>
        <v>-62266761.120000005</v>
      </c>
      <c r="BR141" s="339" t="str">
        <f t="shared" si="18"/>
        <v>INCORRECTO</v>
      </c>
      <c r="BS141" s="52" t="s">
        <v>721</v>
      </c>
      <c r="BT141" s="53" t="s">
        <v>722</v>
      </c>
      <c r="BU141" s="4"/>
      <c r="BV141" s="4"/>
      <c r="BW141" s="4"/>
      <c r="CT141" s="51"/>
      <c r="CU141" s="51"/>
      <c r="CV141" s="51"/>
    </row>
    <row r="142" spans="1:100" ht="60" x14ac:dyDescent="0.25">
      <c r="A142" s="37" t="s">
        <v>193</v>
      </c>
      <c r="B142" s="38" t="s">
        <v>708</v>
      </c>
      <c r="C142" s="39"/>
      <c r="D142" s="40" t="s">
        <v>709</v>
      </c>
      <c r="E142" s="38" t="s">
        <v>710</v>
      </c>
      <c r="F142" s="39"/>
      <c r="G142" s="41"/>
      <c r="H142" s="40" t="s">
        <v>774</v>
      </c>
      <c r="I142" s="38" t="s">
        <v>775</v>
      </c>
      <c r="J142" s="43" t="s">
        <v>783</v>
      </c>
      <c r="K142" s="38" t="s">
        <v>778</v>
      </c>
      <c r="L142" s="39"/>
      <c r="M142" s="44"/>
      <c r="N142" s="42">
        <v>0</v>
      </c>
      <c r="O142" s="45"/>
      <c r="P142" s="46" t="s">
        <v>779</v>
      </c>
      <c r="Q142" s="47" t="s">
        <v>776</v>
      </c>
      <c r="R142" s="48" t="s">
        <v>787</v>
      </c>
      <c r="S142" s="49" t="s">
        <v>788</v>
      </c>
      <c r="T142" s="49" t="s">
        <v>789</v>
      </c>
      <c r="U142" s="317">
        <v>0</v>
      </c>
      <c r="V142" s="50">
        <v>2</v>
      </c>
      <c r="W142" s="468">
        <v>1.6412229474407423</v>
      </c>
      <c r="X142" s="484">
        <v>104440000</v>
      </c>
      <c r="Y142" s="51">
        <f t="shared" si="19"/>
        <v>106988336</v>
      </c>
      <c r="Z142" s="485"/>
      <c r="AA142" s="484">
        <f t="shared" si="20"/>
        <v>111267869.44</v>
      </c>
      <c r="AB142" s="516"/>
      <c r="AC142" s="51"/>
      <c r="AD142" s="51"/>
      <c r="AE142" s="51"/>
      <c r="AF142" s="51"/>
      <c r="AG142" s="51"/>
      <c r="AH142" s="51"/>
      <c r="AI142" s="51"/>
      <c r="AJ142" s="51"/>
      <c r="AK142" s="51"/>
      <c r="AL142" s="51"/>
      <c r="AM142" s="51"/>
      <c r="AN142" s="51"/>
      <c r="AO142" s="51"/>
      <c r="AP142" s="51"/>
      <c r="AQ142" s="51"/>
      <c r="AR142" s="51"/>
      <c r="AS142" s="51"/>
      <c r="AT142" s="51"/>
      <c r="AU142" s="51"/>
      <c r="AV142" s="51"/>
      <c r="AW142" s="51"/>
      <c r="AX142" s="51"/>
      <c r="AY142" s="51"/>
      <c r="AZ142" s="51"/>
      <c r="BA142" s="51"/>
      <c r="BB142" s="51"/>
      <c r="BC142" s="51"/>
      <c r="BD142" s="51"/>
      <c r="BE142" s="51"/>
      <c r="BF142" s="51"/>
      <c r="BG142" s="51"/>
      <c r="BH142" s="51"/>
      <c r="BI142" s="51"/>
      <c r="BJ142" s="51"/>
      <c r="BK142" s="51"/>
      <c r="BL142" s="51"/>
      <c r="BM142" s="51"/>
      <c r="BN142" s="51"/>
      <c r="BO142" s="359"/>
      <c r="BP142" s="394">
        <f t="shared" si="16"/>
        <v>0</v>
      </c>
      <c r="BQ142" s="378">
        <f t="shared" si="17"/>
        <v>111267869.44</v>
      </c>
      <c r="BR142" s="339" t="str">
        <f t="shared" si="18"/>
        <v>CORRECTO</v>
      </c>
      <c r="BS142" s="52" t="s">
        <v>721</v>
      </c>
      <c r="BT142" s="53" t="s">
        <v>722</v>
      </c>
      <c r="BU142" s="4"/>
      <c r="BV142" s="4"/>
      <c r="BW142" s="4"/>
      <c r="CT142" s="51"/>
      <c r="CU142" s="51"/>
      <c r="CV142" s="51"/>
    </row>
    <row r="143" spans="1:100" ht="75" x14ac:dyDescent="0.25">
      <c r="A143" s="37" t="s">
        <v>193</v>
      </c>
      <c r="B143" s="38" t="s">
        <v>708</v>
      </c>
      <c r="C143" s="39"/>
      <c r="D143" s="40" t="s">
        <v>709</v>
      </c>
      <c r="E143" s="38" t="s">
        <v>710</v>
      </c>
      <c r="F143" s="39"/>
      <c r="G143" s="89"/>
      <c r="H143" s="90" t="s">
        <v>774</v>
      </c>
      <c r="I143" s="91" t="s">
        <v>775</v>
      </c>
      <c r="J143" s="93" t="s">
        <v>783</v>
      </c>
      <c r="K143" s="91" t="s">
        <v>778</v>
      </c>
      <c r="L143" s="94"/>
      <c r="M143" s="95"/>
      <c r="N143" s="92">
        <v>0</v>
      </c>
      <c r="O143" s="121"/>
      <c r="P143" s="97" t="s">
        <v>779</v>
      </c>
      <c r="Q143" s="122" t="s">
        <v>776</v>
      </c>
      <c r="R143" s="99" t="s">
        <v>790</v>
      </c>
      <c r="S143" s="100" t="s">
        <v>791</v>
      </c>
      <c r="T143" s="100" t="s">
        <v>792</v>
      </c>
      <c r="U143" s="318">
        <v>1</v>
      </c>
      <c r="V143" s="101">
        <v>5</v>
      </c>
      <c r="W143" s="458">
        <v>4.1255860683188255</v>
      </c>
      <c r="X143" s="488">
        <v>417760000</v>
      </c>
      <c r="Y143" s="102">
        <f t="shared" si="19"/>
        <v>427953344</v>
      </c>
      <c r="Z143" s="489"/>
      <c r="AA143" s="488">
        <f t="shared" si="20"/>
        <v>445071477.75999999</v>
      </c>
      <c r="AB143" s="517"/>
      <c r="AC143" s="102">
        <v>50000000</v>
      </c>
      <c r="AD143" s="102"/>
      <c r="AE143" s="102"/>
      <c r="AF143" s="102"/>
      <c r="AG143" s="102"/>
      <c r="AH143" s="102"/>
      <c r="AI143" s="102"/>
      <c r="AJ143" s="102"/>
      <c r="AK143" s="102"/>
      <c r="AL143" s="102"/>
      <c r="AM143" s="102"/>
      <c r="AN143" s="102"/>
      <c r="AO143" s="102"/>
      <c r="AP143" s="102"/>
      <c r="AQ143" s="102"/>
      <c r="AR143" s="102"/>
      <c r="AS143" s="102"/>
      <c r="AT143" s="102"/>
      <c r="AU143" s="102"/>
      <c r="AV143" s="102"/>
      <c r="AW143" s="102"/>
      <c r="AX143" s="102"/>
      <c r="AY143" s="102"/>
      <c r="AZ143" s="102"/>
      <c r="BA143" s="102"/>
      <c r="BB143" s="102"/>
      <c r="BC143" s="102"/>
      <c r="BD143" s="102"/>
      <c r="BE143" s="102"/>
      <c r="BF143" s="102"/>
      <c r="BG143" s="102"/>
      <c r="BH143" s="102"/>
      <c r="BI143" s="102"/>
      <c r="BJ143" s="102"/>
      <c r="BK143" s="102"/>
      <c r="BL143" s="102"/>
      <c r="BM143" s="102"/>
      <c r="BN143" s="102"/>
      <c r="BO143" s="362"/>
      <c r="BP143" s="397">
        <f t="shared" si="16"/>
        <v>50000000</v>
      </c>
      <c r="BQ143" s="381">
        <f t="shared" si="17"/>
        <v>395071477.75999999</v>
      </c>
      <c r="BR143" s="340" t="str">
        <f t="shared" si="18"/>
        <v>CORRECTO</v>
      </c>
      <c r="BS143" s="103" t="s">
        <v>721</v>
      </c>
      <c r="BT143" s="104" t="s">
        <v>722</v>
      </c>
      <c r="BU143" s="4"/>
      <c r="BV143" s="4"/>
      <c r="BW143" s="4"/>
      <c r="CT143" s="102"/>
      <c r="CU143" s="102"/>
      <c r="CV143" s="102"/>
    </row>
    <row r="144" spans="1:100" ht="60" x14ac:dyDescent="0.25">
      <c r="A144" s="37" t="s">
        <v>193</v>
      </c>
      <c r="B144" s="38" t="s">
        <v>708</v>
      </c>
      <c r="C144" s="39"/>
      <c r="D144" s="40" t="s">
        <v>709</v>
      </c>
      <c r="E144" s="38" t="s">
        <v>710</v>
      </c>
      <c r="F144" s="39"/>
      <c r="G144" s="123" t="s">
        <v>711</v>
      </c>
      <c r="H144" s="124" t="s">
        <v>794</v>
      </c>
      <c r="I144" s="125" t="s">
        <v>795</v>
      </c>
      <c r="J144" s="109" t="s">
        <v>797</v>
      </c>
      <c r="K144" s="107" t="s">
        <v>798</v>
      </c>
      <c r="L144" s="110">
        <f>+(SUM(X144:X145))/$Z$196</f>
        <v>2.7475666594398559E-3</v>
      </c>
      <c r="M144" s="111"/>
      <c r="N144" s="108">
        <v>0</v>
      </c>
      <c r="O144" s="112"/>
      <c r="P144" s="113" t="s">
        <v>799</v>
      </c>
      <c r="Q144" s="114" t="s">
        <v>796</v>
      </c>
      <c r="R144" s="126" t="s">
        <v>800</v>
      </c>
      <c r="S144" s="127" t="s">
        <v>801</v>
      </c>
      <c r="T144" s="127" t="s">
        <v>802</v>
      </c>
      <c r="U144" s="319">
        <v>0</v>
      </c>
      <c r="V144" s="128">
        <v>1</v>
      </c>
      <c r="W144" s="477">
        <v>0.8243439310579862</v>
      </c>
      <c r="X144" s="492">
        <v>230899200</v>
      </c>
      <c r="Y144" s="129">
        <f t="shared" si="19"/>
        <v>236533140.47999999</v>
      </c>
      <c r="Z144" s="491">
        <f>SUM(X144:X145)</f>
        <v>329856000</v>
      </c>
      <c r="AA144" s="492">
        <f t="shared" si="20"/>
        <v>245994466.09920001</v>
      </c>
      <c r="AB144" s="518">
        <f>SUM(AA144:AA145)</f>
        <v>351420665.85600001</v>
      </c>
      <c r="AC144" s="129"/>
      <c r="AD144" s="129"/>
      <c r="AE144" s="129"/>
      <c r="AF144" s="129"/>
      <c r="AG144" s="129"/>
      <c r="AH144" s="129"/>
      <c r="AI144" s="129"/>
      <c r="AJ144" s="129"/>
      <c r="AK144" s="129"/>
      <c r="AL144" s="129"/>
      <c r="AM144" s="129"/>
      <c r="AN144" s="129"/>
      <c r="AO144" s="129"/>
      <c r="AP144" s="129"/>
      <c r="AQ144" s="129"/>
      <c r="AR144" s="129"/>
      <c r="AS144" s="129"/>
      <c r="AT144" s="129"/>
      <c r="AU144" s="129"/>
      <c r="AV144" s="129"/>
      <c r="AW144" s="129"/>
      <c r="AX144" s="129"/>
      <c r="AY144" s="129"/>
      <c r="AZ144" s="129"/>
      <c r="BA144" s="129"/>
      <c r="BB144" s="129"/>
      <c r="BC144" s="129"/>
      <c r="BD144" s="129"/>
      <c r="BE144" s="129"/>
      <c r="BF144" s="129"/>
      <c r="BG144" s="129"/>
      <c r="BH144" s="129"/>
      <c r="BI144" s="129"/>
      <c r="BJ144" s="129"/>
      <c r="BK144" s="129"/>
      <c r="BL144" s="129"/>
      <c r="BM144" s="129"/>
      <c r="BN144" s="129"/>
      <c r="BO144" s="364"/>
      <c r="BP144" s="399">
        <f t="shared" si="16"/>
        <v>0</v>
      </c>
      <c r="BQ144" s="383">
        <f t="shared" si="17"/>
        <v>245994466.09920001</v>
      </c>
      <c r="BR144" s="339" t="str">
        <f t="shared" si="18"/>
        <v>CORRECTO</v>
      </c>
      <c r="BS144" s="130" t="s">
        <v>721</v>
      </c>
      <c r="BT144" s="131" t="s">
        <v>722</v>
      </c>
      <c r="BU144" s="4"/>
      <c r="BV144" s="4"/>
      <c r="BW144" s="4"/>
      <c r="CT144" s="129"/>
      <c r="CU144" s="129"/>
      <c r="CV144" s="129"/>
    </row>
    <row r="145" spans="1:100" ht="47.25" customHeight="1" thickBot="1" x14ac:dyDescent="0.3">
      <c r="A145" s="205" t="s">
        <v>193</v>
      </c>
      <c r="B145" s="206" t="s">
        <v>708</v>
      </c>
      <c r="C145" s="207"/>
      <c r="D145" s="208" t="s">
        <v>709</v>
      </c>
      <c r="E145" s="206" t="s">
        <v>710</v>
      </c>
      <c r="F145" s="207"/>
      <c r="G145" s="209"/>
      <c r="H145" s="208" t="s">
        <v>794</v>
      </c>
      <c r="I145" s="206" t="s">
        <v>795</v>
      </c>
      <c r="J145" s="211" t="s">
        <v>803</v>
      </c>
      <c r="K145" s="206" t="s">
        <v>798</v>
      </c>
      <c r="L145" s="207"/>
      <c r="M145" s="212"/>
      <c r="N145" s="210">
        <v>0</v>
      </c>
      <c r="O145" s="213"/>
      <c r="P145" s="214" t="s">
        <v>799</v>
      </c>
      <c r="Q145" s="215" t="s">
        <v>796</v>
      </c>
      <c r="R145" s="216" t="s">
        <v>804</v>
      </c>
      <c r="S145" s="217" t="s">
        <v>805</v>
      </c>
      <c r="T145" s="217" t="s">
        <v>806</v>
      </c>
      <c r="U145" s="329">
        <v>1</v>
      </c>
      <c r="V145" s="218">
        <v>4</v>
      </c>
      <c r="W145" s="478">
        <v>3.3239547466797781</v>
      </c>
      <c r="X145" s="500">
        <v>98956800</v>
      </c>
      <c r="Y145" s="219">
        <f t="shared" si="19"/>
        <v>101371345.92</v>
      </c>
      <c r="Z145" s="501"/>
      <c r="AA145" s="500">
        <f t="shared" si="20"/>
        <v>105426199.75680001</v>
      </c>
      <c r="AB145" s="606">
        <f>SUM(AA129:AA145)</f>
        <v>4201050304.256001</v>
      </c>
      <c r="AC145" s="219"/>
      <c r="AD145" s="219"/>
      <c r="AE145" s="219"/>
      <c r="AF145" s="219"/>
      <c r="AG145" s="219"/>
      <c r="AH145" s="219"/>
      <c r="AI145" s="219"/>
      <c r="AJ145" s="219"/>
      <c r="AK145" s="219"/>
      <c r="AL145" s="219"/>
      <c r="AM145" s="219"/>
      <c r="AN145" s="219"/>
      <c r="AO145" s="219"/>
      <c r="AP145" s="219"/>
      <c r="AQ145" s="219"/>
      <c r="AR145" s="219"/>
      <c r="AS145" s="219"/>
      <c r="AT145" s="219"/>
      <c r="AU145" s="219"/>
      <c r="AV145" s="219"/>
      <c r="AW145" s="219"/>
      <c r="AX145" s="219"/>
      <c r="AY145" s="219"/>
      <c r="AZ145" s="219"/>
      <c r="BA145" s="219"/>
      <c r="BB145" s="219"/>
      <c r="BC145" s="219"/>
      <c r="BD145" s="219"/>
      <c r="BE145" s="219"/>
      <c r="BF145" s="219"/>
      <c r="BG145" s="219"/>
      <c r="BH145" s="219"/>
      <c r="BI145" s="219"/>
      <c r="BJ145" s="219"/>
      <c r="BK145" s="219"/>
      <c r="BL145" s="219"/>
      <c r="BM145" s="219"/>
      <c r="BN145" s="219"/>
      <c r="BO145" s="370"/>
      <c r="BP145" s="405">
        <f t="shared" si="16"/>
        <v>0</v>
      </c>
      <c r="BQ145" s="389">
        <f t="shared" si="17"/>
        <v>105426199.75680001</v>
      </c>
      <c r="BR145" s="344" t="str">
        <f t="shared" si="18"/>
        <v>CORRECTO</v>
      </c>
      <c r="BS145" s="220" t="s">
        <v>721</v>
      </c>
      <c r="BT145" s="221" t="s">
        <v>722</v>
      </c>
      <c r="BU145" s="4"/>
      <c r="BV145" s="4"/>
      <c r="BW145" s="4"/>
      <c r="CT145" s="219"/>
      <c r="CU145" s="219"/>
      <c r="CV145" s="219"/>
    </row>
    <row r="146" spans="1:100" ht="138.75" customHeight="1" thickTop="1" x14ac:dyDescent="0.25">
      <c r="A146" s="20" t="s">
        <v>256</v>
      </c>
      <c r="B146" s="21" t="s">
        <v>807</v>
      </c>
      <c r="C146" s="22">
        <f>+(Z146+Z148+Z157+Z159+Z165+Z167)/$Z$196</f>
        <v>0.7076911630361028</v>
      </c>
      <c r="D146" s="23" t="s">
        <v>808</v>
      </c>
      <c r="E146" s="21" t="s">
        <v>809</v>
      </c>
      <c r="F146" s="22">
        <f>+(Z146+Z148+Z157+Z159+Z165+Z167)/$Z$196</f>
        <v>0.7076911630361028</v>
      </c>
      <c r="G146" s="24" t="s">
        <v>810</v>
      </c>
      <c r="H146" s="23" t="s">
        <v>811</v>
      </c>
      <c r="I146" s="21" t="s">
        <v>812</v>
      </c>
      <c r="J146" s="26" t="s">
        <v>814</v>
      </c>
      <c r="K146" s="21" t="s">
        <v>815</v>
      </c>
      <c r="L146" s="22">
        <f>+(SUM(X146:X147))/$Z$196</f>
        <v>2.8015629341602736E-2</v>
      </c>
      <c r="M146" s="27"/>
      <c r="N146" s="25" t="s">
        <v>151</v>
      </c>
      <c r="O146" s="28">
        <v>1</v>
      </c>
      <c r="P146" s="29" t="s">
        <v>816</v>
      </c>
      <c r="Q146" s="30" t="s">
        <v>813</v>
      </c>
      <c r="R146" s="31" t="s">
        <v>817</v>
      </c>
      <c r="S146" s="32" t="s">
        <v>818</v>
      </c>
      <c r="T146" s="32" t="s">
        <v>819</v>
      </c>
      <c r="U146" s="330">
        <v>1</v>
      </c>
      <c r="V146" s="33">
        <v>1</v>
      </c>
      <c r="W146" s="454">
        <v>1</v>
      </c>
      <c r="X146" s="482">
        <v>200000000</v>
      </c>
      <c r="Y146" s="34">
        <f t="shared" si="19"/>
        <v>204880000</v>
      </c>
      <c r="Z146" s="483">
        <f>SUM(X146:X147)</f>
        <v>3363384615.3846154</v>
      </c>
      <c r="AA146" s="482">
        <f t="shared" si="20"/>
        <v>213075200</v>
      </c>
      <c r="AB146" s="515">
        <f>SUM(AA146:AA147)</f>
        <v>3583269248</v>
      </c>
      <c r="AC146" s="34">
        <f>200000000-20000000</f>
        <v>180000000</v>
      </c>
      <c r="AD146" s="34"/>
      <c r="AE146" s="34"/>
      <c r="AF146" s="34"/>
      <c r="AG146" s="34"/>
      <c r="AH146" s="34"/>
      <c r="AI146" s="34"/>
      <c r="AJ146" s="34"/>
      <c r="AK146" s="34"/>
      <c r="AL146" s="34"/>
      <c r="AM146" s="34"/>
      <c r="AN146" s="34"/>
      <c r="AO146" s="34"/>
      <c r="AP146" s="34"/>
      <c r="AQ146" s="34"/>
      <c r="AR146" s="34"/>
      <c r="AS146" s="34"/>
      <c r="AT146" s="34"/>
      <c r="AU146" s="34"/>
      <c r="AV146" s="34"/>
      <c r="AW146" s="34"/>
      <c r="AX146" s="34"/>
      <c r="AY146" s="34"/>
      <c r="AZ146" s="34"/>
      <c r="BA146" s="34"/>
      <c r="BB146" s="34"/>
      <c r="BC146" s="34"/>
      <c r="BD146" s="34"/>
      <c r="BE146" s="34"/>
      <c r="BF146" s="34"/>
      <c r="BG146" s="34"/>
      <c r="BH146" s="34"/>
      <c r="BI146" s="34"/>
      <c r="BJ146" s="34"/>
      <c r="BK146" s="34"/>
      <c r="BL146" s="34"/>
      <c r="BM146" s="34"/>
      <c r="BN146" s="34"/>
      <c r="BO146" s="358"/>
      <c r="BP146" s="393">
        <f t="shared" si="16"/>
        <v>180000000</v>
      </c>
      <c r="BQ146" s="377">
        <f t="shared" si="17"/>
        <v>33075200</v>
      </c>
      <c r="BR146" s="338" t="str">
        <f t="shared" si="18"/>
        <v>CORRECTO</v>
      </c>
      <c r="BS146" s="35" t="s">
        <v>820</v>
      </c>
      <c r="BT146" s="36" t="s">
        <v>821</v>
      </c>
      <c r="BU146" s="4"/>
      <c r="BV146" s="4"/>
      <c r="BW146" s="4"/>
      <c r="CT146" s="34"/>
      <c r="CU146" s="34"/>
      <c r="CV146" s="34"/>
    </row>
    <row r="147" spans="1:100" ht="165" x14ac:dyDescent="0.25">
      <c r="A147" s="37" t="s">
        <v>256</v>
      </c>
      <c r="B147" s="38" t="s">
        <v>807</v>
      </c>
      <c r="C147" s="39"/>
      <c r="D147" s="40" t="s">
        <v>808</v>
      </c>
      <c r="E147" s="38" t="s">
        <v>809</v>
      </c>
      <c r="F147" s="39"/>
      <c r="G147" s="89"/>
      <c r="H147" s="90" t="s">
        <v>811</v>
      </c>
      <c r="I147" s="91" t="s">
        <v>812</v>
      </c>
      <c r="J147" s="93" t="s">
        <v>822</v>
      </c>
      <c r="K147" s="91" t="s">
        <v>815</v>
      </c>
      <c r="L147" s="94"/>
      <c r="M147" s="95"/>
      <c r="N147" s="92" t="s">
        <v>151</v>
      </c>
      <c r="O147" s="121"/>
      <c r="P147" s="97" t="s">
        <v>816</v>
      </c>
      <c r="Q147" s="122" t="s">
        <v>813</v>
      </c>
      <c r="R147" s="99" t="s">
        <v>823</v>
      </c>
      <c r="S147" s="100" t="s">
        <v>824</v>
      </c>
      <c r="T147" s="100" t="s">
        <v>825</v>
      </c>
      <c r="U147" s="318">
        <v>3</v>
      </c>
      <c r="V147" s="101">
        <v>14</v>
      </c>
      <c r="W147" s="458">
        <v>12</v>
      </c>
      <c r="X147" s="488">
        <v>3163384615.3846154</v>
      </c>
      <c r="Y147" s="102">
        <f t="shared" si="19"/>
        <v>3240571200</v>
      </c>
      <c r="Z147" s="489"/>
      <c r="AA147" s="488">
        <f t="shared" si="20"/>
        <v>3370194048</v>
      </c>
      <c r="AB147" s="517"/>
      <c r="AC147" s="102"/>
      <c r="AD147" s="102"/>
      <c r="AE147" s="102"/>
      <c r="AF147" s="102"/>
      <c r="AG147" s="102"/>
      <c r="AH147" s="102"/>
      <c r="AI147" s="102"/>
      <c r="AJ147" s="102"/>
      <c r="AK147" s="102"/>
      <c r="AL147" s="102"/>
      <c r="AM147" s="102"/>
      <c r="AN147" s="102"/>
      <c r="AO147" s="102"/>
      <c r="AP147" s="102"/>
      <c r="AQ147" s="102"/>
      <c r="AR147" s="102"/>
      <c r="AS147" s="102"/>
      <c r="AT147" s="102"/>
      <c r="AU147" s="102"/>
      <c r="AV147" s="102"/>
      <c r="AW147" s="102"/>
      <c r="AX147" s="102"/>
      <c r="AY147" s="102"/>
      <c r="AZ147" s="102"/>
      <c r="BA147" s="102"/>
      <c r="BB147" s="102"/>
      <c r="BC147" s="102"/>
      <c r="BD147" s="102"/>
      <c r="BE147" s="102"/>
      <c r="BF147" s="102"/>
      <c r="BG147" s="102"/>
      <c r="BH147" s="102"/>
      <c r="BI147" s="102"/>
      <c r="BJ147" s="102"/>
      <c r="BK147" s="102"/>
      <c r="BL147" s="102"/>
      <c r="BM147" s="102"/>
      <c r="BN147" s="102"/>
      <c r="BO147" s="362"/>
      <c r="BP147" s="397">
        <f t="shared" si="16"/>
        <v>0</v>
      </c>
      <c r="BQ147" s="381">
        <f t="shared" si="17"/>
        <v>3370194048</v>
      </c>
      <c r="BR147" s="340" t="str">
        <f t="shared" si="18"/>
        <v>CORRECTO</v>
      </c>
      <c r="BS147" s="103" t="s">
        <v>820</v>
      </c>
      <c r="BT147" s="104" t="s">
        <v>821</v>
      </c>
      <c r="BU147" s="4"/>
      <c r="BV147" s="4"/>
      <c r="BW147" s="4"/>
      <c r="CT147" s="102"/>
      <c r="CU147" s="102"/>
      <c r="CV147" s="102"/>
    </row>
    <row r="148" spans="1:100" ht="76.5" customHeight="1" x14ac:dyDescent="0.25">
      <c r="A148" s="37" t="s">
        <v>256</v>
      </c>
      <c r="B148" s="38" t="s">
        <v>807</v>
      </c>
      <c r="C148" s="39"/>
      <c r="D148" s="40" t="s">
        <v>808</v>
      </c>
      <c r="E148" s="38" t="s">
        <v>809</v>
      </c>
      <c r="F148" s="39"/>
      <c r="G148" s="123" t="s">
        <v>810</v>
      </c>
      <c r="H148" s="124" t="s">
        <v>826</v>
      </c>
      <c r="I148" s="125" t="s">
        <v>827</v>
      </c>
      <c r="J148" s="109" t="s">
        <v>829</v>
      </c>
      <c r="K148" s="107" t="s">
        <v>830</v>
      </c>
      <c r="L148" s="110">
        <f>+(SUM(X148:X152))/$Z$196</f>
        <v>7.0495468605188932E-2</v>
      </c>
      <c r="M148" s="111"/>
      <c r="N148" s="108" t="s">
        <v>831</v>
      </c>
      <c r="O148" s="112">
        <v>141</v>
      </c>
      <c r="P148" s="113" t="s">
        <v>832</v>
      </c>
      <c r="Q148" s="114" t="s">
        <v>828</v>
      </c>
      <c r="R148" s="126" t="s">
        <v>833</v>
      </c>
      <c r="S148" s="127" t="s">
        <v>834</v>
      </c>
      <c r="T148" s="127" t="s">
        <v>835</v>
      </c>
      <c r="U148" s="319" t="s">
        <v>836</v>
      </c>
      <c r="V148" s="128">
        <v>51</v>
      </c>
      <c r="W148" s="460">
        <v>50</v>
      </c>
      <c r="X148" s="492">
        <v>6339799992.8633327</v>
      </c>
      <c r="Y148" s="129">
        <f t="shared" si="19"/>
        <v>6494491112.6891975</v>
      </c>
      <c r="Z148" s="491">
        <f>SUM(X148:X156)</f>
        <v>17465253552.863335</v>
      </c>
      <c r="AA148" s="492">
        <f t="shared" si="20"/>
        <v>6754270757.1967659</v>
      </c>
      <c r="AB148" s="518">
        <f>SUM(AA148:AA156)</f>
        <v>18607061969.135326</v>
      </c>
      <c r="AC148" s="129"/>
      <c r="AD148" s="129"/>
      <c r="AE148" s="129">
        <v>600000000</v>
      </c>
      <c r="AF148" s="129"/>
      <c r="AG148" s="129">
        <v>330000000</v>
      </c>
      <c r="AH148" s="129"/>
      <c r="AI148" s="129"/>
      <c r="AJ148" s="129"/>
      <c r="AK148" s="129"/>
      <c r="AL148" s="129"/>
      <c r="AM148" s="129"/>
      <c r="AN148" s="129"/>
      <c r="AO148" s="129"/>
      <c r="AP148" s="129"/>
      <c r="AQ148" s="129"/>
      <c r="AR148" s="129"/>
      <c r="AS148" s="129"/>
      <c r="AT148" s="129"/>
      <c r="AU148" s="129"/>
      <c r="AV148" s="129"/>
      <c r="AW148" s="129"/>
      <c r="AX148" s="129"/>
      <c r="AY148" s="129"/>
      <c r="AZ148" s="129"/>
      <c r="BA148" s="129"/>
      <c r="BB148" s="129"/>
      <c r="BC148" s="129"/>
      <c r="BD148" s="129"/>
      <c r="BE148" s="129"/>
      <c r="BF148" s="129"/>
      <c r="BG148" s="129"/>
      <c r="BH148" s="129"/>
      <c r="BI148" s="129"/>
      <c r="BJ148" s="129"/>
      <c r="BK148" s="129"/>
      <c r="BL148" s="129"/>
      <c r="BM148" s="129"/>
      <c r="BN148" s="129"/>
      <c r="BO148" s="364"/>
      <c r="BP148" s="399">
        <f t="shared" si="16"/>
        <v>930000000</v>
      </c>
      <c r="BQ148" s="383">
        <f t="shared" si="17"/>
        <v>5824270757.1967659</v>
      </c>
      <c r="BR148" s="339" t="str">
        <f t="shared" si="18"/>
        <v>CORRECTO</v>
      </c>
      <c r="BS148" s="130" t="s">
        <v>837</v>
      </c>
      <c r="BT148" s="131" t="s">
        <v>838</v>
      </c>
      <c r="BU148" s="4"/>
      <c r="BV148" s="4"/>
      <c r="BW148" s="4"/>
      <c r="CT148" s="129"/>
      <c r="CU148" s="129"/>
      <c r="CV148" s="129"/>
    </row>
    <row r="149" spans="1:100" ht="51.75" customHeight="1" x14ac:dyDescent="0.25">
      <c r="A149" s="37" t="s">
        <v>256</v>
      </c>
      <c r="B149" s="38" t="s">
        <v>807</v>
      </c>
      <c r="C149" s="39"/>
      <c r="D149" s="40" t="s">
        <v>808</v>
      </c>
      <c r="E149" s="38" t="s">
        <v>809</v>
      </c>
      <c r="F149" s="39"/>
      <c r="G149" s="41"/>
      <c r="H149" s="40" t="s">
        <v>826</v>
      </c>
      <c r="I149" s="38" t="s">
        <v>827</v>
      </c>
      <c r="J149" s="43" t="s">
        <v>839</v>
      </c>
      <c r="K149" s="38" t="s">
        <v>830</v>
      </c>
      <c r="L149" s="39"/>
      <c r="M149" s="44"/>
      <c r="N149" s="42" t="s">
        <v>831</v>
      </c>
      <c r="O149" s="45"/>
      <c r="P149" s="46" t="s">
        <v>832</v>
      </c>
      <c r="Q149" s="47" t="s">
        <v>828</v>
      </c>
      <c r="R149" s="48" t="s">
        <v>840</v>
      </c>
      <c r="S149" s="432" t="s">
        <v>841</v>
      </c>
      <c r="T149" s="437" t="s">
        <v>842</v>
      </c>
      <c r="U149" s="317" t="s">
        <v>831</v>
      </c>
      <c r="V149" s="50">
        <v>141</v>
      </c>
      <c r="W149" s="468">
        <v>140.66666666666669</v>
      </c>
      <c r="X149" s="484">
        <v>25000000</v>
      </c>
      <c r="Y149" s="51">
        <f t="shared" si="19"/>
        <v>25610000</v>
      </c>
      <c r="Z149" s="485"/>
      <c r="AA149" s="484">
        <f t="shared" si="20"/>
        <v>26634400</v>
      </c>
      <c r="AB149" s="516"/>
      <c r="AC149" s="51"/>
      <c r="AD149" s="51"/>
      <c r="AE149" s="51"/>
      <c r="AF149" s="51"/>
      <c r="AG149" s="51"/>
      <c r="AH149" s="51"/>
      <c r="AI149" s="51"/>
      <c r="AJ149" s="51"/>
      <c r="AK149" s="51"/>
      <c r="AL149" s="51"/>
      <c r="AM149" s="51"/>
      <c r="AN149" s="51"/>
      <c r="AO149" s="51"/>
      <c r="AP149" s="51"/>
      <c r="AQ149" s="51"/>
      <c r="AR149" s="51"/>
      <c r="AS149" s="51"/>
      <c r="AT149" s="51"/>
      <c r="AU149" s="51"/>
      <c r="AV149" s="51"/>
      <c r="AW149" s="51"/>
      <c r="AX149" s="51"/>
      <c r="AY149" s="51"/>
      <c r="AZ149" s="51"/>
      <c r="BA149" s="51"/>
      <c r="BB149" s="51"/>
      <c r="BC149" s="51"/>
      <c r="BD149" s="51"/>
      <c r="BE149" s="51"/>
      <c r="BF149" s="51"/>
      <c r="BG149" s="51"/>
      <c r="BH149" s="51"/>
      <c r="BI149" s="51"/>
      <c r="BJ149" s="51"/>
      <c r="BK149" s="51"/>
      <c r="BL149" s="51"/>
      <c r="BM149" s="51"/>
      <c r="BN149" s="51"/>
      <c r="BO149" s="359"/>
      <c r="BP149" s="394">
        <f t="shared" si="16"/>
        <v>0</v>
      </c>
      <c r="BQ149" s="378">
        <f t="shared" si="17"/>
        <v>26634400</v>
      </c>
      <c r="BR149" s="339" t="str">
        <f t="shared" si="18"/>
        <v>CORRECTO</v>
      </c>
      <c r="BS149" s="52" t="s">
        <v>837</v>
      </c>
      <c r="BT149" s="53" t="s">
        <v>838</v>
      </c>
      <c r="BU149" s="4"/>
      <c r="BV149" s="4"/>
      <c r="BW149" s="4"/>
      <c r="CT149" s="51" t="e">
        <f>+#REF!*$G$470</f>
        <v>#REF!</v>
      </c>
      <c r="CU149" s="51" t="e">
        <f>+#REF!*$G$471</f>
        <v>#REF!</v>
      </c>
      <c r="CV149" s="51"/>
    </row>
    <row r="150" spans="1:100" ht="49.5" customHeight="1" x14ac:dyDescent="0.25">
      <c r="A150" s="37" t="s">
        <v>256</v>
      </c>
      <c r="B150" s="38" t="s">
        <v>807</v>
      </c>
      <c r="C150" s="39"/>
      <c r="D150" s="40" t="s">
        <v>808</v>
      </c>
      <c r="E150" s="38" t="s">
        <v>809</v>
      </c>
      <c r="F150" s="39"/>
      <c r="G150" s="41"/>
      <c r="H150" s="40" t="s">
        <v>826</v>
      </c>
      <c r="I150" s="38" t="s">
        <v>827</v>
      </c>
      <c r="J150" s="43" t="s">
        <v>839</v>
      </c>
      <c r="K150" s="38" t="s">
        <v>830</v>
      </c>
      <c r="L150" s="39"/>
      <c r="M150" s="44"/>
      <c r="N150" s="42" t="s">
        <v>831</v>
      </c>
      <c r="O150" s="45"/>
      <c r="P150" s="46" t="s">
        <v>832</v>
      </c>
      <c r="Q150" s="47" t="s">
        <v>828</v>
      </c>
      <c r="R150" s="48" t="s">
        <v>843</v>
      </c>
      <c r="S150" s="432" t="s">
        <v>844</v>
      </c>
      <c r="T150" s="437" t="s">
        <v>845</v>
      </c>
      <c r="U150" s="317" t="s">
        <v>846</v>
      </c>
      <c r="V150" s="50">
        <v>70</v>
      </c>
      <c r="W150" s="455">
        <v>55</v>
      </c>
      <c r="X150" s="484">
        <v>834236000</v>
      </c>
      <c r="Y150" s="51">
        <f t="shared" si="19"/>
        <v>854591358.39999998</v>
      </c>
      <c r="Z150" s="485"/>
      <c r="AA150" s="484">
        <f t="shared" si="20"/>
        <v>888775012.73600006</v>
      </c>
      <c r="AB150" s="516"/>
      <c r="AC150" s="51">
        <f>1128794894-56439684.7736531</f>
        <v>1072355209.2263469</v>
      </c>
      <c r="AD150" s="51"/>
      <c r="AE150" s="51">
        <f>200000000+10117000</f>
        <v>210117000</v>
      </c>
      <c r="AF150" s="51"/>
      <c r="AG150" s="51"/>
      <c r="AH150" s="51"/>
      <c r="AI150" s="51"/>
      <c r="AJ150" s="51"/>
      <c r="AK150" s="51"/>
      <c r="AL150" s="51"/>
      <c r="AM150" s="51"/>
      <c r="AN150" s="51"/>
      <c r="AO150" s="51"/>
      <c r="AP150" s="51"/>
      <c r="AQ150" s="51"/>
      <c r="AR150" s="51"/>
      <c r="AS150" s="51"/>
      <c r="AT150" s="51"/>
      <c r="AU150" s="51"/>
      <c r="AV150" s="51"/>
      <c r="AW150" s="51"/>
      <c r="AX150" s="51"/>
      <c r="AY150" s="51"/>
      <c r="AZ150" s="51"/>
      <c r="BA150" s="51"/>
      <c r="BB150" s="51"/>
      <c r="BC150" s="51"/>
      <c r="BD150" s="51"/>
      <c r="BE150" s="51"/>
      <c r="BF150" s="51"/>
      <c r="BG150" s="51"/>
      <c r="BH150" s="51"/>
      <c r="BI150" s="51"/>
      <c r="BJ150" s="51"/>
      <c r="BK150" s="51"/>
      <c r="BL150" s="51"/>
      <c r="BM150" s="51"/>
      <c r="BN150" s="51"/>
      <c r="BO150" s="359"/>
      <c r="BP150" s="394">
        <f t="shared" si="16"/>
        <v>1282472209.226347</v>
      </c>
      <c r="BQ150" s="378">
        <f t="shared" si="17"/>
        <v>-393697196.49034691</v>
      </c>
      <c r="BR150" s="339" t="str">
        <f t="shared" si="18"/>
        <v>INCORRECTO</v>
      </c>
      <c r="BS150" s="52" t="s">
        <v>837</v>
      </c>
      <c r="BT150" s="53" t="s">
        <v>838</v>
      </c>
      <c r="BU150" s="4"/>
      <c r="BV150" s="4"/>
      <c r="BW150" s="4"/>
      <c r="CT150" s="51" t="e">
        <f>+#REF!*$G$470</f>
        <v>#REF!</v>
      </c>
      <c r="CU150" s="51" t="e">
        <f>+#REF!*$G$471</f>
        <v>#REF!</v>
      </c>
      <c r="CV150" s="51"/>
    </row>
    <row r="151" spans="1:100" ht="47.25" customHeight="1" x14ac:dyDescent="0.25">
      <c r="A151" s="37" t="s">
        <v>256</v>
      </c>
      <c r="B151" s="38" t="s">
        <v>807</v>
      </c>
      <c r="C151" s="39"/>
      <c r="D151" s="40" t="s">
        <v>808</v>
      </c>
      <c r="E151" s="38" t="s">
        <v>809</v>
      </c>
      <c r="F151" s="39"/>
      <c r="G151" s="41"/>
      <c r="H151" s="40" t="s">
        <v>826</v>
      </c>
      <c r="I151" s="38" t="s">
        <v>827</v>
      </c>
      <c r="J151" s="43" t="s">
        <v>839</v>
      </c>
      <c r="K151" s="38" t="s">
        <v>830</v>
      </c>
      <c r="L151" s="39"/>
      <c r="M151" s="44"/>
      <c r="N151" s="42" t="s">
        <v>831</v>
      </c>
      <c r="O151" s="45"/>
      <c r="P151" s="46" t="s">
        <v>832</v>
      </c>
      <c r="Q151" s="47" t="s">
        <v>828</v>
      </c>
      <c r="R151" s="48" t="s">
        <v>847</v>
      </c>
      <c r="S151" s="432" t="s">
        <v>848</v>
      </c>
      <c r="T151" s="437" t="s">
        <v>849</v>
      </c>
      <c r="U151" s="317" t="s">
        <v>850</v>
      </c>
      <c r="V151" s="50">
        <v>100</v>
      </c>
      <c r="W151" s="468">
        <v>97.5</v>
      </c>
      <c r="X151" s="484">
        <v>705500000</v>
      </c>
      <c r="Y151" s="51">
        <f t="shared" si="19"/>
        <v>722714200</v>
      </c>
      <c r="Z151" s="485"/>
      <c r="AA151" s="484">
        <f t="shared" si="20"/>
        <v>751622768</v>
      </c>
      <c r="AB151" s="516"/>
      <c r="AC151" s="51">
        <f>100000000-4999994.69112173</f>
        <v>95000005.308878273</v>
      </c>
      <c r="AD151" s="51"/>
      <c r="AE151" s="51">
        <v>200000000</v>
      </c>
      <c r="AF151" s="51"/>
      <c r="AG151" s="51"/>
      <c r="AH151" s="51"/>
      <c r="AI151" s="51"/>
      <c r="AJ151" s="51"/>
      <c r="AK151" s="51"/>
      <c r="AL151" s="51"/>
      <c r="AM151" s="51"/>
      <c r="AN151" s="51"/>
      <c r="AO151" s="51"/>
      <c r="AP151" s="51"/>
      <c r="AQ151" s="51"/>
      <c r="AR151" s="51"/>
      <c r="AS151" s="51"/>
      <c r="AT151" s="51"/>
      <c r="AU151" s="51"/>
      <c r="AV151" s="51"/>
      <c r="AW151" s="51"/>
      <c r="AX151" s="51"/>
      <c r="AY151" s="51"/>
      <c r="AZ151" s="51"/>
      <c r="BA151" s="51"/>
      <c r="BB151" s="51"/>
      <c r="BC151" s="51"/>
      <c r="BD151" s="51"/>
      <c r="BE151" s="51"/>
      <c r="BF151" s="51"/>
      <c r="BG151" s="51"/>
      <c r="BH151" s="51"/>
      <c r="BI151" s="51"/>
      <c r="BJ151" s="51"/>
      <c r="BK151" s="51"/>
      <c r="BL151" s="51"/>
      <c r="BM151" s="51"/>
      <c r="BN151" s="51"/>
      <c r="BO151" s="359"/>
      <c r="BP151" s="394">
        <f t="shared" si="16"/>
        <v>295000005.3088783</v>
      </c>
      <c r="BQ151" s="378">
        <f t="shared" si="17"/>
        <v>456622762.6911217</v>
      </c>
      <c r="BR151" s="339" t="str">
        <f t="shared" si="18"/>
        <v>CORRECTO</v>
      </c>
      <c r="BS151" s="52" t="s">
        <v>837</v>
      </c>
      <c r="BT151" s="53" t="s">
        <v>838</v>
      </c>
      <c r="BU151" s="4"/>
      <c r="BV151" s="4"/>
      <c r="BW151" s="4"/>
      <c r="CT151" s="51" t="e">
        <f>+#REF!*$G$470</f>
        <v>#REF!</v>
      </c>
      <c r="CU151" s="51" t="e">
        <f>+#REF!*$G$471</f>
        <v>#REF!</v>
      </c>
      <c r="CV151" s="51"/>
    </row>
    <row r="152" spans="1:100" ht="49.5" customHeight="1" x14ac:dyDescent="0.25">
      <c r="A152" s="37" t="s">
        <v>256</v>
      </c>
      <c r="B152" s="38" t="s">
        <v>807</v>
      </c>
      <c r="C152" s="39"/>
      <c r="D152" s="40" t="s">
        <v>808</v>
      </c>
      <c r="E152" s="38" t="s">
        <v>809</v>
      </c>
      <c r="F152" s="39"/>
      <c r="G152" s="41"/>
      <c r="H152" s="40" t="s">
        <v>826</v>
      </c>
      <c r="I152" s="38" t="s">
        <v>827</v>
      </c>
      <c r="J152" s="55" t="s">
        <v>839</v>
      </c>
      <c r="K152" s="56" t="s">
        <v>830</v>
      </c>
      <c r="L152" s="57"/>
      <c r="M152" s="58"/>
      <c r="N152" s="54" t="s">
        <v>831</v>
      </c>
      <c r="O152" s="59"/>
      <c r="P152" s="60" t="s">
        <v>832</v>
      </c>
      <c r="Q152" s="61" t="s">
        <v>828</v>
      </c>
      <c r="R152" s="62" t="s">
        <v>851</v>
      </c>
      <c r="S152" s="433" t="s">
        <v>852</v>
      </c>
      <c r="T152" s="438" t="s">
        <v>853</v>
      </c>
      <c r="U152" s="320" t="s">
        <v>854</v>
      </c>
      <c r="V152" s="64">
        <v>20</v>
      </c>
      <c r="W152" s="456">
        <v>15</v>
      </c>
      <c r="X152" s="486">
        <v>558717560</v>
      </c>
      <c r="Y152" s="65">
        <f t="shared" si="19"/>
        <v>572350268.46399999</v>
      </c>
      <c r="Z152" s="485"/>
      <c r="AA152" s="486">
        <f t="shared" si="20"/>
        <v>595244279.20255995</v>
      </c>
      <c r="AB152" s="516"/>
      <c r="AC152" s="65">
        <f>50000000-2499997.34556087</f>
        <v>47500002.654439129</v>
      </c>
      <c r="AD152" s="65"/>
      <c r="AE152" s="65">
        <v>31974000</v>
      </c>
      <c r="AF152" s="65"/>
      <c r="AG152" s="65"/>
      <c r="AH152" s="65"/>
      <c r="AI152" s="65"/>
      <c r="AJ152" s="65"/>
      <c r="AK152" s="65"/>
      <c r="AL152" s="65"/>
      <c r="AM152" s="65"/>
      <c r="AN152" s="65"/>
      <c r="AO152" s="65"/>
      <c r="AP152" s="65"/>
      <c r="AQ152" s="65"/>
      <c r="AR152" s="65"/>
      <c r="AS152" s="65"/>
      <c r="AT152" s="65"/>
      <c r="AU152" s="65"/>
      <c r="AV152" s="65"/>
      <c r="AW152" s="65"/>
      <c r="AX152" s="65"/>
      <c r="AY152" s="65"/>
      <c r="AZ152" s="65"/>
      <c r="BA152" s="65"/>
      <c r="BB152" s="65"/>
      <c r="BC152" s="65"/>
      <c r="BD152" s="65"/>
      <c r="BE152" s="65"/>
      <c r="BF152" s="65"/>
      <c r="BG152" s="65"/>
      <c r="BH152" s="65"/>
      <c r="BI152" s="65"/>
      <c r="BJ152" s="65"/>
      <c r="BK152" s="65"/>
      <c r="BL152" s="65"/>
      <c r="BM152" s="65"/>
      <c r="BN152" s="65"/>
      <c r="BO152" s="360"/>
      <c r="BP152" s="395">
        <f t="shared" si="16"/>
        <v>79474002.654439121</v>
      </c>
      <c r="BQ152" s="379">
        <f t="shared" si="17"/>
        <v>515770276.54812086</v>
      </c>
      <c r="BR152" s="339" t="str">
        <f t="shared" si="18"/>
        <v>CORRECTO</v>
      </c>
      <c r="BS152" s="66" t="s">
        <v>837</v>
      </c>
      <c r="BT152" s="67" t="s">
        <v>838</v>
      </c>
      <c r="BU152" s="4"/>
      <c r="BV152" s="4"/>
      <c r="BW152" s="4"/>
      <c r="CT152" s="65" t="e">
        <f>+#REF!*$G$470</f>
        <v>#REF!</v>
      </c>
      <c r="CU152" s="65" t="e">
        <f>+#REF!*$G$471</f>
        <v>#REF!</v>
      </c>
      <c r="CV152" s="65"/>
    </row>
    <row r="153" spans="1:100" ht="66" customHeight="1" x14ac:dyDescent="0.25">
      <c r="A153" s="37" t="s">
        <v>256</v>
      </c>
      <c r="B153" s="38" t="s">
        <v>807</v>
      </c>
      <c r="C153" s="39"/>
      <c r="D153" s="40" t="s">
        <v>808</v>
      </c>
      <c r="E153" s="38" t="s">
        <v>809</v>
      </c>
      <c r="F153" s="39"/>
      <c r="G153" s="41"/>
      <c r="H153" s="40" t="s">
        <v>826</v>
      </c>
      <c r="I153" s="38" t="s">
        <v>827</v>
      </c>
      <c r="J153" s="69" t="s">
        <v>856</v>
      </c>
      <c r="K153" s="70" t="s">
        <v>857</v>
      </c>
      <c r="L153" s="71">
        <f>+(SUM(X153:X156))/$Z$196</f>
        <v>7.4983007943701441E-2</v>
      </c>
      <c r="M153" s="132"/>
      <c r="N153" s="68">
        <v>2</v>
      </c>
      <c r="O153" s="133">
        <v>8</v>
      </c>
      <c r="P153" s="73" t="s">
        <v>858</v>
      </c>
      <c r="Q153" s="74" t="s">
        <v>855</v>
      </c>
      <c r="R153" s="75" t="s">
        <v>859</v>
      </c>
      <c r="S153" s="435" t="s">
        <v>860</v>
      </c>
      <c r="T153" s="439" t="s">
        <v>861</v>
      </c>
      <c r="U153" s="321">
        <v>2</v>
      </c>
      <c r="V153" s="134">
        <v>2</v>
      </c>
      <c r="W153" s="461">
        <v>2</v>
      </c>
      <c r="X153" s="487">
        <v>2100000000</v>
      </c>
      <c r="Y153" s="79">
        <f t="shared" si="19"/>
        <v>2151240000</v>
      </c>
      <c r="Z153" s="485"/>
      <c r="AA153" s="487">
        <f t="shared" si="20"/>
        <v>2237289600</v>
      </c>
      <c r="AB153" s="516"/>
      <c r="AC153" s="79">
        <f>200000000-9999989.38224346</f>
        <v>190000010.61775655</v>
      </c>
      <c r="AD153" s="79"/>
      <c r="AE153" s="79"/>
      <c r="AF153" s="79"/>
      <c r="AG153" s="79"/>
      <c r="AH153" s="79"/>
      <c r="AI153" s="79"/>
      <c r="AJ153" s="79"/>
      <c r="AK153" s="79"/>
      <c r="AL153" s="79"/>
      <c r="AM153" s="79"/>
      <c r="AN153" s="79"/>
      <c r="AO153" s="79"/>
      <c r="AP153" s="79"/>
      <c r="AQ153" s="79"/>
      <c r="AR153" s="79"/>
      <c r="AS153" s="79"/>
      <c r="AT153" s="79"/>
      <c r="AU153" s="79"/>
      <c r="AV153" s="79"/>
      <c r="AW153" s="79"/>
      <c r="AX153" s="79"/>
      <c r="AY153" s="79"/>
      <c r="AZ153" s="79"/>
      <c r="BA153" s="79"/>
      <c r="BB153" s="79"/>
      <c r="BC153" s="79"/>
      <c r="BD153" s="79"/>
      <c r="BE153" s="79"/>
      <c r="BF153" s="79"/>
      <c r="BG153" s="79"/>
      <c r="BH153" s="79"/>
      <c r="BI153" s="79"/>
      <c r="BJ153" s="79"/>
      <c r="BK153" s="79"/>
      <c r="BL153" s="79"/>
      <c r="BM153" s="79"/>
      <c r="BN153" s="79"/>
      <c r="BO153" s="361"/>
      <c r="BP153" s="396">
        <f t="shared" si="16"/>
        <v>190000010.61775655</v>
      </c>
      <c r="BQ153" s="380">
        <f t="shared" si="17"/>
        <v>2047289589.3822434</v>
      </c>
      <c r="BR153" s="339" t="str">
        <f t="shared" si="18"/>
        <v>CORRECTO</v>
      </c>
      <c r="BS153" s="80" t="s">
        <v>837</v>
      </c>
      <c r="BT153" s="81" t="s">
        <v>838</v>
      </c>
      <c r="BU153" s="4"/>
      <c r="BV153" s="4"/>
      <c r="BW153" s="4"/>
      <c r="CT153" s="79" t="e">
        <f>+#REF!*$G$470</f>
        <v>#REF!</v>
      </c>
      <c r="CU153" s="79" t="e">
        <f>+#REF!*$G$471</f>
        <v>#REF!</v>
      </c>
      <c r="CV153" s="79"/>
    </row>
    <row r="154" spans="1:100" ht="54" customHeight="1" x14ac:dyDescent="0.25">
      <c r="A154" s="37" t="s">
        <v>256</v>
      </c>
      <c r="B154" s="38" t="s">
        <v>807</v>
      </c>
      <c r="C154" s="39"/>
      <c r="D154" s="40" t="s">
        <v>808</v>
      </c>
      <c r="E154" s="38" t="s">
        <v>809</v>
      </c>
      <c r="F154" s="39"/>
      <c r="G154" s="41"/>
      <c r="H154" s="40" t="s">
        <v>826</v>
      </c>
      <c r="I154" s="38" t="s">
        <v>827</v>
      </c>
      <c r="J154" s="43" t="s">
        <v>862</v>
      </c>
      <c r="K154" s="38" t="s">
        <v>857</v>
      </c>
      <c r="L154" s="39"/>
      <c r="M154" s="44"/>
      <c r="N154" s="42">
        <v>2</v>
      </c>
      <c r="O154" s="45"/>
      <c r="P154" s="46" t="s">
        <v>858</v>
      </c>
      <c r="Q154" s="47" t="s">
        <v>855</v>
      </c>
      <c r="R154" s="48" t="s">
        <v>863</v>
      </c>
      <c r="S154" s="432" t="s">
        <v>864</v>
      </c>
      <c r="T154" s="437" t="s">
        <v>865</v>
      </c>
      <c r="U154" s="317">
        <v>2</v>
      </c>
      <c r="V154" s="50">
        <v>8</v>
      </c>
      <c r="W154" s="455">
        <v>6</v>
      </c>
      <c r="X154" s="484">
        <v>5700000000</v>
      </c>
      <c r="Y154" s="51">
        <f t="shared" si="19"/>
        <v>5839080000</v>
      </c>
      <c r="Z154" s="485"/>
      <c r="AA154" s="484">
        <f t="shared" si="20"/>
        <v>6072643200</v>
      </c>
      <c r="AB154" s="516"/>
      <c r="AC154" s="51">
        <f>500000000-24999973.4556086</f>
        <v>475000026.54439139</v>
      </c>
      <c r="AD154" s="51"/>
      <c r="AE154" s="51"/>
      <c r="AF154" s="51"/>
      <c r="AG154" s="51"/>
      <c r="AH154" s="51">
        <f>200000000+400000000</f>
        <v>600000000</v>
      </c>
      <c r="AI154" s="51"/>
      <c r="AJ154" s="51"/>
      <c r="AK154" s="51"/>
      <c r="AL154" s="51"/>
      <c r="AM154" s="51"/>
      <c r="AN154" s="51"/>
      <c r="AO154" s="51"/>
      <c r="AP154" s="51"/>
      <c r="AQ154" s="51"/>
      <c r="AR154" s="51"/>
      <c r="AS154" s="51"/>
      <c r="AT154" s="51"/>
      <c r="AU154" s="51"/>
      <c r="AV154" s="51"/>
      <c r="AW154" s="51"/>
      <c r="AX154" s="51"/>
      <c r="AY154" s="51"/>
      <c r="AZ154" s="51"/>
      <c r="BA154" s="51"/>
      <c r="BB154" s="51"/>
      <c r="BC154" s="51"/>
      <c r="BD154" s="51"/>
      <c r="BE154" s="51"/>
      <c r="BF154" s="51"/>
      <c r="BG154" s="51"/>
      <c r="BH154" s="51"/>
      <c r="BI154" s="51"/>
      <c r="BJ154" s="51"/>
      <c r="BK154" s="51"/>
      <c r="BL154" s="51"/>
      <c r="BM154" s="51"/>
      <c r="BN154" s="51"/>
      <c r="BO154" s="359"/>
      <c r="BP154" s="394">
        <f t="shared" si="16"/>
        <v>1075000026.5443914</v>
      </c>
      <c r="BQ154" s="378">
        <f t="shared" si="17"/>
        <v>4997643173.4556084</v>
      </c>
      <c r="BR154" s="339" t="str">
        <f t="shared" si="18"/>
        <v>CORRECTO</v>
      </c>
      <c r="BS154" s="52" t="s">
        <v>837</v>
      </c>
      <c r="BT154" s="53" t="s">
        <v>838</v>
      </c>
      <c r="BU154" s="4"/>
      <c r="BV154" s="4"/>
      <c r="BW154" s="4"/>
      <c r="CT154" s="51" t="e">
        <f>+#REF!*$G$470</f>
        <v>#REF!</v>
      </c>
      <c r="CU154" s="51" t="e">
        <f>+#REF!*$G$471</f>
        <v>#REF!</v>
      </c>
      <c r="CV154" s="51"/>
    </row>
    <row r="155" spans="1:100" ht="66" customHeight="1" x14ac:dyDescent="0.25">
      <c r="A155" s="37" t="s">
        <v>256</v>
      </c>
      <c r="B155" s="38" t="s">
        <v>807</v>
      </c>
      <c r="C155" s="39"/>
      <c r="D155" s="40" t="s">
        <v>808</v>
      </c>
      <c r="E155" s="38" t="s">
        <v>809</v>
      </c>
      <c r="F155" s="39"/>
      <c r="G155" s="41"/>
      <c r="H155" s="40" t="s">
        <v>826</v>
      </c>
      <c r="I155" s="38" t="s">
        <v>827</v>
      </c>
      <c r="J155" s="43" t="s">
        <v>862</v>
      </c>
      <c r="K155" s="38" t="s">
        <v>857</v>
      </c>
      <c r="L155" s="39"/>
      <c r="M155" s="44"/>
      <c r="N155" s="42">
        <v>2</v>
      </c>
      <c r="O155" s="45"/>
      <c r="P155" s="46" t="s">
        <v>858</v>
      </c>
      <c r="Q155" s="47" t="s">
        <v>855</v>
      </c>
      <c r="R155" s="48" t="s">
        <v>866</v>
      </c>
      <c r="S155" s="49" t="s">
        <v>867</v>
      </c>
      <c r="T155" s="49" t="s">
        <v>868</v>
      </c>
      <c r="U155" s="317">
        <v>0</v>
      </c>
      <c r="V155" s="50">
        <v>1</v>
      </c>
      <c r="W155" s="468">
        <v>0.6666666666666663</v>
      </c>
      <c r="X155" s="484">
        <v>102000000</v>
      </c>
      <c r="Y155" s="51">
        <f t="shared" si="19"/>
        <v>104488800</v>
      </c>
      <c r="Z155" s="485"/>
      <c r="AA155" s="484">
        <f t="shared" si="20"/>
        <v>108668352</v>
      </c>
      <c r="AB155" s="516"/>
      <c r="AC155" s="51"/>
      <c r="AD155" s="51"/>
      <c r="AE155" s="51"/>
      <c r="AF155" s="51"/>
      <c r="AG155" s="51"/>
      <c r="AH155" s="51"/>
      <c r="AI155" s="51"/>
      <c r="AJ155" s="51"/>
      <c r="AK155" s="51"/>
      <c r="AL155" s="51"/>
      <c r="AM155" s="51"/>
      <c r="AN155" s="51"/>
      <c r="AO155" s="51"/>
      <c r="AP155" s="51"/>
      <c r="AQ155" s="51"/>
      <c r="AR155" s="51"/>
      <c r="AS155" s="51"/>
      <c r="AT155" s="51"/>
      <c r="AU155" s="51"/>
      <c r="AV155" s="51"/>
      <c r="AW155" s="51"/>
      <c r="AX155" s="51"/>
      <c r="AY155" s="51"/>
      <c r="AZ155" s="51"/>
      <c r="BA155" s="51"/>
      <c r="BB155" s="51"/>
      <c r="BC155" s="51"/>
      <c r="BD155" s="51"/>
      <c r="BE155" s="51"/>
      <c r="BF155" s="51"/>
      <c r="BG155" s="51"/>
      <c r="BH155" s="51"/>
      <c r="BI155" s="51"/>
      <c r="BJ155" s="51"/>
      <c r="BK155" s="51"/>
      <c r="BL155" s="51"/>
      <c r="BM155" s="51"/>
      <c r="BN155" s="51"/>
      <c r="BO155" s="359"/>
      <c r="BP155" s="394">
        <f t="shared" si="16"/>
        <v>0</v>
      </c>
      <c r="BQ155" s="378">
        <f t="shared" si="17"/>
        <v>108668352</v>
      </c>
      <c r="BR155" s="339" t="str">
        <f t="shared" si="18"/>
        <v>CORRECTO</v>
      </c>
      <c r="BS155" s="52" t="s">
        <v>837</v>
      </c>
      <c r="BT155" s="53" t="s">
        <v>838</v>
      </c>
      <c r="BU155" s="4"/>
      <c r="BV155" s="4"/>
      <c r="BW155" s="4"/>
      <c r="CT155" s="51"/>
      <c r="CU155" s="51"/>
      <c r="CV155" s="51"/>
    </row>
    <row r="156" spans="1:100" ht="49.5" customHeight="1" x14ac:dyDescent="0.25">
      <c r="A156" s="37" t="s">
        <v>256</v>
      </c>
      <c r="B156" s="38" t="s">
        <v>807</v>
      </c>
      <c r="C156" s="39"/>
      <c r="D156" s="40" t="s">
        <v>808</v>
      </c>
      <c r="E156" s="38" t="s">
        <v>809</v>
      </c>
      <c r="F156" s="39"/>
      <c r="G156" s="89"/>
      <c r="H156" s="90" t="s">
        <v>826</v>
      </c>
      <c r="I156" s="91" t="s">
        <v>827</v>
      </c>
      <c r="J156" s="93" t="s">
        <v>862</v>
      </c>
      <c r="K156" s="91" t="s">
        <v>857</v>
      </c>
      <c r="L156" s="94"/>
      <c r="M156" s="95"/>
      <c r="N156" s="92">
        <v>2</v>
      </c>
      <c r="O156" s="121"/>
      <c r="P156" s="90" t="s">
        <v>858</v>
      </c>
      <c r="Q156" s="122" t="s">
        <v>855</v>
      </c>
      <c r="R156" s="239" t="s">
        <v>869</v>
      </c>
      <c r="S156" s="100" t="s">
        <v>870</v>
      </c>
      <c r="T156" s="100" t="s">
        <v>871</v>
      </c>
      <c r="U156" s="318" t="s">
        <v>151</v>
      </c>
      <c r="V156" s="101">
        <v>5</v>
      </c>
      <c r="W156" s="458">
        <v>3</v>
      </c>
      <c r="X156" s="488">
        <v>1100000000</v>
      </c>
      <c r="Y156" s="102">
        <f t="shared" si="19"/>
        <v>1126840000</v>
      </c>
      <c r="Z156" s="489"/>
      <c r="AA156" s="488">
        <f t="shared" si="20"/>
        <v>1171913600</v>
      </c>
      <c r="AB156" s="517"/>
      <c r="AC156" s="102">
        <f>300000000-14999984.0733652</f>
        <v>285000015.92663479</v>
      </c>
      <c r="AD156" s="102"/>
      <c r="AE156" s="102"/>
      <c r="AF156" s="102"/>
      <c r="AG156" s="102"/>
      <c r="AH156" s="102"/>
      <c r="AI156" s="102"/>
      <c r="AJ156" s="102"/>
      <c r="AK156" s="102"/>
      <c r="AL156" s="102"/>
      <c r="AM156" s="102"/>
      <c r="AN156" s="102"/>
      <c r="AO156" s="102"/>
      <c r="AP156" s="102"/>
      <c r="AQ156" s="102"/>
      <c r="AR156" s="102"/>
      <c r="AS156" s="102"/>
      <c r="AT156" s="102"/>
      <c r="AU156" s="102"/>
      <c r="AV156" s="102"/>
      <c r="AW156" s="102"/>
      <c r="AX156" s="102"/>
      <c r="AY156" s="102"/>
      <c r="AZ156" s="102"/>
      <c r="BA156" s="102"/>
      <c r="BB156" s="102"/>
      <c r="BC156" s="102"/>
      <c r="BD156" s="102"/>
      <c r="BE156" s="102"/>
      <c r="BF156" s="102"/>
      <c r="BG156" s="102"/>
      <c r="BH156" s="102"/>
      <c r="BI156" s="102"/>
      <c r="BJ156" s="102"/>
      <c r="BK156" s="102"/>
      <c r="BL156" s="102"/>
      <c r="BM156" s="102"/>
      <c r="BN156" s="102"/>
      <c r="BO156" s="362"/>
      <c r="BP156" s="397">
        <f t="shared" si="16"/>
        <v>285000015.92663479</v>
      </c>
      <c r="BQ156" s="381">
        <f t="shared" si="17"/>
        <v>886913584.07336521</v>
      </c>
      <c r="BR156" s="340" t="str">
        <f t="shared" si="18"/>
        <v>CORRECTO</v>
      </c>
      <c r="BS156" s="103" t="s">
        <v>837</v>
      </c>
      <c r="BT156" s="104" t="s">
        <v>838</v>
      </c>
      <c r="BU156" s="4"/>
      <c r="BV156" s="4"/>
      <c r="BW156" s="4"/>
      <c r="CT156" s="102"/>
      <c r="CU156" s="102"/>
      <c r="CV156" s="102"/>
    </row>
    <row r="157" spans="1:100" ht="120" x14ac:dyDescent="0.25">
      <c r="A157" s="37" t="s">
        <v>256</v>
      </c>
      <c r="B157" s="38" t="s">
        <v>807</v>
      </c>
      <c r="C157" s="39"/>
      <c r="D157" s="40" t="s">
        <v>808</v>
      </c>
      <c r="E157" s="38" t="s">
        <v>809</v>
      </c>
      <c r="F157" s="39"/>
      <c r="G157" s="123" t="s">
        <v>810</v>
      </c>
      <c r="H157" s="124" t="s">
        <v>872</v>
      </c>
      <c r="I157" s="125" t="s">
        <v>873</v>
      </c>
      <c r="J157" s="241" t="s">
        <v>875</v>
      </c>
      <c r="K157" s="242" t="s">
        <v>876</v>
      </c>
      <c r="L157" s="243">
        <f>+(SUM(X157:X157))/$Z$196</f>
        <v>0.19723361331241196</v>
      </c>
      <c r="M157" s="240"/>
      <c r="N157" s="240">
        <v>8</v>
      </c>
      <c r="O157" s="244">
        <v>14</v>
      </c>
      <c r="P157" s="245" t="s">
        <v>877</v>
      </c>
      <c r="Q157" s="246" t="s">
        <v>874</v>
      </c>
      <c r="R157" s="241" t="s">
        <v>878</v>
      </c>
      <c r="S157" s="434" t="s">
        <v>879</v>
      </c>
      <c r="T157" s="440" t="s">
        <v>880</v>
      </c>
      <c r="U157" s="332">
        <v>8</v>
      </c>
      <c r="V157" s="247">
        <v>14</v>
      </c>
      <c r="W157" s="479">
        <v>7</v>
      </c>
      <c r="X157" s="503">
        <v>23678657814.999989</v>
      </c>
      <c r="Y157" s="248">
        <f t="shared" si="19"/>
        <v>24256417065.685989</v>
      </c>
      <c r="Z157" s="491">
        <f>SUM(X157:X158)</f>
        <v>28138657814.999989</v>
      </c>
      <c r="AA157" s="503">
        <f t="shared" si="20"/>
        <v>25226673748.313431</v>
      </c>
      <c r="AB157" s="518">
        <f>SUM(AA157:AA158)</f>
        <v>29978250708.313431</v>
      </c>
      <c r="AC157" s="248">
        <f>1800000000-90000000</f>
        <v>1710000000</v>
      </c>
      <c r="AD157" s="248"/>
      <c r="AE157" s="248"/>
      <c r="AF157" s="248">
        <v>84476000</v>
      </c>
      <c r="AG157" s="248"/>
      <c r="AH157" s="248">
        <f>500000000+300000000+308000000+700073698</f>
        <v>1808073698</v>
      </c>
      <c r="AI157" s="248"/>
      <c r="AJ157" s="248"/>
      <c r="AK157" s="248"/>
      <c r="AL157" s="248"/>
      <c r="AM157" s="248"/>
      <c r="AN157" s="248"/>
      <c r="AO157" s="248"/>
      <c r="AP157" s="248"/>
      <c r="AQ157" s="248"/>
      <c r="AR157" s="248"/>
      <c r="AS157" s="248"/>
      <c r="AT157" s="248"/>
      <c r="AU157" s="248"/>
      <c r="AV157" s="248">
        <v>1311488905</v>
      </c>
      <c r="AW157" s="248"/>
      <c r="AX157" s="248"/>
      <c r="AY157" s="248"/>
      <c r="AZ157" s="248"/>
      <c r="BA157" s="248"/>
      <c r="BB157" s="248"/>
      <c r="BC157" s="248">
        <v>790394940</v>
      </c>
      <c r="BD157" s="248"/>
      <c r="BE157" s="248"/>
      <c r="BF157" s="248">
        <v>28503988</v>
      </c>
      <c r="BG157" s="248"/>
      <c r="BH157" s="248"/>
      <c r="BI157" s="248"/>
      <c r="BJ157" s="248">
        <v>41604832</v>
      </c>
      <c r="BK157" s="248"/>
      <c r="BL157" s="248"/>
      <c r="BM157" s="248"/>
      <c r="BN157" s="248"/>
      <c r="BO157" s="372">
        <v>5061550000</v>
      </c>
      <c r="BP157" s="407">
        <f t="shared" si="16"/>
        <v>10836092363</v>
      </c>
      <c r="BQ157" s="391">
        <f t="shared" si="17"/>
        <v>14390581385.313431</v>
      </c>
      <c r="BR157" s="339" t="str">
        <f t="shared" si="18"/>
        <v>CORRECTO</v>
      </c>
      <c r="BS157" s="249" t="s">
        <v>837</v>
      </c>
      <c r="BT157" s="250" t="s">
        <v>838</v>
      </c>
      <c r="BU157" s="4"/>
      <c r="BV157" s="4"/>
      <c r="BW157" s="4"/>
      <c r="CT157" s="248" t="e">
        <f>+#REF!*$G$470</f>
        <v>#REF!</v>
      </c>
      <c r="CU157" s="248" t="e">
        <f>+#REF!*$G$471</f>
        <v>#REF!</v>
      </c>
      <c r="CV157" s="248"/>
    </row>
    <row r="158" spans="1:100" ht="49.5" customHeight="1" x14ac:dyDescent="0.25">
      <c r="A158" s="37" t="s">
        <v>256</v>
      </c>
      <c r="B158" s="38" t="s">
        <v>807</v>
      </c>
      <c r="C158" s="39"/>
      <c r="D158" s="40" t="s">
        <v>808</v>
      </c>
      <c r="E158" s="38" t="s">
        <v>809</v>
      </c>
      <c r="F158" s="39"/>
      <c r="G158" s="89"/>
      <c r="H158" s="90" t="s">
        <v>872</v>
      </c>
      <c r="I158" s="91" t="s">
        <v>873</v>
      </c>
      <c r="J158" s="193" t="s">
        <v>882</v>
      </c>
      <c r="K158" s="194" t="s">
        <v>883</v>
      </c>
      <c r="L158" s="195">
        <f>+(SUM(X158:X158))/$Z$196</f>
        <v>3.7149990605299756E-2</v>
      </c>
      <c r="M158" s="192"/>
      <c r="N158" s="192">
        <v>49</v>
      </c>
      <c r="O158" s="196">
        <v>49</v>
      </c>
      <c r="P158" s="251" t="s">
        <v>884</v>
      </c>
      <c r="Q158" s="198" t="s">
        <v>881</v>
      </c>
      <c r="R158" s="193" t="s">
        <v>885</v>
      </c>
      <c r="S158" s="194" t="s">
        <v>886</v>
      </c>
      <c r="T158" s="194" t="s">
        <v>887</v>
      </c>
      <c r="U158" s="327">
        <v>49</v>
      </c>
      <c r="V158" s="200">
        <v>49</v>
      </c>
      <c r="W158" s="469">
        <v>40</v>
      </c>
      <c r="X158" s="499">
        <v>4460000000</v>
      </c>
      <c r="Y158" s="201">
        <f t="shared" si="19"/>
        <v>4568824000</v>
      </c>
      <c r="Z158" s="489"/>
      <c r="AA158" s="499">
        <f t="shared" si="20"/>
        <v>4751576960</v>
      </c>
      <c r="AB158" s="517"/>
      <c r="AC158" s="201">
        <f>800000000-40000000</f>
        <v>760000000</v>
      </c>
      <c r="AD158" s="201"/>
      <c r="AE158" s="201"/>
      <c r="AF158" s="201"/>
      <c r="AG158" s="201"/>
      <c r="AH158" s="201"/>
      <c r="AI158" s="201"/>
      <c r="AJ158" s="201">
        <v>219227857.19999999</v>
      </c>
      <c r="AK158" s="201"/>
      <c r="AL158" s="201"/>
      <c r="AM158" s="201"/>
      <c r="AN158" s="201"/>
      <c r="AO158" s="201">
        <f>471318035*0.55</f>
        <v>259224919.25000003</v>
      </c>
      <c r="AP158" s="201"/>
      <c r="AQ158" s="201"/>
      <c r="AR158" s="201"/>
      <c r="AS158" s="201"/>
      <c r="AT158" s="201"/>
      <c r="AU158" s="201"/>
      <c r="AV158" s="201"/>
      <c r="AW158" s="201"/>
      <c r="AX158" s="201"/>
      <c r="AY158" s="201"/>
      <c r="AZ158" s="201"/>
      <c r="BA158" s="201"/>
      <c r="BB158" s="201"/>
      <c r="BC158" s="201"/>
      <c r="BD158" s="201">
        <f>3474618*0.55</f>
        <v>1911039.9000000001</v>
      </c>
      <c r="BE158" s="201"/>
      <c r="BF158" s="201"/>
      <c r="BG158" s="201"/>
      <c r="BH158" s="201"/>
      <c r="BI158" s="201"/>
      <c r="BJ158" s="201"/>
      <c r="BK158" s="201"/>
      <c r="BL158" s="201"/>
      <c r="BM158" s="201"/>
      <c r="BN158" s="201"/>
      <c r="BO158" s="369"/>
      <c r="BP158" s="404">
        <f t="shared" si="16"/>
        <v>1240363816.3500001</v>
      </c>
      <c r="BQ158" s="388">
        <f t="shared" si="17"/>
        <v>3511213143.6499996</v>
      </c>
      <c r="BR158" s="340" t="str">
        <f t="shared" si="18"/>
        <v>CORRECTO</v>
      </c>
      <c r="BS158" s="202" t="s">
        <v>837</v>
      </c>
      <c r="BT158" s="203" t="s">
        <v>838</v>
      </c>
      <c r="BU158" s="4"/>
      <c r="BV158" s="4"/>
      <c r="BW158" s="4"/>
      <c r="CT158" s="201"/>
      <c r="CU158" s="201"/>
      <c r="CV158" s="201"/>
    </row>
    <row r="159" spans="1:100" ht="73.5" customHeight="1" x14ac:dyDescent="0.25">
      <c r="A159" s="37" t="s">
        <v>256</v>
      </c>
      <c r="B159" s="38" t="s">
        <v>807</v>
      </c>
      <c r="C159" s="39"/>
      <c r="D159" s="40" t="s">
        <v>808</v>
      </c>
      <c r="E159" s="38" t="s">
        <v>809</v>
      </c>
      <c r="F159" s="39"/>
      <c r="G159" s="105" t="s">
        <v>888</v>
      </c>
      <c r="H159" s="106" t="s">
        <v>889</v>
      </c>
      <c r="I159" s="107" t="s">
        <v>890</v>
      </c>
      <c r="J159" s="109" t="s">
        <v>892</v>
      </c>
      <c r="K159" s="107" t="s">
        <v>893</v>
      </c>
      <c r="L159" s="110">
        <f>+(SUM(X159:X160))/$Z$196</f>
        <v>8.4826624186914376E-2</v>
      </c>
      <c r="M159" s="111"/>
      <c r="N159" s="108">
        <v>100</v>
      </c>
      <c r="O159" s="112">
        <v>100</v>
      </c>
      <c r="P159" s="106" t="s">
        <v>894</v>
      </c>
      <c r="Q159" s="114" t="s">
        <v>891</v>
      </c>
      <c r="R159" s="115" t="s">
        <v>895</v>
      </c>
      <c r="S159" s="107" t="s">
        <v>896</v>
      </c>
      <c r="T159" s="107" t="s">
        <v>897</v>
      </c>
      <c r="U159" s="333">
        <v>3457</v>
      </c>
      <c r="V159" s="252">
        <v>3497</v>
      </c>
      <c r="W159" s="480">
        <v>3486</v>
      </c>
      <c r="X159" s="504">
        <v>177600000</v>
      </c>
      <c r="Y159" s="253">
        <f t="shared" si="19"/>
        <v>181933440</v>
      </c>
      <c r="Z159" s="491">
        <f>SUM(X159:X164)</f>
        <v>33229764187</v>
      </c>
      <c r="AA159" s="504">
        <f t="shared" si="20"/>
        <v>189210777.59999999</v>
      </c>
      <c r="AB159" s="518">
        <f>SUM(AA159:AA164)</f>
        <v>35402193250.489311</v>
      </c>
      <c r="AC159" s="253">
        <v>50000000</v>
      </c>
      <c r="AD159" s="253"/>
      <c r="AE159" s="253"/>
      <c r="AF159" s="253"/>
      <c r="AG159" s="253"/>
      <c r="AH159" s="253"/>
      <c r="AI159" s="253"/>
      <c r="AJ159" s="253"/>
      <c r="AK159" s="253"/>
      <c r="AL159" s="253"/>
      <c r="AM159" s="253"/>
      <c r="AN159" s="253"/>
      <c r="AO159" s="253"/>
      <c r="AP159" s="253"/>
      <c r="AQ159" s="253"/>
      <c r="AR159" s="253"/>
      <c r="AS159" s="253">
        <f>627203496/2</f>
        <v>313601748</v>
      </c>
      <c r="AT159" s="253"/>
      <c r="AU159" s="253"/>
      <c r="AV159" s="253"/>
      <c r="AW159" s="253"/>
      <c r="AX159" s="253"/>
      <c r="AY159" s="253"/>
      <c r="AZ159" s="253"/>
      <c r="BA159" s="253"/>
      <c r="BB159" s="253"/>
      <c r="BC159" s="253"/>
      <c r="BD159" s="253"/>
      <c r="BE159" s="253"/>
      <c r="BF159" s="253"/>
      <c r="BG159" s="253"/>
      <c r="BH159" s="253"/>
      <c r="BI159" s="253"/>
      <c r="BJ159" s="253"/>
      <c r="BK159" s="253"/>
      <c r="BL159" s="253"/>
      <c r="BM159" s="253"/>
      <c r="BN159" s="253"/>
      <c r="BO159" s="373"/>
      <c r="BP159" s="408">
        <f t="shared" si="16"/>
        <v>363601748</v>
      </c>
      <c r="BQ159" s="392">
        <f t="shared" si="17"/>
        <v>-174390970.40000001</v>
      </c>
      <c r="BR159" s="341" t="str">
        <f t="shared" si="18"/>
        <v>INCORRECTO</v>
      </c>
      <c r="BS159" s="254" t="s">
        <v>898</v>
      </c>
      <c r="BT159" s="255" t="s">
        <v>899</v>
      </c>
      <c r="BU159" s="4"/>
      <c r="BV159" s="4"/>
      <c r="BW159" s="4"/>
      <c r="CT159" s="253"/>
      <c r="CU159" s="253"/>
      <c r="CV159" s="253"/>
    </row>
    <row r="160" spans="1:100" ht="61.5" customHeight="1" x14ac:dyDescent="0.25">
      <c r="A160" s="37" t="s">
        <v>256</v>
      </c>
      <c r="B160" s="38" t="s">
        <v>807</v>
      </c>
      <c r="C160" s="39"/>
      <c r="D160" s="40" t="s">
        <v>808</v>
      </c>
      <c r="E160" s="38" t="s">
        <v>809</v>
      </c>
      <c r="F160" s="39"/>
      <c r="G160" s="41"/>
      <c r="H160" s="40" t="s">
        <v>889</v>
      </c>
      <c r="I160" s="38" t="s">
        <v>890</v>
      </c>
      <c r="J160" s="43" t="s">
        <v>900</v>
      </c>
      <c r="K160" s="38" t="s">
        <v>893</v>
      </c>
      <c r="L160" s="39"/>
      <c r="M160" s="44"/>
      <c r="N160" s="256">
        <v>99</v>
      </c>
      <c r="O160" s="257">
        <v>99</v>
      </c>
      <c r="P160" s="46" t="s">
        <v>894</v>
      </c>
      <c r="Q160" s="47" t="s">
        <v>891</v>
      </c>
      <c r="R160" s="48" t="s">
        <v>901</v>
      </c>
      <c r="S160" s="432" t="s">
        <v>902</v>
      </c>
      <c r="T160" s="49" t="s">
        <v>903</v>
      </c>
      <c r="U160" s="317">
        <v>3164</v>
      </c>
      <c r="V160" s="176">
        <v>3164</v>
      </c>
      <c r="W160" s="465">
        <v>3164</v>
      </c>
      <c r="X160" s="484">
        <v>10006164187</v>
      </c>
      <c r="Y160" s="51">
        <f t="shared" si="19"/>
        <v>10250314593.1628</v>
      </c>
      <c r="Z160" s="485"/>
      <c r="AA160" s="484">
        <f t="shared" si="20"/>
        <v>10660327176.889313</v>
      </c>
      <c r="AB160" s="516"/>
      <c r="AC160" s="51">
        <v>820000000</v>
      </c>
      <c r="AD160" s="51"/>
      <c r="AE160" s="51"/>
      <c r="AF160" s="51"/>
      <c r="AG160" s="51"/>
      <c r="AH160" s="51"/>
      <c r="AI160" s="51"/>
      <c r="AJ160" s="51"/>
      <c r="AK160" s="51"/>
      <c r="AL160" s="51"/>
      <c r="AM160" s="51"/>
      <c r="AN160" s="51"/>
      <c r="AO160" s="51"/>
      <c r="AP160" s="51"/>
      <c r="AQ160" s="51"/>
      <c r="AR160" s="51"/>
      <c r="AS160" s="51"/>
      <c r="AT160" s="51"/>
      <c r="AU160" s="51"/>
      <c r="AV160" s="51"/>
      <c r="AW160" s="51"/>
      <c r="AX160" s="51"/>
      <c r="AY160" s="51"/>
      <c r="AZ160" s="51"/>
      <c r="BA160" s="51"/>
      <c r="BB160" s="51"/>
      <c r="BC160" s="51"/>
      <c r="BD160" s="51"/>
      <c r="BE160" s="51">
        <v>9205236</v>
      </c>
      <c r="BF160" s="51"/>
      <c r="BG160" s="51"/>
      <c r="BH160" s="51"/>
      <c r="BI160" s="51"/>
      <c r="BJ160" s="51"/>
      <c r="BK160" s="51"/>
      <c r="BL160" s="51"/>
      <c r="BM160" s="51"/>
      <c r="BN160" s="51">
        <v>88231991</v>
      </c>
      <c r="BO160" s="359"/>
      <c r="BP160" s="394">
        <f t="shared" si="16"/>
        <v>917437227</v>
      </c>
      <c r="BQ160" s="378">
        <f t="shared" si="17"/>
        <v>9742889949.8893127</v>
      </c>
      <c r="BR160" s="339" t="str">
        <f t="shared" si="18"/>
        <v>CORRECTO</v>
      </c>
      <c r="BS160" s="52" t="s">
        <v>898</v>
      </c>
      <c r="BT160" s="53" t="s">
        <v>899</v>
      </c>
      <c r="BU160" s="4"/>
      <c r="BV160" s="4"/>
      <c r="BW160" s="4"/>
      <c r="CT160" s="51" t="e">
        <f>+#REF!*$G$470</f>
        <v>#REF!</v>
      </c>
      <c r="CU160" s="51"/>
      <c r="CV160" s="51"/>
    </row>
    <row r="161" spans="1:100" ht="73.5" customHeight="1" x14ac:dyDescent="0.25">
      <c r="A161" s="37" t="s">
        <v>256</v>
      </c>
      <c r="B161" s="38" t="s">
        <v>807</v>
      </c>
      <c r="C161" s="39"/>
      <c r="D161" s="40" t="s">
        <v>808</v>
      </c>
      <c r="E161" s="38" t="s">
        <v>809</v>
      </c>
      <c r="F161" s="39"/>
      <c r="G161" s="41"/>
      <c r="H161" s="40" t="s">
        <v>889</v>
      </c>
      <c r="I161" s="38" t="s">
        <v>890</v>
      </c>
      <c r="J161" s="188" t="s">
        <v>904</v>
      </c>
      <c r="K161" s="189" t="s">
        <v>905</v>
      </c>
      <c r="L161" s="190">
        <f>+(SUM(X161:X164))/$Z$196</f>
        <v>0.19196383037886508</v>
      </c>
      <c r="M161" s="191"/>
      <c r="N161" s="187">
        <v>100</v>
      </c>
      <c r="O161" s="45">
        <v>100</v>
      </c>
      <c r="P161" s="46" t="s">
        <v>894</v>
      </c>
      <c r="Q161" s="47" t="s">
        <v>891</v>
      </c>
      <c r="R161" s="48" t="s">
        <v>906</v>
      </c>
      <c r="S161" s="432" t="s">
        <v>907</v>
      </c>
      <c r="T161" s="179" t="s">
        <v>908</v>
      </c>
      <c r="U161" s="326">
        <v>5562</v>
      </c>
      <c r="V161" s="180">
        <v>5761</v>
      </c>
      <c r="W161" s="467">
        <v>5710</v>
      </c>
      <c r="X161" s="496">
        <v>6729000000</v>
      </c>
      <c r="Y161" s="182">
        <f t="shared" si="19"/>
        <v>6893187600</v>
      </c>
      <c r="Z161" s="485"/>
      <c r="AA161" s="496">
        <f t="shared" si="20"/>
        <v>7168915104</v>
      </c>
      <c r="AB161" s="516"/>
      <c r="AC161" s="51">
        <v>1400000000</v>
      </c>
      <c r="AD161" s="51"/>
      <c r="AE161" s="51"/>
      <c r="AF161" s="51"/>
      <c r="AG161" s="51"/>
      <c r="AH161" s="51"/>
      <c r="AI161" s="51"/>
      <c r="AJ161" s="51"/>
      <c r="AK161" s="51"/>
      <c r="AL161" s="51"/>
      <c r="AM161" s="51"/>
      <c r="AN161" s="51"/>
      <c r="AO161" s="51"/>
      <c r="AP161" s="51"/>
      <c r="AQ161" s="51"/>
      <c r="AR161" s="51"/>
      <c r="AS161" s="51"/>
      <c r="AT161" s="51"/>
      <c r="AU161" s="51"/>
      <c r="AV161" s="51"/>
      <c r="AW161" s="51"/>
      <c r="AX161" s="51"/>
      <c r="AY161" s="51"/>
      <c r="AZ161" s="51"/>
      <c r="BA161" s="51"/>
      <c r="BB161" s="51"/>
      <c r="BC161" s="51"/>
      <c r="BD161" s="51"/>
      <c r="BE161" s="51"/>
      <c r="BF161" s="51"/>
      <c r="BG161" s="51"/>
      <c r="BH161" s="51"/>
      <c r="BI161" s="51"/>
      <c r="BJ161" s="51"/>
      <c r="BK161" s="51"/>
      <c r="BL161" s="51"/>
      <c r="BM161" s="51"/>
      <c r="BN161" s="51"/>
      <c r="BO161" s="359"/>
      <c r="BP161" s="394">
        <f t="shared" si="16"/>
        <v>1400000000</v>
      </c>
      <c r="BQ161" s="378">
        <f t="shared" si="17"/>
        <v>5768915104</v>
      </c>
      <c r="BR161" s="339" t="str">
        <f t="shared" si="18"/>
        <v>CORRECTO</v>
      </c>
      <c r="BS161" s="183" t="s">
        <v>898</v>
      </c>
      <c r="BT161" s="184" t="s">
        <v>899</v>
      </c>
      <c r="BU161" s="4"/>
      <c r="BV161" s="4"/>
      <c r="BW161" s="4"/>
      <c r="CT161" s="51" t="e">
        <f>+#REF!*$G$470</f>
        <v>#REF!</v>
      </c>
      <c r="CU161" s="51"/>
      <c r="CV161" s="51"/>
    </row>
    <row r="162" spans="1:100" ht="62.25" customHeight="1" x14ac:dyDescent="0.25">
      <c r="A162" s="37" t="s">
        <v>256</v>
      </c>
      <c r="B162" s="38" t="s">
        <v>807</v>
      </c>
      <c r="C162" s="39"/>
      <c r="D162" s="40" t="s">
        <v>808</v>
      </c>
      <c r="E162" s="38" t="s">
        <v>809</v>
      </c>
      <c r="F162" s="39"/>
      <c r="G162" s="41"/>
      <c r="H162" s="40" t="s">
        <v>889</v>
      </c>
      <c r="I162" s="38" t="s">
        <v>890</v>
      </c>
      <c r="J162" s="43" t="s">
        <v>909</v>
      </c>
      <c r="K162" s="38" t="s">
        <v>905</v>
      </c>
      <c r="L162" s="39"/>
      <c r="M162" s="44"/>
      <c r="N162" s="256">
        <v>84</v>
      </c>
      <c r="O162" s="45">
        <v>87</v>
      </c>
      <c r="P162" s="46" t="s">
        <v>894</v>
      </c>
      <c r="Q162" s="47" t="s">
        <v>891</v>
      </c>
      <c r="R162" s="48" t="s">
        <v>910</v>
      </c>
      <c r="S162" s="432" t="s">
        <v>911</v>
      </c>
      <c r="T162" s="49" t="s">
        <v>912</v>
      </c>
      <c r="U162" s="317">
        <v>72</v>
      </c>
      <c r="V162" s="50">
        <v>86.4</v>
      </c>
      <c r="W162" s="455">
        <v>84</v>
      </c>
      <c r="X162" s="484">
        <v>5000000000</v>
      </c>
      <c r="Y162" s="51">
        <f t="shared" si="19"/>
        <v>5122000000</v>
      </c>
      <c r="Z162" s="485"/>
      <c r="AA162" s="484">
        <f t="shared" si="20"/>
        <v>5326880000</v>
      </c>
      <c r="AB162" s="516"/>
      <c r="AC162" s="51">
        <v>925000000</v>
      </c>
      <c r="AD162" s="51"/>
      <c r="AE162" s="51"/>
      <c r="AF162" s="51"/>
      <c r="AG162" s="51"/>
      <c r="AH162" s="51"/>
      <c r="AI162" s="51"/>
      <c r="AJ162" s="51"/>
      <c r="AK162" s="51"/>
      <c r="AL162" s="51">
        <v>284802500</v>
      </c>
      <c r="AM162" s="51"/>
      <c r="AN162" s="51"/>
      <c r="AO162" s="51"/>
      <c r="AP162" s="51"/>
      <c r="AQ162" s="51"/>
      <c r="AR162" s="51"/>
      <c r="AS162" s="51">
        <v>313601748</v>
      </c>
      <c r="AT162" s="51"/>
      <c r="AU162" s="51"/>
      <c r="AV162" s="51"/>
      <c r="AW162" s="51"/>
      <c r="AX162" s="51"/>
      <c r="AY162" s="51"/>
      <c r="AZ162" s="51"/>
      <c r="BA162" s="51"/>
      <c r="BB162" s="51"/>
      <c r="BC162" s="51"/>
      <c r="BD162" s="51"/>
      <c r="BE162" s="51"/>
      <c r="BF162" s="51"/>
      <c r="BG162" s="51"/>
      <c r="BH162" s="51"/>
      <c r="BI162" s="51"/>
      <c r="BJ162" s="51"/>
      <c r="BK162" s="51"/>
      <c r="BL162" s="51"/>
      <c r="BM162" s="51"/>
      <c r="BN162" s="51"/>
      <c r="BO162" s="359"/>
      <c r="BP162" s="394">
        <f t="shared" si="16"/>
        <v>1523404248</v>
      </c>
      <c r="BQ162" s="378">
        <f t="shared" si="17"/>
        <v>3803475752</v>
      </c>
      <c r="BR162" s="339" t="str">
        <f t="shared" si="18"/>
        <v>CORRECTO</v>
      </c>
      <c r="BS162" s="52" t="s">
        <v>898</v>
      </c>
      <c r="BT162" s="53" t="s">
        <v>899</v>
      </c>
      <c r="BU162" s="4"/>
      <c r="BV162" s="4"/>
      <c r="BW162" s="4"/>
      <c r="CT162" s="51" t="e">
        <f>+#REF!*$G$470</f>
        <v>#REF!</v>
      </c>
      <c r="CU162" s="51"/>
      <c r="CV162" s="51"/>
    </row>
    <row r="163" spans="1:100" ht="60.75" customHeight="1" x14ac:dyDescent="0.25">
      <c r="A163" s="37" t="s">
        <v>256</v>
      </c>
      <c r="B163" s="38" t="s">
        <v>807</v>
      </c>
      <c r="C163" s="39"/>
      <c r="D163" s="40" t="s">
        <v>808</v>
      </c>
      <c r="E163" s="38" t="s">
        <v>809</v>
      </c>
      <c r="F163" s="39"/>
      <c r="G163" s="41"/>
      <c r="H163" s="40" t="s">
        <v>889</v>
      </c>
      <c r="I163" s="38" t="s">
        <v>890</v>
      </c>
      <c r="J163" s="43" t="s">
        <v>909</v>
      </c>
      <c r="K163" s="38" t="s">
        <v>905</v>
      </c>
      <c r="L163" s="39"/>
      <c r="M163" s="44"/>
      <c r="N163" s="258">
        <v>0.84</v>
      </c>
      <c r="O163" s="45"/>
      <c r="P163" s="46" t="s">
        <v>894</v>
      </c>
      <c r="Q163" s="47" t="s">
        <v>891</v>
      </c>
      <c r="R163" s="48" t="s">
        <v>913</v>
      </c>
      <c r="S163" s="432" t="s">
        <v>914</v>
      </c>
      <c r="T163" s="49" t="s">
        <v>915</v>
      </c>
      <c r="U163" s="317">
        <v>2</v>
      </c>
      <c r="V163" s="50">
        <v>3</v>
      </c>
      <c r="W163" s="455">
        <v>3</v>
      </c>
      <c r="X163" s="484">
        <v>3317000000</v>
      </c>
      <c r="Y163" s="51">
        <f t="shared" si="19"/>
        <v>3397934800</v>
      </c>
      <c r="Z163" s="485"/>
      <c r="AA163" s="484">
        <f t="shared" si="20"/>
        <v>3533852192</v>
      </c>
      <c r="AB163" s="516"/>
      <c r="AC163" s="51"/>
      <c r="AD163" s="51"/>
      <c r="AE163" s="51"/>
      <c r="AF163" s="51"/>
      <c r="AG163" s="51"/>
      <c r="AH163" s="51"/>
      <c r="AI163" s="51"/>
      <c r="AJ163" s="51"/>
      <c r="AK163" s="51"/>
      <c r="AL163" s="51"/>
      <c r="AM163" s="51"/>
      <c r="AN163" s="51"/>
      <c r="AO163" s="51"/>
      <c r="AP163" s="51"/>
      <c r="AQ163" s="51"/>
      <c r="AR163" s="51"/>
      <c r="AS163" s="51"/>
      <c r="AT163" s="51"/>
      <c r="AU163" s="51"/>
      <c r="AV163" s="51"/>
      <c r="AW163" s="51"/>
      <c r="AX163" s="51"/>
      <c r="AY163" s="51"/>
      <c r="AZ163" s="51"/>
      <c r="BA163" s="51"/>
      <c r="BB163" s="51"/>
      <c r="BC163" s="51"/>
      <c r="BD163" s="51"/>
      <c r="BE163" s="51"/>
      <c r="BF163" s="51"/>
      <c r="BG163" s="51"/>
      <c r="BH163" s="51"/>
      <c r="BI163" s="51"/>
      <c r="BJ163" s="51"/>
      <c r="BK163" s="51"/>
      <c r="BL163" s="51"/>
      <c r="BM163" s="51"/>
      <c r="BN163" s="51"/>
      <c r="BO163" s="359"/>
      <c r="BP163" s="394">
        <f t="shared" si="16"/>
        <v>0</v>
      </c>
      <c r="BQ163" s="378">
        <f t="shared" si="17"/>
        <v>3533852192</v>
      </c>
      <c r="BR163" s="339" t="str">
        <f t="shared" si="18"/>
        <v>CORRECTO</v>
      </c>
      <c r="BS163" s="52" t="s">
        <v>898</v>
      </c>
      <c r="BT163" s="53" t="s">
        <v>899</v>
      </c>
      <c r="BU163" s="4"/>
      <c r="BV163" s="4"/>
      <c r="BW163" s="4"/>
      <c r="CT163" s="51" t="e">
        <f>+#REF!*$G$470</f>
        <v>#REF!</v>
      </c>
      <c r="CU163" s="51"/>
      <c r="CV163" s="51"/>
    </row>
    <row r="164" spans="1:100" ht="60" customHeight="1" x14ac:dyDescent="0.25">
      <c r="A164" s="37" t="s">
        <v>256</v>
      </c>
      <c r="B164" s="38" t="s">
        <v>807</v>
      </c>
      <c r="C164" s="39"/>
      <c r="D164" s="40" t="s">
        <v>808</v>
      </c>
      <c r="E164" s="38" t="s">
        <v>809</v>
      </c>
      <c r="F164" s="39"/>
      <c r="G164" s="89"/>
      <c r="H164" s="90" t="s">
        <v>889</v>
      </c>
      <c r="I164" s="91" t="s">
        <v>890</v>
      </c>
      <c r="J164" s="93" t="s">
        <v>909</v>
      </c>
      <c r="K164" s="91" t="s">
        <v>905</v>
      </c>
      <c r="L164" s="94"/>
      <c r="M164" s="95"/>
      <c r="N164" s="259">
        <v>0.84</v>
      </c>
      <c r="O164" s="121"/>
      <c r="P164" s="97" t="s">
        <v>894</v>
      </c>
      <c r="Q164" s="122" t="s">
        <v>891</v>
      </c>
      <c r="R164" s="99" t="s">
        <v>916</v>
      </c>
      <c r="S164" s="100" t="s">
        <v>917</v>
      </c>
      <c r="T164" s="100" t="s">
        <v>918</v>
      </c>
      <c r="U164" s="318">
        <v>0</v>
      </c>
      <c r="V164" s="101">
        <v>1</v>
      </c>
      <c r="W164" s="458">
        <v>1</v>
      </c>
      <c r="X164" s="488">
        <v>8000000000</v>
      </c>
      <c r="Y164" s="102">
        <f t="shared" si="19"/>
        <v>8195200000</v>
      </c>
      <c r="Z164" s="489"/>
      <c r="AA164" s="488">
        <f t="shared" si="20"/>
        <v>8523008000</v>
      </c>
      <c r="AB164" s="517"/>
      <c r="AC164" s="102"/>
      <c r="AD164" s="102"/>
      <c r="AE164" s="102"/>
      <c r="AF164" s="102"/>
      <c r="AG164" s="102"/>
      <c r="AH164" s="102"/>
      <c r="AI164" s="102"/>
      <c r="AJ164" s="102"/>
      <c r="AK164" s="102"/>
      <c r="AL164" s="102"/>
      <c r="AM164" s="102"/>
      <c r="AN164" s="102"/>
      <c r="AO164" s="102"/>
      <c r="AP164" s="102"/>
      <c r="AQ164" s="102"/>
      <c r="AR164" s="102"/>
      <c r="AS164" s="102"/>
      <c r="AT164" s="102"/>
      <c r="AU164" s="102"/>
      <c r="AV164" s="102"/>
      <c r="AW164" s="102"/>
      <c r="AX164" s="102"/>
      <c r="AY164" s="102"/>
      <c r="AZ164" s="102"/>
      <c r="BA164" s="102"/>
      <c r="BB164" s="102"/>
      <c r="BC164" s="102"/>
      <c r="BD164" s="102"/>
      <c r="BE164" s="102"/>
      <c r="BF164" s="102"/>
      <c r="BG164" s="102"/>
      <c r="BH164" s="102"/>
      <c r="BI164" s="102"/>
      <c r="BJ164" s="102"/>
      <c r="BK164" s="102"/>
      <c r="BL164" s="102"/>
      <c r="BM164" s="102"/>
      <c r="BN164" s="102"/>
      <c r="BO164" s="362"/>
      <c r="BP164" s="397">
        <f t="shared" si="16"/>
        <v>0</v>
      </c>
      <c r="BQ164" s="381">
        <f t="shared" si="17"/>
        <v>8523008000</v>
      </c>
      <c r="BR164" s="340" t="str">
        <f t="shared" si="18"/>
        <v>CORRECTO</v>
      </c>
      <c r="BS164" s="103" t="s">
        <v>898</v>
      </c>
      <c r="BT164" s="104" t="s">
        <v>899</v>
      </c>
      <c r="BU164" s="4"/>
      <c r="BV164" s="4"/>
      <c r="BW164" s="4"/>
      <c r="CT164" s="102"/>
      <c r="CU164" s="102"/>
      <c r="CV164" s="102"/>
    </row>
    <row r="165" spans="1:100" ht="76.5" customHeight="1" x14ac:dyDescent="0.25">
      <c r="A165" s="37" t="s">
        <v>256</v>
      </c>
      <c r="B165" s="38" t="s">
        <v>807</v>
      </c>
      <c r="C165" s="39"/>
      <c r="D165" s="40" t="s">
        <v>808</v>
      </c>
      <c r="E165" s="38" t="s">
        <v>809</v>
      </c>
      <c r="F165" s="39"/>
      <c r="G165" s="123" t="s">
        <v>888</v>
      </c>
      <c r="H165" s="124" t="s">
        <v>919</v>
      </c>
      <c r="I165" s="125" t="s">
        <v>920</v>
      </c>
      <c r="J165" s="109" t="s">
        <v>922</v>
      </c>
      <c r="K165" s="107" t="s">
        <v>923</v>
      </c>
      <c r="L165" s="110">
        <f>+(SUM(X165:X166))/$Z$196</f>
        <v>1.8425062605139701E-2</v>
      </c>
      <c r="M165" s="111"/>
      <c r="N165" s="108">
        <v>0</v>
      </c>
      <c r="O165" s="112">
        <v>2</v>
      </c>
      <c r="P165" s="113" t="s">
        <v>924</v>
      </c>
      <c r="Q165" s="114" t="s">
        <v>921</v>
      </c>
      <c r="R165" s="126" t="s">
        <v>925</v>
      </c>
      <c r="S165" s="127" t="s">
        <v>926</v>
      </c>
      <c r="T165" s="127" t="s">
        <v>927</v>
      </c>
      <c r="U165" s="319">
        <v>0</v>
      </c>
      <c r="V165" s="128">
        <v>4</v>
      </c>
      <c r="W165" s="460">
        <v>3</v>
      </c>
      <c r="X165" s="492">
        <v>200000000</v>
      </c>
      <c r="Y165" s="129">
        <f t="shared" si="19"/>
        <v>204880000</v>
      </c>
      <c r="Z165" s="491">
        <f>SUM(X165:X166)</f>
        <v>2212000000</v>
      </c>
      <c r="AA165" s="492">
        <f t="shared" si="20"/>
        <v>213075200</v>
      </c>
      <c r="AB165" s="518">
        <f>SUM(AA165:AA166)</f>
        <v>2356611712</v>
      </c>
      <c r="AC165" s="129">
        <v>70000000</v>
      </c>
      <c r="AD165" s="129"/>
      <c r="AE165" s="129"/>
      <c r="AF165" s="129"/>
      <c r="AG165" s="129"/>
      <c r="AH165" s="129"/>
      <c r="AI165" s="129"/>
      <c r="AJ165" s="129"/>
      <c r="AK165" s="129"/>
      <c r="AL165" s="129"/>
      <c r="AM165" s="129"/>
      <c r="AN165" s="129"/>
      <c r="AO165" s="129"/>
      <c r="AP165" s="129"/>
      <c r="AQ165" s="129"/>
      <c r="AR165" s="129"/>
      <c r="AS165" s="129"/>
      <c r="AT165" s="129"/>
      <c r="AU165" s="129"/>
      <c r="AV165" s="129"/>
      <c r="AW165" s="129"/>
      <c r="AX165" s="129"/>
      <c r="AY165" s="129"/>
      <c r="AZ165" s="129"/>
      <c r="BA165" s="129"/>
      <c r="BB165" s="129"/>
      <c r="BC165" s="129"/>
      <c r="BD165" s="129"/>
      <c r="BE165" s="129"/>
      <c r="BF165" s="129"/>
      <c r="BG165" s="129"/>
      <c r="BH165" s="129"/>
      <c r="BI165" s="129"/>
      <c r="BJ165" s="129"/>
      <c r="BK165" s="129"/>
      <c r="BL165" s="129"/>
      <c r="BM165" s="129"/>
      <c r="BN165" s="129"/>
      <c r="BO165" s="364"/>
      <c r="BP165" s="399">
        <f t="shared" si="16"/>
        <v>70000000</v>
      </c>
      <c r="BQ165" s="383">
        <f t="shared" si="17"/>
        <v>143075200</v>
      </c>
      <c r="BR165" s="339" t="str">
        <f t="shared" si="18"/>
        <v>CORRECTO</v>
      </c>
      <c r="BS165" s="130" t="s">
        <v>898</v>
      </c>
      <c r="BT165" s="131" t="s">
        <v>899</v>
      </c>
      <c r="BU165" s="4"/>
      <c r="BV165" s="4"/>
      <c r="BW165" s="4"/>
      <c r="CT165" s="129"/>
      <c r="CU165" s="129"/>
      <c r="CV165" s="129"/>
    </row>
    <row r="166" spans="1:100" ht="61.5" customHeight="1" x14ac:dyDescent="0.25">
      <c r="A166" s="37" t="s">
        <v>256</v>
      </c>
      <c r="B166" s="38" t="s">
        <v>807</v>
      </c>
      <c r="C166" s="39"/>
      <c r="D166" s="40" t="s">
        <v>808</v>
      </c>
      <c r="E166" s="38" t="s">
        <v>809</v>
      </c>
      <c r="F166" s="39"/>
      <c r="G166" s="41"/>
      <c r="H166" s="40" t="s">
        <v>919</v>
      </c>
      <c r="I166" s="38" t="s">
        <v>920</v>
      </c>
      <c r="J166" s="43" t="s">
        <v>928</v>
      </c>
      <c r="K166" s="38" t="s">
        <v>923</v>
      </c>
      <c r="L166" s="39"/>
      <c r="M166" s="44"/>
      <c r="N166" s="42">
        <v>0</v>
      </c>
      <c r="O166" s="45"/>
      <c r="P166" s="46" t="s">
        <v>924</v>
      </c>
      <c r="Q166" s="47" t="s">
        <v>921</v>
      </c>
      <c r="R166" s="48" t="s">
        <v>929</v>
      </c>
      <c r="S166" s="432" t="s">
        <v>930</v>
      </c>
      <c r="T166" s="49" t="s">
        <v>931</v>
      </c>
      <c r="U166" s="317">
        <v>0</v>
      </c>
      <c r="V166" s="50">
        <v>1</v>
      </c>
      <c r="W166" s="468">
        <v>0.8</v>
      </c>
      <c r="X166" s="484">
        <v>2012000000</v>
      </c>
      <c r="Y166" s="51">
        <f t="shared" si="19"/>
        <v>2061092800</v>
      </c>
      <c r="Z166" s="485"/>
      <c r="AA166" s="484">
        <f t="shared" si="20"/>
        <v>2143536512</v>
      </c>
      <c r="AB166" s="516"/>
      <c r="AC166" s="51">
        <v>100000000</v>
      </c>
      <c r="AD166" s="51"/>
      <c r="AE166" s="51"/>
      <c r="AF166" s="51"/>
      <c r="AG166" s="51"/>
      <c r="AH166" s="51"/>
      <c r="AI166" s="51"/>
      <c r="AJ166" s="51"/>
      <c r="AK166" s="51"/>
      <c r="AL166" s="51"/>
      <c r="AM166" s="51"/>
      <c r="AN166" s="51"/>
      <c r="AO166" s="51"/>
      <c r="AP166" s="51"/>
      <c r="AQ166" s="51"/>
      <c r="AR166" s="51"/>
      <c r="AS166" s="51"/>
      <c r="AT166" s="51"/>
      <c r="AU166" s="51"/>
      <c r="AV166" s="51"/>
      <c r="AW166" s="51"/>
      <c r="AX166" s="51"/>
      <c r="AY166" s="51"/>
      <c r="AZ166" s="51"/>
      <c r="BA166" s="51"/>
      <c r="BB166" s="51"/>
      <c r="BC166" s="51"/>
      <c r="BD166" s="51"/>
      <c r="BE166" s="51"/>
      <c r="BF166" s="51"/>
      <c r="BG166" s="51"/>
      <c r="BH166" s="51"/>
      <c r="BI166" s="51"/>
      <c r="BJ166" s="51"/>
      <c r="BK166" s="51"/>
      <c r="BL166" s="51"/>
      <c r="BM166" s="51"/>
      <c r="BN166" s="51"/>
      <c r="BO166" s="359"/>
      <c r="BP166" s="394">
        <f t="shared" si="16"/>
        <v>100000000</v>
      </c>
      <c r="BQ166" s="378">
        <f t="shared" si="17"/>
        <v>2043536512</v>
      </c>
      <c r="BR166" s="339" t="str">
        <f t="shared" si="18"/>
        <v>CORRECTO</v>
      </c>
      <c r="BS166" s="52" t="s">
        <v>898</v>
      </c>
      <c r="BT166" s="53" t="s">
        <v>899</v>
      </c>
      <c r="BU166" s="4"/>
      <c r="BV166" s="4"/>
      <c r="BW166" s="4"/>
      <c r="CT166" s="51" t="e">
        <f>+#REF!*$G$470</f>
        <v>#REF!</v>
      </c>
      <c r="CU166" s="51"/>
      <c r="CV166" s="51"/>
    </row>
    <row r="167" spans="1:100" ht="51.75" customHeight="1" thickBot="1" x14ac:dyDescent="0.3">
      <c r="A167" s="205" t="s">
        <v>256</v>
      </c>
      <c r="B167" s="206" t="s">
        <v>807</v>
      </c>
      <c r="C167" s="207"/>
      <c r="D167" s="208" t="s">
        <v>808</v>
      </c>
      <c r="E167" s="206" t="s">
        <v>809</v>
      </c>
      <c r="F167" s="207"/>
      <c r="G167" s="209"/>
      <c r="H167" s="208" t="s">
        <v>919</v>
      </c>
      <c r="I167" s="206" t="s">
        <v>920</v>
      </c>
      <c r="J167" s="261" t="s">
        <v>932</v>
      </c>
      <c r="K167" s="262" t="s">
        <v>933</v>
      </c>
      <c r="L167" s="263">
        <f>+(SUM(X167:X167))/$Z$196</f>
        <v>4.597936056978804E-3</v>
      </c>
      <c r="M167" s="260"/>
      <c r="N167" s="260">
        <v>3317</v>
      </c>
      <c r="O167" s="578">
        <v>3717</v>
      </c>
      <c r="P167" s="214" t="s">
        <v>924</v>
      </c>
      <c r="Q167" s="215" t="s">
        <v>921</v>
      </c>
      <c r="R167" s="216" t="s">
        <v>934</v>
      </c>
      <c r="S167" s="217" t="s">
        <v>935</v>
      </c>
      <c r="T167" s="217" t="s">
        <v>936</v>
      </c>
      <c r="U167" s="329">
        <v>3317</v>
      </c>
      <c r="V167" s="264">
        <v>3717</v>
      </c>
      <c r="W167" s="481">
        <v>3617</v>
      </c>
      <c r="X167" s="500">
        <v>552000000</v>
      </c>
      <c r="Y167" s="219">
        <f t="shared" si="19"/>
        <v>565468800</v>
      </c>
      <c r="Z167" s="505">
        <f>SUM(X167:X167)</f>
        <v>552000000</v>
      </c>
      <c r="AA167" s="500">
        <f t="shared" si="20"/>
        <v>588087552</v>
      </c>
      <c r="AB167" s="607">
        <f>SUM(AA129:AA145)</f>
        <v>4201050304.256001</v>
      </c>
      <c r="AC167" s="219">
        <v>1000000000</v>
      </c>
      <c r="AD167" s="219"/>
      <c r="AE167" s="219"/>
      <c r="AF167" s="219"/>
      <c r="AG167" s="219"/>
      <c r="AH167" s="219"/>
      <c r="AI167" s="219"/>
      <c r="AJ167" s="219"/>
      <c r="AK167" s="219"/>
      <c r="AL167" s="219"/>
      <c r="AM167" s="219"/>
      <c r="AN167" s="219">
        <v>214843000</v>
      </c>
      <c r="AO167" s="219"/>
      <c r="AP167" s="219"/>
      <c r="AQ167" s="219"/>
      <c r="AR167" s="219"/>
      <c r="AS167" s="219"/>
      <c r="AT167" s="219"/>
      <c r="AU167" s="219"/>
      <c r="AV167" s="219"/>
      <c r="AW167" s="219"/>
      <c r="AX167" s="219"/>
      <c r="AY167" s="219"/>
      <c r="AZ167" s="219"/>
      <c r="BA167" s="219"/>
      <c r="BB167" s="219"/>
      <c r="BC167" s="219"/>
      <c r="BD167" s="219"/>
      <c r="BE167" s="219"/>
      <c r="BF167" s="219"/>
      <c r="BG167" s="219"/>
      <c r="BH167" s="219"/>
      <c r="BI167" s="219"/>
      <c r="BJ167" s="219"/>
      <c r="BK167" s="219"/>
      <c r="BL167" s="219"/>
      <c r="BM167" s="219"/>
      <c r="BN167" s="219"/>
      <c r="BO167" s="370"/>
      <c r="BP167" s="405">
        <f t="shared" ref="BP167:BP195" si="21">SUM(AC167:BO167)</f>
        <v>1214843000</v>
      </c>
      <c r="BQ167" s="389">
        <f t="shared" ref="BQ167:BQ195" si="22">+AA167-BP167</f>
        <v>-626755448</v>
      </c>
      <c r="BR167" s="344" t="str">
        <f t="shared" ref="BR167:BR195" si="23">+IF(AA167&gt;=BP167,"CORRECTO","INCORRECTO")</f>
        <v>INCORRECTO</v>
      </c>
      <c r="BS167" s="220" t="s">
        <v>837</v>
      </c>
      <c r="BT167" s="221" t="s">
        <v>838</v>
      </c>
      <c r="BU167" s="4"/>
      <c r="BV167" s="4"/>
      <c r="BW167" s="4"/>
      <c r="CT167" s="219"/>
      <c r="CU167" s="219"/>
      <c r="CV167" s="219"/>
    </row>
    <row r="168" spans="1:100" ht="141.75" customHeight="1" thickTop="1" x14ac:dyDescent="0.25">
      <c r="A168" s="20" t="s">
        <v>270</v>
      </c>
      <c r="B168" s="21" t="s">
        <v>937</v>
      </c>
      <c r="C168" s="22">
        <f>+(Z168+Z172+Z175)/$Z$196</f>
        <v>1.5355773695220227E-2</v>
      </c>
      <c r="D168" s="23" t="s">
        <v>938</v>
      </c>
      <c r="E168" s="21" t="s">
        <v>939</v>
      </c>
      <c r="F168" s="22">
        <f>+(Z168+Z172+Z175)/$Z$196</f>
        <v>1.5355773695220227E-2</v>
      </c>
      <c r="G168" s="24" t="s">
        <v>940</v>
      </c>
      <c r="H168" s="23" t="s">
        <v>941</v>
      </c>
      <c r="I168" s="21" t="s">
        <v>942</v>
      </c>
      <c r="J168" s="26" t="s">
        <v>944</v>
      </c>
      <c r="K168" s="21" t="s">
        <v>945</v>
      </c>
      <c r="L168" s="22">
        <f>+(SUM(X168:X171))/$Z$196</f>
        <v>1.4286920153858778E-3</v>
      </c>
      <c r="M168" s="27"/>
      <c r="N168" s="25" t="s">
        <v>946</v>
      </c>
      <c r="O168" s="28">
        <v>4</v>
      </c>
      <c r="P168" s="29" t="s">
        <v>947</v>
      </c>
      <c r="Q168" s="30" t="s">
        <v>943</v>
      </c>
      <c r="R168" s="31" t="s">
        <v>948</v>
      </c>
      <c r="S168" s="32" t="s">
        <v>949</v>
      </c>
      <c r="T168" s="32" t="s">
        <v>950</v>
      </c>
      <c r="U168" s="330">
        <v>0</v>
      </c>
      <c r="V168" s="33">
        <v>40</v>
      </c>
      <c r="W168" s="454">
        <v>30</v>
      </c>
      <c r="X168" s="482">
        <v>129020000</v>
      </c>
      <c r="Y168" s="34">
        <f t="shared" si="19"/>
        <v>132168088</v>
      </c>
      <c r="Z168" s="483">
        <f>SUM(X168:X171)</f>
        <v>171520000</v>
      </c>
      <c r="AA168" s="482">
        <f t="shared" si="20"/>
        <v>137454811.52000001</v>
      </c>
      <c r="AB168" s="515">
        <f>SUM(AA168:AA171)</f>
        <v>182733291.52000001</v>
      </c>
      <c r="AC168" s="34"/>
      <c r="AD168" s="34"/>
      <c r="AE168" s="34"/>
      <c r="AF168" s="34"/>
      <c r="AG168" s="34"/>
      <c r="AH168" s="34"/>
      <c r="AI168" s="34"/>
      <c r="AJ168" s="34"/>
      <c r="AK168" s="34"/>
      <c r="AL168" s="34"/>
      <c r="AM168" s="34"/>
      <c r="AN168" s="34"/>
      <c r="AO168" s="34"/>
      <c r="AP168" s="34"/>
      <c r="AQ168" s="34"/>
      <c r="AR168" s="34"/>
      <c r="AS168" s="34"/>
      <c r="AT168" s="34"/>
      <c r="AU168" s="34"/>
      <c r="AV168" s="34"/>
      <c r="AW168" s="34"/>
      <c r="AX168" s="34"/>
      <c r="AY168" s="34"/>
      <c r="AZ168" s="34"/>
      <c r="BA168" s="34"/>
      <c r="BB168" s="34"/>
      <c r="BC168" s="34"/>
      <c r="BD168" s="34"/>
      <c r="BE168" s="34"/>
      <c r="BF168" s="34"/>
      <c r="BG168" s="34"/>
      <c r="BH168" s="34"/>
      <c r="BI168" s="34"/>
      <c r="BJ168" s="34"/>
      <c r="BK168" s="34"/>
      <c r="BL168" s="34"/>
      <c r="BM168" s="34"/>
      <c r="BN168" s="34"/>
      <c r="BO168" s="358"/>
      <c r="BP168" s="393">
        <f t="shared" si="21"/>
        <v>0</v>
      </c>
      <c r="BQ168" s="377">
        <f t="shared" si="22"/>
        <v>137454811.52000001</v>
      </c>
      <c r="BR168" s="338" t="str">
        <f t="shared" si="23"/>
        <v>CORRECTO</v>
      </c>
      <c r="BS168" s="35" t="s">
        <v>951</v>
      </c>
      <c r="BT168" s="36" t="s">
        <v>952</v>
      </c>
      <c r="BU168" s="4"/>
      <c r="BV168" s="4"/>
      <c r="BW168" s="4"/>
      <c r="CT168" s="34"/>
      <c r="CU168" s="34"/>
      <c r="CV168" s="34"/>
    </row>
    <row r="169" spans="1:100" ht="49.5" customHeight="1" x14ac:dyDescent="0.25">
      <c r="A169" s="37" t="s">
        <v>270</v>
      </c>
      <c r="B169" s="38" t="s">
        <v>937</v>
      </c>
      <c r="C169" s="39"/>
      <c r="D169" s="40" t="s">
        <v>938</v>
      </c>
      <c r="E169" s="38" t="s">
        <v>939</v>
      </c>
      <c r="F169" s="39"/>
      <c r="G169" s="41"/>
      <c r="H169" s="40" t="s">
        <v>941</v>
      </c>
      <c r="I169" s="38" t="s">
        <v>942</v>
      </c>
      <c r="J169" s="43" t="s">
        <v>953</v>
      </c>
      <c r="K169" s="38" t="s">
        <v>945</v>
      </c>
      <c r="L169" s="39"/>
      <c r="M169" s="44"/>
      <c r="N169" s="42" t="s">
        <v>946</v>
      </c>
      <c r="O169" s="45"/>
      <c r="P169" s="46" t="s">
        <v>947</v>
      </c>
      <c r="Q169" s="47" t="s">
        <v>943</v>
      </c>
      <c r="R169" s="48" t="s">
        <v>954</v>
      </c>
      <c r="S169" s="49" t="s">
        <v>955</v>
      </c>
      <c r="T169" s="49" t="s">
        <v>956</v>
      </c>
      <c r="U169" s="317">
        <v>100</v>
      </c>
      <c r="V169" s="50">
        <v>480</v>
      </c>
      <c r="W169" s="455">
        <v>360</v>
      </c>
      <c r="X169" s="484">
        <v>21750000</v>
      </c>
      <c r="Y169" s="51">
        <f t="shared" si="19"/>
        <v>22280700</v>
      </c>
      <c r="Z169" s="485"/>
      <c r="AA169" s="484">
        <f t="shared" si="20"/>
        <v>23171928</v>
      </c>
      <c r="AB169" s="516"/>
      <c r="AC169" s="51" t="s">
        <v>1187</v>
      </c>
      <c r="AD169" s="51"/>
      <c r="AE169" s="51"/>
      <c r="AF169" s="51"/>
      <c r="AG169" s="51"/>
      <c r="AH169" s="51"/>
      <c r="AI169" s="51"/>
      <c r="AJ169" s="51"/>
      <c r="AK169" s="51"/>
      <c r="AL169" s="51"/>
      <c r="AM169" s="51"/>
      <c r="AN169" s="51"/>
      <c r="AO169" s="51"/>
      <c r="AP169" s="51"/>
      <c r="AQ169" s="51"/>
      <c r="AR169" s="51"/>
      <c r="AS169" s="51"/>
      <c r="AT169" s="51"/>
      <c r="AU169" s="51"/>
      <c r="AV169" s="51"/>
      <c r="AW169" s="51"/>
      <c r="AX169" s="51"/>
      <c r="AY169" s="51"/>
      <c r="AZ169" s="51"/>
      <c r="BA169" s="51"/>
      <c r="BB169" s="51"/>
      <c r="BC169" s="51"/>
      <c r="BD169" s="51"/>
      <c r="BE169" s="51"/>
      <c r="BF169" s="51"/>
      <c r="BG169" s="51"/>
      <c r="BH169" s="51"/>
      <c r="BI169" s="51"/>
      <c r="BJ169" s="51"/>
      <c r="BK169" s="51"/>
      <c r="BL169" s="51"/>
      <c r="BM169" s="51"/>
      <c r="BN169" s="51"/>
      <c r="BO169" s="359"/>
      <c r="BP169" s="394">
        <f t="shared" si="21"/>
        <v>0</v>
      </c>
      <c r="BQ169" s="378">
        <f t="shared" si="22"/>
        <v>23171928</v>
      </c>
      <c r="BR169" s="339" t="str">
        <f t="shared" si="23"/>
        <v>CORRECTO</v>
      </c>
      <c r="BS169" s="52" t="s">
        <v>951</v>
      </c>
      <c r="BT169" s="53" t="s">
        <v>952</v>
      </c>
      <c r="BU169" s="4"/>
      <c r="BV169" s="4"/>
      <c r="BW169" s="4"/>
      <c r="CT169" s="51"/>
      <c r="CU169" s="51"/>
      <c r="CV169" s="51"/>
    </row>
    <row r="170" spans="1:100" ht="48" customHeight="1" x14ac:dyDescent="0.25">
      <c r="A170" s="37" t="s">
        <v>270</v>
      </c>
      <c r="B170" s="38" t="s">
        <v>937</v>
      </c>
      <c r="C170" s="39"/>
      <c r="D170" s="40" t="s">
        <v>938</v>
      </c>
      <c r="E170" s="38" t="s">
        <v>939</v>
      </c>
      <c r="F170" s="39"/>
      <c r="G170" s="41"/>
      <c r="H170" s="40" t="s">
        <v>941</v>
      </c>
      <c r="I170" s="38" t="s">
        <v>942</v>
      </c>
      <c r="J170" s="43" t="s">
        <v>953</v>
      </c>
      <c r="K170" s="38" t="s">
        <v>945</v>
      </c>
      <c r="L170" s="39"/>
      <c r="M170" s="44"/>
      <c r="N170" s="42" t="s">
        <v>946</v>
      </c>
      <c r="O170" s="45"/>
      <c r="P170" s="46" t="s">
        <v>947</v>
      </c>
      <c r="Q170" s="47" t="s">
        <v>943</v>
      </c>
      <c r="R170" s="48" t="s">
        <v>957</v>
      </c>
      <c r="S170" s="49" t="s">
        <v>958</v>
      </c>
      <c r="T170" s="49" t="s">
        <v>959</v>
      </c>
      <c r="U170" s="317">
        <v>10</v>
      </c>
      <c r="V170" s="50">
        <v>20</v>
      </c>
      <c r="W170" s="455">
        <v>15</v>
      </c>
      <c r="X170" s="484">
        <v>0</v>
      </c>
      <c r="Y170" s="51">
        <f t="shared" si="19"/>
        <v>0</v>
      </c>
      <c r="Z170" s="485"/>
      <c r="AA170" s="484">
        <f t="shared" si="20"/>
        <v>0</v>
      </c>
      <c r="AB170" s="516"/>
      <c r="AC170" s="51">
        <v>2000000</v>
      </c>
      <c r="AD170" s="51"/>
      <c r="AE170" s="51"/>
      <c r="AF170" s="51"/>
      <c r="AG170" s="51"/>
      <c r="AH170" s="51"/>
      <c r="AI170" s="51"/>
      <c r="AJ170" s="51"/>
      <c r="AK170" s="51"/>
      <c r="AL170" s="51"/>
      <c r="AM170" s="51"/>
      <c r="AN170" s="51"/>
      <c r="AO170" s="51"/>
      <c r="AP170" s="51"/>
      <c r="AQ170" s="51"/>
      <c r="AR170" s="51"/>
      <c r="AS170" s="51"/>
      <c r="AT170" s="51"/>
      <c r="AU170" s="51"/>
      <c r="AV170" s="51"/>
      <c r="AW170" s="51"/>
      <c r="AX170" s="51"/>
      <c r="AY170" s="51"/>
      <c r="AZ170" s="51"/>
      <c r="BA170" s="51"/>
      <c r="BB170" s="51"/>
      <c r="BC170" s="51"/>
      <c r="BD170" s="51"/>
      <c r="BE170" s="51"/>
      <c r="BF170" s="51"/>
      <c r="BG170" s="51"/>
      <c r="BH170" s="51"/>
      <c r="BI170" s="51"/>
      <c r="BJ170" s="51"/>
      <c r="BK170" s="51"/>
      <c r="BL170" s="51"/>
      <c r="BM170" s="51"/>
      <c r="BN170" s="51"/>
      <c r="BO170" s="359"/>
      <c r="BP170" s="394">
        <f t="shared" si="21"/>
        <v>2000000</v>
      </c>
      <c r="BQ170" s="378">
        <f t="shared" si="22"/>
        <v>-2000000</v>
      </c>
      <c r="BR170" s="339" t="str">
        <f t="shared" si="23"/>
        <v>INCORRECTO</v>
      </c>
      <c r="BS170" s="52" t="s">
        <v>951</v>
      </c>
      <c r="BT170" s="53" t="s">
        <v>952</v>
      </c>
      <c r="BU170" s="4"/>
      <c r="BV170" s="4"/>
      <c r="BW170" s="4"/>
      <c r="CT170" s="51"/>
      <c r="CU170" s="51"/>
      <c r="CV170" s="51"/>
    </row>
    <row r="171" spans="1:100" ht="48" customHeight="1" x14ac:dyDescent="0.25">
      <c r="A171" s="37" t="s">
        <v>270</v>
      </c>
      <c r="B171" s="38" t="s">
        <v>937</v>
      </c>
      <c r="C171" s="39"/>
      <c r="D171" s="40" t="s">
        <v>938</v>
      </c>
      <c r="E171" s="38" t="s">
        <v>939</v>
      </c>
      <c r="F171" s="39"/>
      <c r="G171" s="89"/>
      <c r="H171" s="90" t="s">
        <v>941</v>
      </c>
      <c r="I171" s="91" t="s">
        <v>942</v>
      </c>
      <c r="J171" s="93" t="s">
        <v>953</v>
      </c>
      <c r="K171" s="91" t="s">
        <v>945</v>
      </c>
      <c r="L171" s="94"/>
      <c r="M171" s="95"/>
      <c r="N171" s="92" t="s">
        <v>946</v>
      </c>
      <c r="O171" s="121"/>
      <c r="P171" s="97" t="s">
        <v>947</v>
      </c>
      <c r="Q171" s="122" t="s">
        <v>943</v>
      </c>
      <c r="R171" s="99" t="s">
        <v>960</v>
      </c>
      <c r="S171" s="100" t="s">
        <v>961</v>
      </c>
      <c r="T171" s="100" t="s">
        <v>962</v>
      </c>
      <c r="U171" s="318">
        <v>0</v>
      </c>
      <c r="V171" s="101">
        <v>1</v>
      </c>
      <c r="W171" s="458">
        <v>1</v>
      </c>
      <c r="X171" s="488">
        <v>20750000</v>
      </c>
      <c r="Y171" s="102">
        <f t="shared" si="19"/>
        <v>21256300</v>
      </c>
      <c r="Z171" s="489"/>
      <c r="AA171" s="488">
        <f t="shared" si="20"/>
        <v>22106552</v>
      </c>
      <c r="AB171" s="517"/>
      <c r="AC171" s="102">
        <v>10000000</v>
      </c>
      <c r="AD171" s="102"/>
      <c r="AE171" s="102"/>
      <c r="AF171" s="102"/>
      <c r="AG171" s="102"/>
      <c r="AH171" s="102"/>
      <c r="AI171" s="102"/>
      <c r="AJ171" s="102"/>
      <c r="AK171" s="102"/>
      <c r="AL171" s="102"/>
      <c r="AM171" s="102"/>
      <c r="AN171" s="102"/>
      <c r="AO171" s="102"/>
      <c r="AP171" s="102"/>
      <c r="AQ171" s="102"/>
      <c r="AR171" s="102"/>
      <c r="AS171" s="102"/>
      <c r="AT171" s="102"/>
      <c r="AU171" s="102"/>
      <c r="AV171" s="102"/>
      <c r="AW171" s="102"/>
      <c r="AX171" s="102"/>
      <c r="AY171" s="102"/>
      <c r="AZ171" s="102"/>
      <c r="BA171" s="102"/>
      <c r="BB171" s="102"/>
      <c r="BC171" s="102"/>
      <c r="BD171" s="102"/>
      <c r="BE171" s="102"/>
      <c r="BF171" s="102"/>
      <c r="BG171" s="102"/>
      <c r="BH171" s="102"/>
      <c r="BI171" s="102"/>
      <c r="BJ171" s="102"/>
      <c r="BK171" s="102"/>
      <c r="BL171" s="102"/>
      <c r="BM171" s="102"/>
      <c r="BN171" s="102"/>
      <c r="BO171" s="362"/>
      <c r="BP171" s="397">
        <f t="shared" si="21"/>
        <v>10000000</v>
      </c>
      <c r="BQ171" s="381">
        <f t="shared" si="22"/>
        <v>12106552</v>
      </c>
      <c r="BR171" s="340" t="str">
        <f t="shared" si="23"/>
        <v>CORRECTO</v>
      </c>
      <c r="BS171" s="103" t="s">
        <v>951</v>
      </c>
      <c r="BT171" s="104" t="s">
        <v>952</v>
      </c>
      <c r="BU171" s="4"/>
      <c r="BV171" s="4"/>
      <c r="BW171" s="4"/>
      <c r="CT171" s="102"/>
      <c r="CU171" s="102"/>
      <c r="CV171" s="102"/>
    </row>
    <row r="172" spans="1:100" ht="60" x14ac:dyDescent="0.25">
      <c r="A172" s="37" t="s">
        <v>270</v>
      </c>
      <c r="B172" s="38" t="s">
        <v>937</v>
      </c>
      <c r="C172" s="39"/>
      <c r="D172" s="40" t="s">
        <v>938</v>
      </c>
      <c r="E172" s="38" t="s">
        <v>939</v>
      </c>
      <c r="F172" s="39"/>
      <c r="G172" s="105"/>
      <c r="H172" s="106" t="s">
        <v>963</v>
      </c>
      <c r="I172" s="107" t="s">
        <v>964</v>
      </c>
      <c r="J172" s="109" t="s">
        <v>966</v>
      </c>
      <c r="K172" s="107" t="s">
        <v>967</v>
      </c>
      <c r="L172" s="110">
        <f>+(SUM(X172:X174))/$Z$196</f>
        <v>8.7460740214270732E-3</v>
      </c>
      <c r="M172" s="111"/>
      <c r="N172" s="108">
        <v>114</v>
      </c>
      <c r="O172" s="112">
        <f>+N172+57</f>
        <v>171</v>
      </c>
      <c r="P172" s="113" t="s">
        <v>968</v>
      </c>
      <c r="Q172" s="114" t="s">
        <v>965</v>
      </c>
      <c r="R172" s="115" t="s">
        <v>969</v>
      </c>
      <c r="S172" s="116" t="s">
        <v>970</v>
      </c>
      <c r="T172" s="116" t="s">
        <v>971</v>
      </c>
      <c r="U172" s="316">
        <v>0</v>
      </c>
      <c r="V172" s="117">
        <v>2</v>
      </c>
      <c r="W172" s="459">
        <v>2</v>
      </c>
      <c r="X172" s="490">
        <v>400000000</v>
      </c>
      <c r="Y172" s="118">
        <f t="shared" si="19"/>
        <v>409760000</v>
      </c>
      <c r="Z172" s="491">
        <f>SUM(X172:X174)</f>
        <v>1050000000</v>
      </c>
      <c r="AA172" s="490">
        <f t="shared" si="20"/>
        <v>426150400</v>
      </c>
      <c r="AB172" s="518">
        <f>SUM(AA172:AA174)</f>
        <v>1118644800</v>
      </c>
      <c r="AC172" s="118">
        <v>5000000</v>
      </c>
      <c r="AD172" s="118"/>
      <c r="AE172" s="118"/>
      <c r="AF172" s="118"/>
      <c r="AG172" s="118"/>
      <c r="AH172" s="118"/>
      <c r="AI172" s="118"/>
      <c r="AJ172" s="118"/>
      <c r="AK172" s="118"/>
      <c r="AL172" s="118"/>
      <c r="AM172" s="118"/>
      <c r="AN172" s="118"/>
      <c r="AO172" s="118"/>
      <c r="AP172" s="118"/>
      <c r="AQ172" s="118"/>
      <c r="AR172" s="118"/>
      <c r="AS172" s="118"/>
      <c r="AT172" s="118"/>
      <c r="AU172" s="118"/>
      <c r="AV172" s="118"/>
      <c r="AW172" s="118"/>
      <c r="AX172" s="118"/>
      <c r="AY172" s="118"/>
      <c r="AZ172" s="118"/>
      <c r="BA172" s="118"/>
      <c r="BB172" s="118"/>
      <c r="BC172" s="118"/>
      <c r="BD172" s="118"/>
      <c r="BE172" s="118"/>
      <c r="BF172" s="118"/>
      <c r="BG172" s="118"/>
      <c r="BH172" s="118"/>
      <c r="BI172" s="118"/>
      <c r="BJ172" s="118"/>
      <c r="BK172" s="118"/>
      <c r="BL172" s="118"/>
      <c r="BM172" s="118"/>
      <c r="BN172" s="118"/>
      <c r="BO172" s="363"/>
      <c r="BP172" s="398">
        <f t="shared" si="21"/>
        <v>5000000</v>
      </c>
      <c r="BQ172" s="382">
        <f t="shared" si="22"/>
        <v>421150400</v>
      </c>
      <c r="BR172" s="341" t="str">
        <f t="shared" si="23"/>
        <v>CORRECTO</v>
      </c>
      <c r="BS172" s="119" t="s">
        <v>951</v>
      </c>
      <c r="BT172" s="120" t="s">
        <v>952</v>
      </c>
      <c r="BU172" s="4"/>
      <c r="BV172" s="4"/>
      <c r="BW172" s="4"/>
      <c r="CT172" s="118"/>
      <c r="CU172" s="118"/>
      <c r="CV172" s="118"/>
    </row>
    <row r="173" spans="1:100" ht="45" customHeight="1" x14ac:dyDescent="0.25">
      <c r="A173" s="37" t="s">
        <v>270</v>
      </c>
      <c r="B173" s="38" t="s">
        <v>937</v>
      </c>
      <c r="C173" s="39"/>
      <c r="D173" s="40" t="s">
        <v>938</v>
      </c>
      <c r="E173" s="38" t="s">
        <v>939</v>
      </c>
      <c r="F173" s="39"/>
      <c r="G173" s="41"/>
      <c r="H173" s="40" t="s">
        <v>963</v>
      </c>
      <c r="I173" s="38" t="s">
        <v>964</v>
      </c>
      <c r="J173" s="43" t="s">
        <v>972</v>
      </c>
      <c r="K173" s="38" t="s">
        <v>967</v>
      </c>
      <c r="L173" s="39"/>
      <c r="M173" s="44"/>
      <c r="N173" s="42">
        <v>114</v>
      </c>
      <c r="O173" s="45"/>
      <c r="P173" s="46" t="s">
        <v>968</v>
      </c>
      <c r="Q173" s="47" t="s">
        <v>965</v>
      </c>
      <c r="R173" s="48" t="s">
        <v>973</v>
      </c>
      <c r="S173" s="179" t="s">
        <v>974</v>
      </c>
      <c r="T173" s="179" t="s">
        <v>975</v>
      </c>
      <c r="U173" s="326">
        <v>2</v>
      </c>
      <c r="V173" s="181">
        <v>6</v>
      </c>
      <c r="W173" s="471">
        <v>4</v>
      </c>
      <c r="X173" s="496">
        <v>50000000</v>
      </c>
      <c r="Y173" s="182">
        <f t="shared" si="19"/>
        <v>51220000</v>
      </c>
      <c r="Z173" s="485"/>
      <c r="AA173" s="496">
        <f t="shared" si="20"/>
        <v>53268800</v>
      </c>
      <c r="AB173" s="516"/>
      <c r="AC173" s="182">
        <v>40000000</v>
      </c>
      <c r="AD173" s="182"/>
      <c r="AE173" s="182"/>
      <c r="AF173" s="182"/>
      <c r="AG173" s="182"/>
      <c r="AH173" s="182"/>
      <c r="AI173" s="182"/>
      <c r="AJ173" s="182"/>
      <c r="AK173" s="182"/>
      <c r="AL173" s="182"/>
      <c r="AM173" s="182"/>
      <c r="AN173" s="182"/>
      <c r="AO173" s="182"/>
      <c r="AP173" s="182"/>
      <c r="AQ173" s="182"/>
      <c r="AR173" s="182"/>
      <c r="AS173" s="182"/>
      <c r="AT173" s="182"/>
      <c r="AU173" s="182"/>
      <c r="AV173" s="182"/>
      <c r="AW173" s="182"/>
      <c r="AX173" s="182"/>
      <c r="AY173" s="182"/>
      <c r="AZ173" s="182"/>
      <c r="BA173" s="182"/>
      <c r="BB173" s="182"/>
      <c r="BC173" s="182"/>
      <c r="BD173" s="182"/>
      <c r="BE173" s="182"/>
      <c r="BF173" s="182"/>
      <c r="BG173" s="182"/>
      <c r="BH173" s="182"/>
      <c r="BI173" s="182"/>
      <c r="BJ173" s="182"/>
      <c r="BK173" s="182"/>
      <c r="BL173" s="182"/>
      <c r="BM173" s="182"/>
      <c r="BN173" s="182"/>
      <c r="BO173" s="367"/>
      <c r="BP173" s="402">
        <f t="shared" si="21"/>
        <v>40000000</v>
      </c>
      <c r="BQ173" s="386">
        <f t="shared" si="22"/>
        <v>13268800</v>
      </c>
      <c r="BR173" s="339" t="str">
        <f t="shared" si="23"/>
        <v>CORRECTO</v>
      </c>
      <c r="BS173" s="183" t="s">
        <v>951</v>
      </c>
      <c r="BT173" s="184" t="s">
        <v>952</v>
      </c>
      <c r="BU173" s="4"/>
      <c r="BV173" s="4"/>
      <c r="BW173" s="4"/>
      <c r="CT173" s="182"/>
      <c r="CU173" s="182"/>
      <c r="CV173" s="182"/>
    </row>
    <row r="174" spans="1:100" ht="45.75" customHeight="1" x14ac:dyDescent="0.25">
      <c r="A174" s="37" t="s">
        <v>270</v>
      </c>
      <c r="B174" s="38" t="s">
        <v>937</v>
      </c>
      <c r="C174" s="39"/>
      <c r="D174" s="40" t="s">
        <v>938</v>
      </c>
      <c r="E174" s="38" t="s">
        <v>939</v>
      </c>
      <c r="F174" s="39"/>
      <c r="G174" s="89"/>
      <c r="H174" s="90" t="s">
        <v>963</v>
      </c>
      <c r="I174" s="91" t="s">
        <v>964</v>
      </c>
      <c r="J174" s="93" t="s">
        <v>972</v>
      </c>
      <c r="K174" s="91" t="s">
        <v>967</v>
      </c>
      <c r="L174" s="94"/>
      <c r="M174" s="95"/>
      <c r="N174" s="92">
        <v>114</v>
      </c>
      <c r="O174" s="121"/>
      <c r="P174" s="97" t="s">
        <v>968</v>
      </c>
      <c r="Q174" s="122" t="s">
        <v>965</v>
      </c>
      <c r="R174" s="99" t="s">
        <v>976</v>
      </c>
      <c r="S174" s="100" t="s">
        <v>977</v>
      </c>
      <c r="T174" s="100" t="s">
        <v>978</v>
      </c>
      <c r="U174" s="318">
        <v>0</v>
      </c>
      <c r="V174" s="101">
        <v>1</v>
      </c>
      <c r="W174" s="458">
        <v>1</v>
      </c>
      <c r="X174" s="488">
        <v>600000000</v>
      </c>
      <c r="Y174" s="102">
        <f t="shared" si="19"/>
        <v>614640000</v>
      </c>
      <c r="Z174" s="489"/>
      <c r="AA174" s="488">
        <f t="shared" si="20"/>
        <v>639225600</v>
      </c>
      <c r="AB174" s="517"/>
      <c r="AC174" s="102">
        <v>100000000</v>
      </c>
      <c r="AD174" s="102"/>
      <c r="AE174" s="102"/>
      <c r="AF174" s="102"/>
      <c r="AG174" s="102"/>
      <c r="AH174" s="102"/>
      <c r="AI174" s="102"/>
      <c r="AJ174" s="102"/>
      <c r="AK174" s="102"/>
      <c r="AL174" s="102"/>
      <c r="AM174" s="102"/>
      <c r="AN174" s="102"/>
      <c r="AO174" s="102"/>
      <c r="AP174" s="102"/>
      <c r="AQ174" s="102"/>
      <c r="AR174" s="102"/>
      <c r="AS174" s="102"/>
      <c r="AT174" s="102"/>
      <c r="AU174" s="102"/>
      <c r="AV174" s="102"/>
      <c r="AW174" s="102"/>
      <c r="AX174" s="102"/>
      <c r="AY174" s="102"/>
      <c r="AZ174" s="102"/>
      <c r="BA174" s="102"/>
      <c r="BB174" s="102"/>
      <c r="BC174" s="102"/>
      <c r="BD174" s="102"/>
      <c r="BE174" s="102"/>
      <c r="BF174" s="102"/>
      <c r="BG174" s="102"/>
      <c r="BH174" s="102"/>
      <c r="BI174" s="102"/>
      <c r="BJ174" s="102"/>
      <c r="BK174" s="102"/>
      <c r="BL174" s="102"/>
      <c r="BM174" s="102"/>
      <c r="BN174" s="102"/>
      <c r="BO174" s="362"/>
      <c r="BP174" s="397">
        <f t="shared" si="21"/>
        <v>100000000</v>
      </c>
      <c r="BQ174" s="381">
        <f t="shared" si="22"/>
        <v>539225600</v>
      </c>
      <c r="BR174" s="340" t="str">
        <f t="shared" si="23"/>
        <v>CORRECTO</v>
      </c>
      <c r="BS174" s="103" t="s">
        <v>951</v>
      </c>
      <c r="BT174" s="104" t="s">
        <v>952</v>
      </c>
      <c r="BU174" s="4"/>
      <c r="BV174" s="4"/>
      <c r="BW174" s="4"/>
      <c r="CT174" s="102"/>
      <c r="CU174" s="102"/>
      <c r="CV174" s="102"/>
    </row>
    <row r="175" spans="1:100" ht="60" x14ac:dyDescent="0.25">
      <c r="A175" s="37" t="s">
        <v>270</v>
      </c>
      <c r="B175" s="38" t="s">
        <v>937</v>
      </c>
      <c r="C175" s="39"/>
      <c r="D175" s="40" t="s">
        <v>938</v>
      </c>
      <c r="E175" s="38" t="s">
        <v>939</v>
      </c>
      <c r="F175" s="39"/>
      <c r="G175" s="123"/>
      <c r="H175" s="124" t="s">
        <v>979</v>
      </c>
      <c r="I175" s="125" t="s">
        <v>980</v>
      </c>
      <c r="J175" s="109" t="s">
        <v>982</v>
      </c>
      <c r="K175" s="107" t="s">
        <v>983</v>
      </c>
      <c r="L175" s="110">
        <f>+(SUM(X175:X176))/$Z$196</f>
        <v>1.9991026334690454E-3</v>
      </c>
      <c r="M175" s="111"/>
      <c r="N175" s="108">
        <v>1</v>
      </c>
      <c r="O175" s="112">
        <v>1</v>
      </c>
      <c r="P175" s="113" t="s">
        <v>984</v>
      </c>
      <c r="Q175" s="114" t="s">
        <v>981</v>
      </c>
      <c r="R175" s="126" t="s">
        <v>985</v>
      </c>
      <c r="S175" s="127" t="s">
        <v>986</v>
      </c>
      <c r="T175" s="127" t="s">
        <v>987</v>
      </c>
      <c r="U175" s="319">
        <v>10</v>
      </c>
      <c r="V175" s="128">
        <v>15</v>
      </c>
      <c r="W175" s="460">
        <v>14</v>
      </c>
      <c r="X175" s="492">
        <v>85000000</v>
      </c>
      <c r="Y175" s="129">
        <f t="shared" si="19"/>
        <v>87074000</v>
      </c>
      <c r="Z175" s="491">
        <f>SUM(X175:X178)</f>
        <v>622000000</v>
      </c>
      <c r="AA175" s="492">
        <f t="shared" si="20"/>
        <v>90556960</v>
      </c>
      <c r="AB175" s="518">
        <f>SUM(AA175:AA178)</f>
        <v>662663872</v>
      </c>
      <c r="AC175" s="129">
        <v>80000000</v>
      </c>
      <c r="AD175" s="129"/>
      <c r="AE175" s="129"/>
      <c r="AF175" s="129"/>
      <c r="AG175" s="129"/>
      <c r="AH175" s="129"/>
      <c r="AI175" s="129"/>
      <c r="AJ175" s="129"/>
      <c r="AK175" s="129"/>
      <c r="AL175" s="129"/>
      <c r="AM175" s="129"/>
      <c r="AN175" s="129"/>
      <c r="AO175" s="129"/>
      <c r="AP175" s="129"/>
      <c r="AQ175" s="129"/>
      <c r="AR175" s="129"/>
      <c r="AS175" s="129"/>
      <c r="AT175" s="129"/>
      <c r="AU175" s="129"/>
      <c r="AV175" s="129"/>
      <c r="AW175" s="129"/>
      <c r="AX175" s="129"/>
      <c r="AY175" s="129"/>
      <c r="AZ175" s="129"/>
      <c r="BA175" s="129"/>
      <c r="BB175" s="129"/>
      <c r="BC175" s="129"/>
      <c r="BD175" s="129"/>
      <c r="BE175" s="129"/>
      <c r="BF175" s="129"/>
      <c r="BG175" s="129"/>
      <c r="BH175" s="129"/>
      <c r="BI175" s="129"/>
      <c r="BJ175" s="129"/>
      <c r="BK175" s="129"/>
      <c r="BL175" s="129"/>
      <c r="BM175" s="129">
        <v>6362065</v>
      </c>
      <c r="BN175" s="129"/>
      <c r="BO175" s="364"/>
      <c r="BP175" s="399">
        <f t="shared" si="21"/>
        <v>86362065</v>
      </c>
      <c r="BQ175" s="383">
        <f t="shared" si="22"/>
        <v>4194895</v>
      </c>
      <c r="BR175" s="339" t="str">
        <f t="shared" si="23"/>
        <v>CORRECTO</v>
      </c>
      <c r="BS175" s="130" t="s">
        <v>951</v>
      </c>
      <c r="BT175" s="131" t="s">
        <v>952</v>
      </c>
      <c r="BU175" s="4"/>
      <c r="BV175" s="4"/>
      <c r="BW175" s="4"/>
      <c r="CT175" s="129"/>
      <c r="CU175" s="129"/>
      <c r="CV175" s="129"/>
    </row>
    <row r="176" spans="1:100" ht="49.5" customHeight="1" x14ac:dyDescent="0.25">
      <c r="A176" s="37" t="s">
        <v>270</v>
      </c>
      <c r="B176" s="38" t="s">
        <v>937</v>
      </c>
      <c r="C176" s="39"/>
      <c r="D176" s="40" t="s">
        <v>938</v>
      </c>
      <c r="E176" s="38" t="s">
        <v>939</v>
      </c>
      <c r="F176" s="39"/>
      <c r="G176" s="41"/>
      <c r="H176" s="40" t="s">
        <v>979</v>
      </c>
      <c r="I176" s="38" t="s">
        <v>980</v>
      </c>
      <c r="J176" s="55" t="s">
        <v>988</v>
      </c>
      <c r="K176" s="56" t="s">
        <v>983</v>
      </c>
      <c r="L176" s="57"/>
      <c r="M176" s="58"/>
      <c r="N176" s="54">
        <v>1</v>
      </c>
      <c r="O176" s="59"/>
      <c r="P176" s="60" t="s">
        <v>984</v>
      </c>
      <c r="Q176" s="61" t="s">
        <v>981</v>
      </c>
      <c r="R176" s="62" t="s">
        <v>989</v>
      </c>
      <c r="S176" s="63" t="s">
        <v>990</v>
      </c>
      <c r="T176" s="63" t="s">
        <v>991</v>
      </c>
      <c r="U176" s="320">
        <v>1560</v>
      </c>
      <c r="V176" s="177">
        <v>1560</v>
      </c>
      <c r="W176" s="466">
        <v>1160</v>
      </c>
      <c r="X176" s="486">
        <v>155000000</v>
      </c>
      <c r="Y176" s="65">
        <f t="shared" si="19"/>
        <v>158782000</v>
      </c>
      <c r="Z176" s="485"/>
      <c r="AA176" s="486">
        <f t="shared" si="20"/>
        <v>165133280</v>
      </c>
      <c r="AB176" s="516"/>
      <c r="AC176" s="65">
        <v>220000000</v>
      </c>
      <c r="AD176" s="65"/>
      <c r="AE176" s="65"/>
      <c r="AF176" s="65"/>
      <c r="AG176" s="65"/>
      <c r="AH176" s="65"/>
      <c r="AI176" s="65"/>
      <c r="AJ176" s="65"/>
      <c r="AK176" s="65"/>
      <c r="AL176" s="65"/>
      <c r="AM176" s="65"/>
      <c r="AN176" s="65"/>
      <c r="AO176" s="65"/>
      <c r="AP176" s="65"/>
      <c r="AQ176" s="65"/>
      <c r="AR176" s="65"/>
      <c r="AS176" s="65"/>
      <c r="AT176" s="65"/>
      <c r="AU176" s="65"/>
      <c r="AV176" s="65"/>
      <c r="AW176" s="65"/>
      <c r="AX176" s="65"/>
      <c r="AY176" s="65"/>
      <c r="AZ176" s="65"/>
      <c r="BA176" s="65"/>
      <c r="BB176" s="65"/>
      <c r="BC176" s="65"/>
      <c r="BD176" s="65"/>
      <c r="BE176" s="65"/>
      <c r="BF176" s="65"/>
      <c r="BG176" s="65"/>
      <c r="BH176" s="65"/>
      <c r="BI176" s="65"/>
      <c r="BJ176" s="65"/>
      <c r="BK176" s="65"/>
      <c r="BL176" s="65"/>
      <c r="BM176" s="65"/>
      <c r="BN176" s="65"/>
      <c r="BO176" s="360"/>
      <c r="BP176" s="395">
        <f t="shared" si="21"/>
        <v>220000000</v>
      </c>
      <c r="BQ176" s="379">
        <f t="shared" si="22"/>
        <v>-54866720</v>
      </c>
      <c r="BR176" s="339" t="str">
        <f t="shared" si="23"/>
        <v>INCORRECTO</v>
      </c>
      <c r="BS176" s="66" t="s">
        <v>951</v>
      </c>
      <c r="BT176" s="67" t="s">
        <v>952</v>
      </c>
      <c r="BU176" s="4"/>
      <c r="BV176" s="4"/>
      <c r="BW176" s="4"/>
      <c r="CT176" s="65"/>
      <c r="CU176" s="65"/>
      <c r="CV176" s="65"/>
    </row>
    <row r="177" spans="1:100" ht="75" x14ac:dyDescent="0.25">
      <c r="A177" s="37" t="s">
        <v>270</v>
      </c>
      <c r="B177" s="38" t="s">
        <v>937</v>
      </c>
      <c r="C177" s="39"/>
      <c r="D177" s="40" t="s">
        <v>938</v>
      </c>
      <c r="E177" s="38" t="s">
        <v>939</v>
      </c>
      <c r="F177" s="39"/>
      <c r="G177" s="41"/>
      <c r="H177" s="40" t="s">
        <v>979</v>
      </c>
      <c r="I177" s="38" t="s">
        <v>980</v>
      </c>
      <c r="J177" s="69" t="s">
        <v>993</v>
      </c>
      <c r="K177" s="70" t="s">
        <v>994</v>
      </c>
      <c r="L177" s="71">
        <f>+(SUM(X177:X178))/$Z$196</f>
        <v>3.1819050249382304E-3</v>
      </c>
      <c r="M177" s="132"/>
      <c r="N177" s="68">
        <v>1400</v>
      </c>
      <c r="O177" s="133">
        <v>1540</v>
      </c>
      <c r="P177" s="73" t="s">
        <v>995</v>
      </c>
      <c r="Q177" s="74" t="s">
        <v>992</v>
      </c>
      <c r="R177" s="75" t="s">
        <v>996</v>
      </c>
      <c r="S177" s="76" t="s">
        <v>997</v>
      </c>
      <c r="T177" s="76" t="s">
        <v>998</v>
      </c>
      <c r="U177" s="321">
        <v>0</v>
      </c>
      <c r="V177" s="134">
        <v>690</v>
      </c>
      <c r="W177" s="461">
        <v>517</v>
      </c>
      <c r="X177" s="487">
        <v>157000000</v>
      </c>
      <c r="Y177" s="79">
        <f t="shared" si="19"/>
        <v>160830800</v>
      </c>
      <c r="Z177" s="485"/>
      <c r="AA177" s="487">
        <f t="shared" si="20"/>
        <v>167264032</v>
      </c>
      <c r="AB177" s="516"/>
      <c r="AC177" s="79">
        <v>90000000</v>
      </c>
      <c r="AD177" s="79"/>
      <c r="AE177" s="79"/>
      <c r="AF177" s="79"/>
      <c r="AG177" s="79"/>
      <c r="AH177" s="79"/>
      <c r="AI177" s="79"/>
      <c r="AJ177" s="79"/>
      <c r="AK177" s="79"/>
      <c r="AL177" s="79"/>
      <c r="AM177" s="79"/>
      <c r="AN177" s="79"/>
      <c r="AO177" s="79"/>
      <c r="AP177" s="79"/>
      <c r="AQ177" s="79"/>
      <c r="AR177" s="79"/>
      <c r="AS177" s="79"/>
      <c r="AT177" s="79"/>
      <c r="AU177" s="79"/>
      <c r="AV177" s="79"/>
      <c r="AW177" s="79"/>
      <c r="AX177" s="79"/>
      <c r="AY177" s="79"/>
      <c r="AZ177" s="79"/>
      <c r="BA177" s="79"/>
      <c r="BB177" s="79"/>
      <c r="BC177" s="79"/>
      <c r="BD177" s="79"/>
      <c r="BE177" s="79"/>
      <c r="BF177" s="79"/>
      <c r="BG177" s="79"/>
      <c r="BH177" s="79"/>
      <c r="BI177" s="79"/>
      <c r="BJ177" s="79"/>
      <c r="BK177" s="79"/>
      <c r="BL177" s="79"/>
      <c r="BM177" s="79"/>
      <c r="BN177" s="79"/>
      <c r="BO177" s="361"/>
      <c r="BP177" s="396">
        <f t="shared" si="21"/>
        <v>90000000</v>
      </c>
      <c r="BQ177" s="380">
        <f t="shared" si="22"/>
        <v>77264032</v>
      </c>
      <c r="BR177" s="339" t="str">
        <f t="shared" si="23"/>
        <v>CORRECTO</v>
      </c>
      <c r="BS177" s="80" t="s">
        <v>951</v>
      </c>
      <c r="BT177" s="81" t="s">
        <v>952</v>
      </c>
      <c r="BU177" s="4"/>
      <c r="BV177" s="4"/>
      <c r="BW177" s="4"/>
      <c r="CT177" s="79"/>
      <c r="CU177" s="79"/>
      <c r="CV177" s="79"/>
    </row>
    <row r="178" spans="1:100" ht="75.75" customHeight="1" thickBot="1" x14ac:dyDescent="0.3">
      <c r="A178" s="205" t="s">
        <v>270</v>
      </c>
      <c r="B178" s="206" t="s">
        <v>937</v>
      </c>
      <c r="C178" s="207"/>
      <c r="D178" s="208" t="s">
        <v>938</v>
      </c>
      <c r="E178" s="206" t="s">
        <v>939</v>
      </c>
      <c r="F178" s="207"/>
      <c r="G178" s="209"/>
      <c r="H178" s="208" t="s">
        <v>979</v>
      </c>
      <c r="I178" s="206" t="s">
        <v>980</v>
      </c>
      <c r="J178" s="211" t="s">
        <v>999</v>
      </c>
      <c r="K178" s="206" t="s">
        <v>994</v>
      </c>
      <c r="L178" s="207"/>
      <c r="M178" s="212"/>
      <c r="N178" s="210">
        <v>1400</v>
      </c>
      <c r="O178" s="213"/>
      <c r="P178" s="214" t="s">
        <v>995</v>
      </c>
      <c r="Q178" s="215" t="s">
        <v>992</v>
      </c>
      <c r="R178" s="216" t="s">
        <v>1000</v>
      </c>
      <c r="S178" s="217" t="s">
        <v>1001</v>
      </c>
      <c r="T178" s="217" t="s">
        <v>1002</v>
      </c>
      <c r="U178" s="329">
        <v>4</v>
      </c>
      <c r="V178" s="218">
        <v>8</v>
      </c>
      <c r="W178" s="470">
        <v>6</v>
      </c>
      <c r="X178" s="500">
        <v>225000000</v>
      </c>
      <c r="Y178" s="219">
        <f t="shared" si="19"/>
        <v>230490000</v>
      </c>
      <c r="Z178" s="501"/>
      <c r="AA178" s="500">
        <f t="shared" si="20"/>
        <v>239709600</v>
      </c>
      <c r="AB178" s="606">
        <f>SUM(AA168:AA178)</f>
        <v>1964041963.52</v>
      </c>
      <c r="AC178" s="219">
        <v>420000000</v>
      </c>
      <c r="AD178" s="219"/>
      <c r="AE178" s="219"/>
      <c r="AF178" s="219"/>
      <c r="AG178" s="219"/>
      <c r="AH178" s="219"/>
      <c r="AI178" s="219"/>
      <c r="AJ178" s="219"/>
      <c r="AK178" s="219"/>
      <c r="AL178" s="219"/>
      <c r="AM178" s="219"/>
      <c r="AN178" s="219"/>
      <c r="AO178" s="219"/>
      <c r="AP178" s="219"/>
      <c r="AQ178" s="219"/>
      <c r="AR178" s="219"/>
      <c r="AS178" s="219"/>
      <c r="AT178" s="219"/>
      <c r="AU178" s="219"/>
      <c r="AV178" s="219"/>
      <c r="AW178" s="219"/>
      <c r="AX178" s="219"/>
      <c r="AY178" s="219"/>
      <c r="AZ178" s="219"/>
      <c r="BA178" s="219"/>
      <c r="BB178" s="219"/>
      <c r="BC178" s="219"/>
      <c r="BD178" s="219"/>
      <c r="BE178" s="219"/>
      <c r="BF178" s="219"/>
      <c r="BG178" s="219"/>
      <c r="BH178" s="219"/>
      <c r="BI178" s="219"/>
      <c r="BJ178" s="219"/>
      <c r="BK178" s="219"/>
      <c r="BL178" s="219"/>
      <c r="BM178" s="219"/>
      <c r="BN178" s="219"/>
      <c r="BO178" s="370"/>
      <c r="BP178" s="405">
        <f t="shared" si="21"/>
        <v>420000000</v>
      </c>
      <c r="BQ178" s="389">
        <f t="shared" si="22"/>
        <v>-180290400</v>
      </c>
      <c r="BR178" s="344" t="str">
        <f t="shared" si="23"/>
        <v>INCORRECTO</v>
      </c>
      <c r="BS178" s="220" t="s">
        <v>951</v>
      </c>
      <c r="BT178" s="221" t="s">
        <v>952</v>
      </c>
      <c r="BU178" s="4"/>
      <c r="BV178" s="4"/>
      <c r="BW178" s="4"/>
      <c r="CT178" s="219"/>
      <c r="CU178" s="219"/>
      <c r="CV178" s="219"/>
    </row>
    <row r="179" spans="1:100" ht="90.75" thickTop="1" x14ac:dyDescent="0.25">
      <c r="A179" s="20" t="s">
        <v>793</v>
      </c>
      <c r="B179" s="21" t="s">
        <v>1003</v>
      </c>
      <c r="C179" s="22">
        <f>+(Z179+Z181+Z187+Z193)/$Z$196</f>
        <v>6.9696492090749965E-3</v>
      </c>
      <c r="D179" s="23" t="s">
        <v>1004</v>
      </c>
      <c r="E179" s="21" t="s">
        <v>1005</v>
      </c>
      <c r="F179" s="22">
        <f>+(Z179+Z181+Z187+Z193)/$Z$196</f>
        <v>6.9696492090749965E-3</v>
      </c>
      <c r="G179" s="24" t="s">
        <v>1006</v>
      </c>
      <c r="H179" s="23" t="s">
        <v>1007</v>
      </c>
      <c r="I179" s="21" t="s">
        <v>1008</v>
      </c>
      <c r="J179" s="26" t="s">
        <v>1010</v>
      </c>
      <c r="K179" s="21" t="s">
        <v>1011</v>
      </c>
      <c r="L179" s="22">
        <f>+(SUM(X179:X180))/$Z$196</f>
        <v>1.3555026467494278E-3</v>
      </c>
      <c r="M179" s="27"/>
      <c r="N179" s="25" t="s">
        <v>1012</v>
      </c>
      <c r="O179" s="28">
        <v>95</v>
      </c>
      <c r="P179" s="29" t="s">
        <v>1013</v>
      </c>
      <c r="Q179" s="30" t="s">
        <v>1009</v>
      </c>
      <c r="R179" s="31" t="s">
        <v>1014</v>
      </c>
      <c r="S179" s="32" t="s">
        <v>1015</v>
      </c>
      <c r="T179" s="32" t="s">
        <v>1016</v>
      </c>
      <c r="U179" s="334">
        <v>0.6</v>
      </c>
      <c r="V179" s="33">
        <v>1</v>
      </c>
      <c r="W179" s="454">
        <v>1</v>
      </c>
      <c r="X179" s="482">
        <v>162733333.33333334</v>
      </c>
      <c r="Y179" s="34">
        <f t="shared" si="19"/>
        <v>166704026.66666669</v>
      </c>
      <c r="Z179" s="483">
        <f>SUM(X179:X180)</f>
        <v>162733333.33333334</v>
      </c>
      <c r="AA179" s="482">
        <f t="shared" si="20"/>
        <v>173372187.73333335</v>
      </c>
      <c r="AB179" s="515">
        <f>SUM(AA179:AA180)</f>
        <v>173372187.73333335</v>
      </c>
      <c r="AC179" s="34">
        <f>216000000-20000000-21600000</f>
        <v>174400000</v>
      </c>
      <c r="AD179" s="34"/>
      <c r="AE179" s="34"/>
      <c r="AF179" s="34"/>
      <c r="AG179" s="34"/>
      <c r="AH179" s="34"/>
      <c r="AI179" s="34"/>
      <c r="AJ179" s="34"/>
      <c r="AK179" s="34"/>
      <c r="AL179" s="34"/>
      <c r="AM179" s="34"/>
      <c r="AN179" s="34"/>
      <c r="AO179" s="34"/>
      <c r="AP179" s="34"/>
      <c r="AQ179" s="34"/>
      <c r="AR179" s="34"/>
      <c r="AS179" s="34"/>
      <c r="AT179" s="34"/>
      <c r="AU179" s="34"/>
      <c r="AV179" s="34"/>
      <c r="AW179" s="34"/>
      <c r="AX179" s="34"/>
      <c r="AY179" s="34"/>
      <c r="AZ179" s="34"/>
      <c r="BA179" s="34"/>
      <c r="BB179" s="34"/>
      <c r="BC179" s="34"/>
      <c r="BD179" s="34"/>
      <c r="BE179" s="34"/>
      <c r="BF179" s="34"/>
      <c r="BG179" s="34"/>
      <c r="BH179" s="34"/>
      <c r="BI179" s="34"/>
      <c r="BJ179" s="34"/>
      <c r="BK179" s="34"/>
      <c r="BL179" s="34"/>
      <c r="BM179" s="34"/>
      <c r="BN179" s="34"/>
      <c r="BO179" s="358"/>
      <c r="BP179" s="393">
        <f t="shared" si="21"/>
        <v>174400000</v>
      </c>
      <c r="BQ179" s="377">
        <f t="shared" si="22"/>
        <v>-1027812.2666666508</v>
      </c>
      <c r="BR179" s="338" t="str">
        <f t="shared" si="23"/>
        <v>INCORRECTO</v>
      </c>
      <c r="BS179" s="35" t="s">
        <v>1017</v>
      </c>
      <c r="BT179" s="265" t="s">
        <v>1018</v>
      </c>
      <c r="BU179" s="4"/>
      <c r="BV179" s="4"/>
      <c r="BW179" s="4"/>
      <c r="CT179" s="34"/>
      <c r="CU179" s="34"/>
      <c r="CV179" s="34"/>
    </row>
    <row r="180" spans="1:100" ht="58.5" customHeight="1" x14ac:dyDescent="0.25">
      <c r="A180" s="37" t="s">
        <v>793</v>
      </c>
      <c r="B180" s="38" t="s">
        <v>1003</v>
      </c>
      <c r="C180" s="39"/>
      <c r="D180" s="40" t="s">
        <v>1004</v>
      </c>
      <c r="E180" s="38" t="s">
        <v>1005</v>
      </c>
      <c r="F180" s="39"/>
      <c r="G180" s="89"/>
      <c r="H180" s="90" t="s">
        <v>1007</v>
      </c>
      <c r="I180" s="91" t="s">
        <v>1008</v>
      </c>
      <c r="J180" s="93" t="s">
        <v>1019</v>
      </c>
      <c r="K180" s="91" t="s">
        <v>1011</v>
      </c>
      <c r="L180" s="94"/>
      <c r="M180" s="95"/>
      <c r="N180" s="92" t="s">
        <v>1012</v>
      </c>
      <c r="O180" s="121"/>
      <c r="P180" s="97" t="s">
        <v>1013</v>
      </c>
      <c r="Q180" s="122" t="s">
        <v>1009</v>
      </c>
      <c r="R180" s="99" t="s">
        <v>1020</v>
      </c>
      <c r="S180" s="100" t="s">
        <v>1021</v>
      </c>
      <c r="T180" s="100" t="s">
        <v>1022</v>
      </c>
      <c r="U180" s="318">
        <v>2</v>
      </c>
      <c r="V180" s="101">
        <v>70</v>
      </c>
      <c r="W180" s="458">
        <v>50</v>
      </c>
      <c r="X180" s="488">
        <v>0</v>
      </c>
      <c r="Y180" s="102">
        <f t="shared" si="19"/>
        <v>0</v>
      </c>
      <c r="Z180" s="489"/>
      <c r="AA180" s="488">
        <f t="shared" si="20"/>
        <v>0</v>
      </c>
      <c r="AB180" s="517"/>
      <c r="AC180" s="102">
        <v>20000000</v>
      </c>
      <c r="AD180" s="102"/>
      <c r="AE180" s="102"/>
      <c r="AF180" s="102"/>
      <c r="AG180" s="102"/>
      <c r="AH180" s="102"/>
      <c r="AI180" s="102"/>
      <c r="AJ180" s="102"/>
      <c r="AK180" s="102"/>
      <c r="AL180" s="102"/>
      <c r="AM180" s="102"/>
      <c r="AN180" s="102"/>
      <c r="AO180" s="102"/>
      <c r="AP180" s="102"/>
      <c r="AQ180" s="102"/>
      <c r="AR180" s="102"/>
      <c r="AS180" s="102"/>
      <c r="AT180" s="102"/>
      <c r="AU180" s="102"/>
      <c r="AV180" s="102"/>
      <c r="AW180" s="102"/>
      <c r="AX180" s="102"/>
      <c r="AY180" s="102"/>
      <c r="AZ180" s="102"/>
      <c r="BA180" s="102"/>
      <c r="BB180" s="102"/>
      <c r="BC180" s="102"/>
      <c r="BD180" s="102"/>
      <c r="BE180" s="102"/>
      <c r="BF180" s="102"/>
      <c r="BG180" s="102"/>
      <c r="BH180" s="102"/>
      <c r="BI180" s="102"/>
      <c r="BJ180" s="102"/>
      <c r="BK180" s="102"/>
      <c r="BL180" s="102"/>
      <c r="BM180" s="102"/>
      <c r="BN180" s="102"/>
      <c r="BO180" s="362"/>
      <c r="BP180" s="397">
        <f t="shared" si="21"/>
        <v>20000000</v>
      </c>
      <c r="BQ180" s="381">
        <f t="shared" si="22"/>
        <v>-20000000</v>
      </c>
      <c r="BR180" s="340" t="str">
        <f t="shared" si="23"/>
        <v>INCORRECTO</v>
      </c>
      <c r="BS180" s="103" t="s">
        <v>1017</v>
      </c>
      <c r="BT180" s="104" t="s">
        <v>1018</v>
      </c>
      <c r="BU180" s="4"/>
      <c r="BV180" s="4"/>
      <c r="BW180" s="4"/>
      <c r="CT180" s="102"/>
      <c r="CU180" s="102"/>
      <c r="CV180" s="102"/>
    </row>
    <row r="181" spans="1:100" ht="58.5" customHeight="1" x14ac:dyDescent="0.25">
      <c r="A181" s="37" t="s">
        <v>793</v>
      </c>
      <c r="B181" s="38" t="s">
        <v>1003</v>
      </c>
      <c r="C181" s="39"/>
      <c r="D181" s="40" t="s">
        <v>1004</v>
      </c>
      <c r="E181" s="38" t="s">
        <v>1005</v>
      </c>
      <c r="F181" s="39"/>
      <c r="G181" s="105"/>
      <c r="H181" s="106" t="s">
        <v>1023</v>
      </c>
      <c r="I181" s="107" t="s">
        <v>1024</v>
      </c>
      <c r="J181" s="109" t="s">
        <v>1026</v>
      </c>
      <c r="K181" s="107" t="s">
        <v>1027</v>
      </c>
      <c r="L181" s="110">
        <f>+(SUM(X181:X186))/$Z$196</f>
        <v>1.0828472597957329E-3</v>
      </c>
      <c r="M181" s="111"/>
      <c r="N181" s="108" t="s">
        <v>1028</v>
      </c>
      <c r="O181" s="112" t="s">
        <v>1029</v>
      </c>
      <c r="P181" s="113" t="s">
        <v>1030</v>
      </c>
      <c r="Q181" s="114" t="s">
        <v>1025</v>
      </c>
      <c r="R181" s="115" t="s">
        <v>1031</v>
      </c>
      <c r="S181" s="116" t="s">
        <v>1032</v>
      </c>
      <c r="T181" s="116" t="s">
        <v>1033</v>
      </c>
      <c r="U181" s="316" t="s">
        <v>1034</v>
      </c>
      <c r="V181" s="117">
        <v>1</v>
      </c>
      <c r="W181" s="459">
        <v>1</v>
      </c>
      <c r="X181" s="490">
        <v>1222000</v>
      </c>
      <c r="Y181" s="118">
        <f t="shared" si="19"/>
        <v>1251816.8</v>
      </c>
      <c r="Z181" s="491">
        <f>SUM(X181:X186)</f>
        <v>130000000</v>
      </c>
      <c r="AA181" s="490">
        <f t="shared" si="20"/>
        <v>1301889.4720000001</v>
      </c>
      <c r="AB181" s="518">
        <f>SUM(AA181:AA186)</f>
        <v>138498880</v>
      </c>
      <c r="AC181" s="118">
        <v>50000000</v>
      </c>
      <c r="AD181" s="118"/>
      <c r="AE181" s="118"/>
      <c r="AF181" s="118"/>
      <c r="AG181" s="118"/>
      <c r="AH181" s="118"/>
      <c r="AI181" s="118"/>
      <c r="AJ181" s="118"/>
      <c r="AK181" s="118"/>
      <c r="AL181" s="118"/>
      <c r="AM181" s="118"/>
      <c r="AN181" s="118"/>
      <c r="AO181" s="118"/>
      <c r="AP181" s="118"/>
      <c r="AQ181" s="118"/>
      <c r="AR181" s="118"/>
      <c r="AS181" s="118"/>
      <c r="AT181" s="118"/>
      <c r="AU181" s="118"/>
      <c r="AV181" s="118"/>
      <c r="AW181" s="118"/>
      <c r="AX181" s="118"/>
      <c r="AY181" s="118"/>
      <c r="AZ181" s="118"/>
      <c r="BA181" s="118"/>
      <c r="BB181" s="118"/>
      <c r="BC181" s="118"/>
      <c r="BD181" s="118"/>
      <c r="BE181" s="118"/>
      <c r="BF181" s="118"/>
      <c r="BG181" s="118"/>
      <c r="BH181" s="118"/>
      <c r="BI181" s="118"/>
      <c r="BJ181" s="118"/>
      <c r="BK181" s="118"/>
      <c r="BL181" s="118"/>
      <c r="BM181" s="118"/>
      <c r="BN181" s="118"/>
      <c r="BO181" s="363"/>
      <c r="BP181" s="398">
        <f t="shared" si="21"/>
        <v>50000000</v>
      </c>
      <c r="BQ181" s="382">
        <f t="shared" si="22"/>
        <v>-48698110.527999997</v>
      </c>
      <c r="BR181" s="341" t="str">
        <f t="shared" si="23"/>
        <v>INCORRECTO</v>
      </c>
      <c r="BS181" s="119" t="s">
        <v>5</v>
      </c>
      <c r="BT181" s="120" t="s">
        <v>1035</v>
      </c>
      <c r="BU181" s="4"/>
      <c r="BV181" s="4"/>
      <c r="BW181" s="4"/>
      <c r="CT181" s="118"/>
      <c r="CU181" s="118"/>
      <c r="CV181" s="118"/>
    </row>
    <row r="182" spans="1:100" ht="49.5" customHeight="1" x14ac:dyDescent="0.25">
      <c r="A182" s="37" t="s">
        <v>793</v>
      </c>
      <c r="B182" s="38" t="s">
        <v>1003</v>
      </c>
      <c r="C182" s="39"/>
      <c r="D182" s="40" t="s">
        <v>1004</v>
      </c>
      <c r="E182" s="38" t="s">
        <v>1005</v>
      </c>
      <c r="F182" s="39"/>
      <c r="G182" s="41"/>
      <c r="H182" s="40" t="s">
        <v>1023</v>
      </c>
      <c r="I182" s="38" t="s">
        <v>1024</v>
      </c>
      <c r="J182" s="43" t="s">
        <v>1036</v>
      </c>
      <c r="K182" s="38" t="s">
        <v>1027</v>
      </c>
      <c r="L182" s="39"/>
      <c r="M182" s="44"/>
      <c r="N182" s="42" t="s">
        <v>1028</v>
      </c>
      <c r="O182" s="45"/>
      <c r="P182" s="46" t="s">
        <v>1030</v>
      </c>
      <c r="Q182" s="47" t="s">
        <v>1025</v>
      </c>
      <c r="R182" s="48" t="s">
        <v>1037</v>
      </c>
      <c r="S182" s="49" t="s">
        <v>1038</v>
      </c>
      <c r="T182" s="49" t="s">
        <v>1039</v>
      </c>
      <c r="U182" s="317" t="s">
        <v>1034</v>
      </c>
      <c r="V182" s="50">
        <v>5</v>
      </c>
      <c r="W182" s="455">
        <v>7</v>
      </c>
      <c r="X182" s="484">
        <v>72903000</v>
      </c>
      <c r="Y182" s="51">
        <f t="shared" si="19"/>
        <v>74681833.200000003</v>
      </c>
      <c r="Z182" s="485"/>
      <c r="AA182" s="484">
        <f t="shared" si="20"/>
        <v>77669106.528000012</v>
      </c>
      <c r="AB182" s="516"/>
      <c r="AC182" s="51">
        <f>250000000-85000000</f>
        <v>165000000</v>
      </c>
      <c r="AD182" s="51"/>
      <c r="AE182" s="51"/>
      <c r="AF182" s="51"/>
      <c r="AG182" s="51"/>
      <c r="AH182" s="51"/>
      <c r="AI182" s="51"/>
      <c r="AJ182" s="51"/>
      <c r="AK182" s="51"/>
      <c r="AL182" s="51"/>
      <c r="AM182" s="51"/>
      <c r="AN182" s="51"/>
      <c r="AO182" s="51"/>
      <c r="AP182" s="51"/>
      <c r="AQ182" s="51"/>
      <c r="AR182" s="51"/>
      <c r="AS182" s="51"/>
      <c r="AT182" s="51"/>
      <c r="AU182" s="51"/>
      <c r="AV182" s="51"/>
      <c r="AW182" s="51"/>
      <c r="AX182" s="51"/>
      <c r="AY182" s="51"/>
      <c r="AZ182" s="51"/>
      <c r="BA182" s="51"/>
      <c r="BB182" s="51"/>
      <c r="BC182" s="51"/>
      <c r="BD182" s="51"/>
      <c r="BE182" s="51"/>
      <c r="BF182" s="51"/>
      <c r="BG182" s="51"/>
      <c r="BH182" s="51"/>
      <c r="BI182" s="51"/>
      <c r="BJ182" s="51"/>
      <c r="BK182" s="51"/>
      <c r="BL182" s="51"/>
      <c r="BM182" s="51"/>
      <c r="BN182" s="51"/>
      <c r="BO182" s="359"/>
      <c r="BP182" s="394">
        <f t="shared" si="21"/>
        <v>165000000</v>
      </c>
      <c r="BQ182" s="378">
        <f t="shared" si="22"/>
        <v>-87330893.471999988</v>
      </c>
      <c r="BR182" s="339" t="str">
        <f t="shared" si="23"/>
        <v>INCORRECTO</v>
      </c>
      <c r="BS182" s="52" t="s">
        <v>5</v>
      </c>
      <c r="BT182" s="53" t="s">
        <v>1035</v>
      </c>
      <c r="BU182" s="4"/>
      <c r="BV182" s="4"/>
      <c r="BW182" s="4"/>
      <c r="CT182" s="51"/>
      <c r="CU182" s="51"/>
      <c r="CV182" s="51"/>
    </row>
    <row r="183" spans="1:100" ht="46.5" customHeight="1" x14ac:dyDescent="0.25">
      <c r="A183" s="37" t="s">
        <v>793</v>
      </c>
      <c r="B183" s="38" t="s">
        <v>1003</v>
      </c>
      <c r="C183" s="39"/>
      <c r="D183" s="40" t="s">
        <v>1004</v>
      </c>
      <c r="E183" s="38" t="s">
        <v>1005</v>
      </c>
      <c r="F183" s="39"/>
      <c r="G183" s="41"/>
      <c r="H183" s="40" t="s">
        <v>1023</v>
      </c>
      <c r="I183" s="38" t="s">
        <v>1024</v>
      </c>
      <c r="J183" s="43" t="s">
        <v>1036</v>
      </c>
      <c r="K183" s="38" t="s">
        <v>1027</v>
      </c>
      <c r="L183" s="39"/>
      <c r="M183" s="44"/>
      <c r="N183" s="42" t="s">
        <v>1028</v>
      </c>
      <c r="O183" s="45"/>
      <c r="P183" s="46" t="s">
        <v>1030</v>
      </c>
      <c r="Q183" s="47" t="s">
        <v>1025</v>
      </c>
      <c r="R183" s="48" t="s">
        <v>1040</v>
      </c>
      <c r="S183" s="49" t="s">
        <v>1041</v>
      </c>
      <c r="T183" s="49" t="s">
        <v>1042</v>
      </c>
      <c r="U183" s="335">
        <v>0.1</v>
      </c>
      <c r="V183" s="50">
        <v>15</v>
      </c>
      <c r="W183" s="455">
        <v>13</v>
      </c>
      <c r="X183" s="484">
        <v>28875000</v>
      </c>
      <c r="Y183" s="51">
        <f t="shared" si="19"/>
        <v>29579550</v>
      </c>
      <c r="Z183" s="485"/>
      <c r="AA183" s="484">
        <f t="shared" si="20"/>
        <v>30762732</v>
      </c>
      <c r="AB183" s="516"/>
      <c r="AC183" s="51"/>
      <c r="AD183" s="51"/>
      <c r="AE183" s="51"/>
      <c r="AF183" s="51"/>
      <c r="AG183" s="51"/>
      <c r="AH183" s="51"/>
      <c r="AI183" s="51"/>
      <c r="AJ183" s="51"/>
      <c r="AK183" s="51"/>
      <c r="AL183" s="51"/>
      <c r="AM183" s="51"/>
      <c r="AN183" s="51"/>
      <c r="AO183" s="51"/>
      <c r="AP183" s="51"/>
      <c r="AQ183" s="51"/>
      <c r="AR183" s="51"/>
      <c r="AS183" s="51"/>
      <c r="AT183" s="51"/>
      <c r="AU183" s="51"/>
      <c r="AV183" s="51"/>
      <c r="AW183" s="51"/>
      <c r="AX183" s="51"/>
      <c r="AY183" s="51"/>
      <c r="AZ183" s="51"/>
      <c r="BA183" s="51"/>
      <c r="BB183" s="51"/>
      <c r="BC183" s="51"/>
      <c r="BD183" s="51"/>
      <c r="BE183" s="51"/>
      <c r="BF183" s="51"/>
      <c r="BG183" s="51"/>
      <c r="BH183" s="51"/>
      <c r="BI183" s="51"/>
      <c r="BJ183" s="51"/>
      <c r="BK183" s="51"/>
      <c r="BL183" s="51"/>
      <c r="BM183" s="51"/>
      <c r="BN183" s="51"/>
      <c r="BO183" s="359"/>
      <c r="BP183" s="394">
        <f t="shared" si="21"/>
        <v>0</v>
      </c>
      <c r="BQ183" s="378">
        <f t="shared" si="22"/>
        <v>30762732</v>
      </c>
      <c r="BR183" s="339" t="str">
        <f t="shared" si="23"/>
        <v>CORRECTO</v>
      </c>
      <c r="BS183" s="52" t="s">
        <v>5</v>
      </c>
      <c r="BT183" s="266" t="s">
        <v>1035</v>
      </c>
      <c r="BU183" s="4"/>
      <c r="BV183" s="4"/>
      <c r="BW183" s="4"/>
      <c r="CT183" s="51"/>
      <c r="CU183" s="51"/>
      <c r="CV183" s="51"/>
    </row>
    <row r="184" spans="1:100" ht="49.5" customHeight="1" x14ac:dyDescent="0.25">
      <c r="A184" s="37" t="s">
        <v>793</v>
      </c>
      <c r="B184" s="38" t="s">
        <v>1003</v>
      </c>
      <c r="C184" s="39"/>
      <c r="D184" s="40" t="s">
        <v>1004</v>
      </c>
      <c r="E184" s="38" t="s">
        <v>1005</v>
      </c>
      <c r="F184" s="39"/>
      <c r="G184" s="41"/>
      <c r="H184" s="40" t="s">
        <v>1023</v>
      </c>
      <c r="I184" s="38" t="s">
        <v>1024</v>
      </c>
      <c r="J184" s="43" t="s">
        <v>1036</v>
      </c>
      <c r="K184" s="38" t="s">
        <v>1027</v>
      </c>
      <c r="L184" s="39"/>
      <c r="M184" s="44"/>
      <c r="N184" s="42" t="s">
        <v>1028</v>
      </c>
      <c r="O184" s="45"/>
      <c r="P184" s="46" t="s">
        <v>1030</v>
      </c>
      <c r="Q184" s="47" t="s">
        <v>1025</v>
      </c>
      <c r="R184" s="48" t="s">
        <v>1043</v>
      </c>
      <c r="S184" s="49" t="s">
        <v>1044</v>
      </c>
      <c r="T184" s="49" t="s">
        <v>1045</v>
      </c>
      <c r="U184" s="335">
        <v>0.5</v>
      </c>
      <c r="V184" s="50">
        <v>90</v>
      </c>
      <c r="W184" s="455">
        <v>80</v>
      </c>
      <c r="X184" s="484">
        <v>6000000</v>
      </c>
      <c r="Y184" s="51">
        <f t="shared" si="19"/>
        <v>6146400</v>
      </c>
      <c r="Z184" s="485"/>
      <c r="AA184" s="484">
        <f t="shared" si="20"/>
        <v>6392256</v>
      </c>
      <c r="AB184" s="516"/>
      <c r="AC184" s="51">
        <v>60000000</v>
      </c>
      <c r="AD184" s="51"/>
      <c r="AE184" s="51"/>
      <c r="AF184" s="51"/>
      <c r="AG184" s="51"/>
      <c r="AH184" s="51"/>
      <c r="AI184" s="51"/>
      <c r="AJ184" s="51"/>
      <c r="AK184" s="51"/>
      <c r="AL184" s="51"/>
      <c r="AM184" s="51"/>
      <c r="AN184" s="51"/>
      <c r="AO184" s="51"/>
      <c r="AP184" s="51"/>
      <c r="AQ184" s="51"/>
      <c r="AR184" s="51"/>
      <c r="AS184" s="51"/>
      <c r="AT184" s="51"/>
      <c r="AU184" s="51"/>
      <c r="AV184" s="51"/>
      <c r="AW184" s="51"/>
      <c r="AX184" s="51"/>
      <c r="AY184" s="51"/>
      <c r="AZ184" s="51"/>
      <c r="BA184" s="51"/>
      <c r="BB184" s="51"/>
      <c r="BC184" s="51"/>
      <c r="BD184" s="51"/>
      <c r="BE184" s="51"/>
      <c r="BF184" s="51"/>
      <c r="BG184" s="51"/>
      <c r="BH184" s="51"/>
      <c r="BI184" s="51"/>
      <c r="BJ184" s="51"/>
      <c r="BK184" s="51"/>
      <c r="BL184" s="51"/>
      <c r="BM184" s="51"/>
      <c r="BN184" s="51"/>
      <c r="BO184" s="359"/>
      <c r="BP184" s="394">
        <f t="shared" si="21"/>
        <v>60000000</v>
      </c>
      <c r="BQ184" s="378">
        <f t="shared" si="22"/>
        <v>-53607744</v>
      </c>
      <c r="BR184" s="339" t="str">
        <f t="shared" si="23"/>
        <v>INCORRECTO</v>
      </c>
      <c r="BS184" s="52" t="s">
        <v>5</v>
      </c>
      <c r="BT184" s="266" t="s">
        <v>1035</v>
      </c>
      <c r="BU184" s="4"/>
      <c r="BV184" s="4"/>
      <c r="BW184" s="4"/>
      <c r="CT184" s="51"/>
      <c r="CU184" s="51"/>
      <c r="CV184" s="51"/>
    </row>
    <row r="185" spans="1:100" ht="46.5" customHeight="1" x14ac:dyDescent="0.25">
      <c r="A185" s="37" t="s">
        <v>793</v>
      </c>
      <c r="B185" s="38" t="s">
        <v>1003</v>
      </c>
      <c r="C185" s="39"/>
      <c r="D185" s="40" t="s">
        <v>1004</v>
      </c>
      <c r="E185" s="38" t="s">
        <v>1005</v>
      </c>
      <c r="F185" s="39"/>
      <c r="G185" s="41"/>
      <c r="H185" s="40" t="s">
        <v>1023</v>
      </c>
      <c r="I185" s="38" t="s">
        <v>1024</v>
      </c>
      <c r="J185" s="43" t="s">
        <v>1036</v>
      </c>
      <c r="K185" s="38" t="s">
        <v>1027</v>
      </c>
      <c r="L185" s="39"/>
      <c r="M185" s="44"/>
      <c r="N185" s="42" t="s">
        <v>1028</v>
      </c>
      <c r="O185" s="45"/>
      <c r="P185" s="46" t="s">
        <v>1030</v>
      </c>
      <c r="Q185" s="47" t="s">
        <v>1025</v>
      </c>
      <c r="R185" s="48" t="s">
        <v>1046</v>
      </c>
      <c r="S185" s="49" t="s">
        <v>1047</v>
      </c>
      <c r="T185" s="49" t="s">
        <v>1048</v>
      </c>
      <c r="U185" s="317">
        <v>2</v>
      </c>
      <c r="V185" s="50">
        <v>5</v>
      </c>
      <c r="W185" s="455">
        <v>4</v>
      </c>
      <c r="X185" s="484">
        <v>10000000</v>
      </c>
      <c r="Y185" s="51">
        <f t="shared" si="19"/>
        <v>10244000</v>
      </c>
      <c r="Z185" s="485"/>
      <c r="AA185" s="484">
        <f t="shared" si="20"/>
        <v>10653760</v>
      </c>
      <c r="AB185" s="516"/>
      <c r="AC185" s="51">
        <v>15000000</v>
      </c>
      <c r="AD185" s="51"/>
      <c r="AE185" s="51"/>
      <c r="AF185" s="51"/>
      <c r="AG185" s="51"/>
      <c r="AH185" s="51"/>
      <c r="AI185" s="51"/>
      <c r="AJ185" s="51"/>
      <c r="AK185" s="51"/>
      <c r="AL185" s="51"/>
      <c r="AM185" s="51"/>
      <c r="AN185" s="51"/>
      <c r="AO185" s="51"/>
      <c r="AP185" s="51"/>
      <c r="AQ185" s="51"/>
      <c r="AR185" s="51"/>
      <c r="AS185" s="51"/>
      <c r="AT185" s="51"/>
      <c r="AU185" s="51"/>
      <c r="AV185" s="51"/>
      <c r="AW185" s="51"/>
      <c r="AX185" s="51"/>
      <c r="AY185" s="51"/>
      <c r="AZ185" s="51"/>
      <c r="BA185" s="51"/>
      <c r="BB185" s="51"/>
      <c r="BC185" s="51"/>
      <c r="BD185" s="51"/>
      <c r="BE185" s="51"/>
      <c r="BF185" s="51"/>
      <c r="BG185" s="51"/>
      <c r="BH185" s="51"/>
      <c r="BI185" s="51"/>
      <c r="BJ185" s="51"/>
      <c r="BK185" s="51"/>
      <c r="BL185" s="51"/>
      <c r="BM185" s="51"/>
      <c r="BN185" s="51"/>
      <c r="BO185" s="359"/>
      <c r="BP185" s="394">
        <f t="shared" si="21"/>
        <v>15000000</v>
      </c>
      <c r="BQ185" s="378">
        <f t="shared" si="22"/>
        <v>-4346240</v>
      </c>
      <c r="BR185" s="339" t="str">
        <f t="shared" si="23"/>
        <v>INCORRECTO</v>
      </c>
      <c r="BS185" s="52" t="s">
        <v>5</v>
      </c>
      <c r="BT185" s="53" t="s">
        <v>1035</v>
      </c>
      <c r="BU185" s="4"/>
      <c r="BV185" s="4"/>
      <c r="BW185" s="4"/>
      <c r="CT185" s="51"/>
      <c r="CU185" s="51"/>
      <c r="CV185" s="51"/>
    </row>
    <row r="186" spans="1:100" ht="46.5" customHeight="1" x14ac:dyDescent="0.25">
      <c r="A186" s="37" t="s">
        <v>793</v>
      </c>
      <c r="B186" s="38" t="s">
        <v>1003</v>
      </c>
      <c r="C186" s="39"/>
      <c r="D186" s="40" t="s">
        <v>1004</v>
      </c>
      <c r="E186" s="38" t="s">
        <v>1005</v>
      </c>
      <c r="F186" s="39"/>
      <c r="G186" s="89"/>
      <c r="H186" s="90" t="s">
        <v>1023</v>
      </c>
      <c r="I186" s="91" t="s">
        <v>1024</v>
      </c>
      <c r="J186" s="93" t="s">
        <v>1036</v>
      </c>
      <c r="K186" s="91" t="s">
        <v>1027</v>
      </c>
      <c r="L186" s="94"/>
      <c r="M186" s="95"/>
      <c r="N186" s="92" t="s">
        <v>1028</v>
      </c>
      <c r="O186" s="121"/>
      <c r="P186" s="97" t="s">
        <v>1030</v>
      </c>
      <c r="Q186" s="122" t="s">
        <v>1025</v>
      </c>
      <c r="R186" s="99" t="s">
        <v>1049</v>
      </c>
      <c r="S186" s="100" t="s">
        <v>1050</v>
      </c>
      <c r="T186" s="100" t="s">
        <v>1051</v>
      </c>
      <c r="U186" s="318">
        <v>0</v>
      </c>
      <c r="V186" s="101">
        <v>1</v>
      </c>
      <c r="W186" s="458">
        <v>1</v>
      </c>
      <c r="X186" s="488">
        <v>11000000</v>
      </c>
      <c r="Y186" s="102">
        <f t="shared" si="19"/>
        <v>11268400</v>
      </c>
      <c r="Z186" s="489"/>
      <c r="AA186" s="488">
        <f t="shared" si="20"/>
        <v>11719136</v>
      </c>
      <c r="AB186" s="517"/>
      <c r="AC186" s="102">
        <v>10000000</v>
      </c>
      <c r="AD186" s="102"/>
      <c r="AE186" s="102"/>
      <c r="AF186" s="102"/>
      <c r="AG186" s="102"/>
      <c r="AH186" s="102"/>
      <c r="AI186" s="102"/>
      <c r="AJ186" s="102"/>
      <c r="AK186" s="102"/>
      <c r="AL186" s="102"/>
      <c r="AM186" s="102"/>
      <c r="AN186" s="102"/>
      <c r="AO186" s="102"/>
      <c r="AP186" s="102"/>
      <c r="AQ186" s="102"/>
      <c r="AR186" s="102"/>
      <c r="AS186" s="102"/>
      <c r="AT186" s="102"/>
      <c r="AU186" s="102"/>
      <c r="AV186" s="102"/>
      <c r="AW186" s="102"/>
      <c r="AX186" s="102"/>
      <c r="AY186" s="102"/>
      <c r="AZ186" s="102"/>
      <c r="BA186" s="102"/>
      <c r="BB186" s="102"/>
      <c r="BC186" s="102"/>
      <c r="BD186" s="102"/>
      <c r="BE186" s="102"/>
      <c r="BF186" s="102"/>
      <c r="BG186" s="102"/>
      <c r="BH186" s="102"/>
      <c r="BI186" s="102"/>
      <c r="BJ186" s="102"/>
      <c r="BK186" s="102"/>
      <c r="BL186" s="102"/>
      <c r="BM186" s="102"/>
      <c r="BN186" s="102"/>
      <c r="BO186" s="362"/>
      <c r="BP186" s="397">
        <f t="shared" si="21"/>
        <v>10000000</v>
      </c>
      <c r="BQ186" s="381">
        <f t="shared" si="22"/>
        <v>1719136</v>
      </c>
      <c r="BR186" s="340" t="str">
        <f t="shared" si="23"/>
        <v>CORRECTO</v>
      </c>
      <c r="BS186" s="103" t="s">
        <v>5</v>
      </c>
      <c r="BT186" s="104" t="s">
        <v>1035</v>
      </c>
      <c r="BU186" s="4"/>
      <c r="BV186" s="4"/>
      <c r="BW186" s="4"/>
      <c r="CT186" s="102"/>
      <c r="CU186" s="102"/>
      <c r="CV186" s="102"/>
    </row>
    <row r="187" spans="1:100" ht="72" customHeight="1" x14ac:dyDescent="0.25">
      <c r="A187" s="37" t="s">
        <v>793</v>
      </c>
      <c r="B187" s="38" t="s">
        <v>1003</v>
      </c>
      <c r="C187" s="39"/>
      <c r="D187" s="40" t="s">
        <v>1004</v>
      </c>
      <c r="E187" s="38" t="s">
        <v>1005</v>
      </c>
      <c r="F187" s="39"/>
      <c r="G187" s="105"/>
      <c r="H187" s="106" t="s">
        <v>1052</v>
      </c>
      <c r="I187" s="107" t="s">
        <v>1053</v>
      </c>
      <c r="J187" s="109" t="s">
        <v>1055</v>
      </c>
      <c r="K187" s="107" t="s">
        <v>1056</v>
      </c>
      <c r="L187" s="110">
        <f>+(SUM(X187:X192))/$Z$196</f>
        <v>4.3980257936318996E-3</v>
      </c>
      <c r="M187" s="111"/>
      <c r="N187" s="267">
        <v>0.8</v>
      </c>
      <c r="O187" s="112">
        <v>90</v>
      </c>
      <c r="P187" s="113" t="s">
        <v>1057</v>
      </c>
      <c r="Q187" s="114" t="s">
        <v>1054</v>
      </c>
      <c r="R187" s="115" t="s">
        <v>1058</v>
      </c>
      <c r="S187" s="116" t="s">
        <v>1059</v>
      </c>
      <c r="T187" s="116" t="s">
        <v>1060</v>
      </c>
      <c r="U187" s="316">
        <v>2</v>
      </c>
      <c r="V187" s="117">
        <v>7</v>
      </c>
      <c r="W187" s="459">
        <v>5</v>
      </c>
      <c r="X187" s="490">
        <v>160000000</v>
      </c>
      <c r="Y187" s="118">
        <f t="shared" si="19"/>
        <v>163904000</v>
      </c>
      <c r="Z187" s="491">
        <f>SUM(X187:X192)</f>
        <v>528000000</v>
      </c>
      <c r="AA187" s="490">
        <f t="shared" si="20"/>
        <v>170460160</v>
      </c>
      <c r="AB187" s="518">
        <f>SUM(AA187:AA192)</f>
        <v>562518528</v>
      </c>
      <c r="AC187" s="118">
        <v>182500000</v>
      </c>
      <c r="AD187" s="118"/>
      <c r="AE187" s="118"/>
      <c r="AF187" s="118"/>
      <c r="AG187" s="118"/>
      <c r="AH187" s="118"/>
      <c r="AI187" s="118"/>
      <c r="AJ187" s="118"/>
      <c r="AK187" s="118"/>
      <c r="AL187" s="118"/>
      <c r="AM187" s="118"/>
      <c r="AN187" s="118"/>
      <c r="AO187" s="118"/>
      <c r="AP187" s="118"/>
      <c r="AQ187" s="118"/>
      <c r="AR187" s="118"/>
      <c r="AS187" s="118"/>
      <c r="AT187" s="118"/>
      <c r="AU187" s="118"/>
      <c r="AV187" s="118"/>
      <c r="AW187" s="118"/>
      <c r="AX187" s="118"/>
      <c r="AY187" s="118"/>
      <c r="AZ187" s="118"/>
      <c r="BA187" s="118"/>
      <c r="BB187" s="118"/>
      <c r="BC187" s="118"/>
      <c r="BD187" s="118"/>
      <c r="BE187" s="118"/>
      <c r="BF187" s="118"/>
      <c r="BG187" s="118"/>
      <c r="BH187" s="118"/>
      <c r="BI187" s="118"/>
      <c r="BJ187" s="118"/>
      <c r="BK187" s="118"/>
      <c r="BL187" s="118"/>
      <c r="BM187" s="118"/>
      <c r="BN187" s="118"/>
      <c r="BO187" s="363"/>
      <c r="BP187" s="398">
        <f t="shared" si="21"/>
        <v>182500000</v>
      </c>
      <c r="BQ187" s="382">
        <f t="shared" si="22"/>
        <v>-12039840</v>
      </c>
      <c r="BR187" s="341" t="str">
        <f t="shared" si="23"/>
        <v>INCORRECTO</v>
      </c>
      <c r="BS187" s="119" t="s">
        <v>1061</v>
      </c>
      <c r="BT187" s="120" t="s">
        <v>1062</v>
      </c>
      <c r="BU187" s="4"/>
      <c r="BV187" s="4"/>
      <c r="BW187" s="4"/>
      <c r="CT187" s="118"/>
      <c r="CU187" s="118"/>
      <c r="CV187" s="118"/>
    </row>
    <row r="188" spans="1:100" ht="46.5" customHeight="1" x14ac:dyDescent="0.25">
      <c r="A188" s="37" t="s">
        <v>793</v>
      </c>
      <c r="B188" s="38" t="s">
        <v>1003</v>
      </c>
      <c r="C188" s="39"/>
      <c r="D188" s="40" t="s">
        <v>1004</v>
      </c>
      <c r="E188" s="38" t="s">
        <v>1005</v>
      </c>
      <c r="F188" s="39"/>
      <c r="G188" s="41"/>
      <c r="H188" s="40" t="s">
        <v>1052</v>
      </c>
      <c r="I188" s="38" t="s">
        <v>1053</v>
      </c>
      <c r="J188" s="43" t="s">
        <v>1063</v>
      </c>
      <c r="K188" s="38" t="s">
        <v>1056</v>
      </c>
      <c r="L188" s="39"/>
      <c r="M188" s="44"/>
      <c r="N188" s="258">
        <v>0.8</v>
      </c>
      <c r="O188" s="45"/>
      <c r="P188" s="46" t="s">
        <v>1057</v>
      </c>
      <c r="Q188" s="47" t="s">
        <v>1054</v>
      </c>
      <c r="R188" s="48" t="s">
        <v>1064</v>
      </c>
      <c r="S188" s="49" t="s">
        <v>1065</v>
      </c>
      <c r="T188" s="49" t="s">
        <v>1066</v>
      </c>
      <c r="U188" s="317">
        <v>1</v>
      </c>
      <c r="V188" s="50">
        <v>4</v>
      </c>
      <c r="W188" s="455">
        <v>3</v>
      </c>
      <c r="X188" s="484">
        <v>162000000</v>
      </c>
      <c r="Y188" s="51">
        <f t="shared" si="19"/>
        <v>165952800</v>
      </c>
      <c r="Z188" s="485"/>
      <c r="AA188" s="484">
        <f t="shared" si="20"/>
        <v>172590912</v>
      </c>
      <c r="AB188" s="516"/>
      <c r="AC188" s="51">
        <v>225000000</v>
      </c>
      <c r="AD188" s="51"/>
      <c r="AE188" s="51"/>
      <c r="AF188" s="51"/>
      <c r="AG188" s="51"/>
      <c r="AH188" s="51"/>
      <c r="AI188" s="51"/>
      <c r="AJ188" s="51"/>
      <c r="AK188" s="51"/>
      <c r="AL188" s="51"/>
      <c r="AM188" s="51"/>
      <c r="AN188" s="51"/>
      <c r="AO188" s="51"/>
      <c r="AP188" s="51"/>
      <c r="AQ188" s="51"/>
      <c r="AR188" s="51"/>
      <c r="AS188" s="51"/>
      <c r="AT188" s="51"/>
      <c r="AU188" s="51"/>
      <c r="AV188" s="51"/>
      <c r="AW188" s="51"/>
      <c r="AX188" s="51"/>
      <c r="AY188" s="51"/>
      <c r="AZ188" s="51"/>
      <c r="BA188" s="51"/>
      <c r="BB188" s="51"/>
      <c r="BC188" s="51"/>
      <c r="BD188" s="51"/>
      <c r="BE188" s="51"/>
      <c r="BF188" s="51"/>
      <c r="BG188" s="51"/>
      <c r="BH188" s="51"/>
      <c r="BI188" s="51"/>
      <c r="BJ188" s="51"/>
      <c r="BK188" s="51"/>
      <c r="BL188" s="51"/>
      <c r="BM188" s="51"/>
      <c r="BN188" s="51"/>
      <c r="BO188" s="359"/>
      <c r="BP188" s="394">
        <f t="shared" si="21"/>
        <v>225000000</v>
      </c>
      <c r="BQ188" s="378">
        <f t="shared" si="22"/>
        <v>-52409088</v>
      </c>
      <c r="BR188" s="339" t="str">
        <f t="shared" si="23"/>
        <v>INCORRECTO</v>
      </c>
      <c r="BS188" s="52" t="s">
        <v>1061</v>
      </c>
      <c r="BT188" s="53" t="s">
        <v>1062</v>
      </c>
      <c r="BU188" s="4"/>
      <c r="BV188" s="4"/>
      <c r="BW188" s="4"/>
      <c r="CT188" s="51"/>
      <c r="CU188" s="51"/>
      <c r="CV188" s="51"/>
    </row>
    <row r="189" spans="1:100" ht="96" customHeight="1" x14ac:dyDescent="0.25">
      <c r="A189" s="37" t="s">
        <v>793</v>
      </c>
      <c r="B189" s="38" t="s">
        <v>1003</v>
      </c>
      <c r="C189" s="39"/>
      <c r="D189" s="40" t="s">
        <v>1004</v>
      </c>
      <c r="E189" s="38" t="s">
        <v>1005</v>
      </c>
      <c r="F189" s="39"/>
      <c r="G189" s="41"/>
      <c r="H189" s="40" t="s">
        <v>1052</v>
      </c>
      <c r="I189" s="38" t="s">
        <v>1053</v>
      </c>
      <c r="J189" s="43" t="s">
        <v>1063</v>
      </c>
      <c r="K189" s="38" t="s">
        <v>1056</v>
      </c>
      <c r="L189" s="39"/>
      <c r="M189" s="44"/>
      <c r="N189" s="258">
        <v>0.8</v>
      </c>
      <c r="O189" s="45"/>
      <c r="P189" s="46" t="s">
        <v>1057</v>
      </c>
      <c r="Q189" s="47" t="s">
        <v>1054</v>
      </c>
      <c r="R189" s="48" t="s">
        <v>1067</v>
      </c>
      <c r="S189" s="49" t="s">
        <v>1068</v>
      </c>
      <c r="T189" s="49" t="s">
        <v>1069</v>
      </c>
      <c r="U189" s="335">
        <v>0.6</v>
      </c>
      <c r="V189" s="50">
        <v>90</v>
      </c>
      <c r="W189" s="455">
        <v>85</v>
      </c>
      <c r="X189" s="484">
        <v>200000000</v>
      </c>
      <c r="Y189" s="51">
        <f t="shared" si="19"/>
        <v>204880000</v>
      </c>
      <c r="Z189" s="485"/>
      <c r="AA189" s="484">
        <f t="shared" si="20"/>
        <v>213075200</v>
      </c>
      <c r="AB189" s="516"/>
      <c r="AC189" s="51">
        <v>30000000</v>
      </c>
      <c r="AD189" s="51"/>
      <c r="AE189" s="51"/>
      <c r="AF189" s="51"/>
      <c r="AG189" s="51"/>
      <c r="AH189" s="51"/>
      <c r="AI189" s="51"/>
      <c r="AJ189" s="51"/>
      <c r="AK189" s="51"/>
      <c r="AL189" s="51"/>
      <c r="AM189" s="51"/>
      <c r="AN189" s="51"/>
      <c r="AO189" s="51"/>
      <c r="AP189" s="51"/>
      <c r="AQ189" s="51"/>
      <c r="AR189" s="51"/>
      <c r="AS189" s="51"/>
      <c r="AT189" s="51"/>
      <c r="AU189" s="51"/>
      <c r="AV189" s="51"/>
      <c r="AW189" s="51"/>
      <c r="AX189" s="51"/>
      <c r="AY189" s="51"/>
      <c r="AZ189" s="51"/>
      <c r="BA189" s="51"/>
      <c r="BB189" s="51"/>
      <c r="BC189" s="51"/>
      <c r="BD189" s="51"/>
      <c r="BE189" s="51"/>
      <c r="BF189" s="51"/>
      <c r="BG189" s="51"/>
      <c r="BH189" s="51"/>
      <c r="BI189" s="51"/>
      <c r="BJ189" s="51"/>
      <c r="BK189" s="51"/>
      <c r="BL189" s="51"/>
      <c r="BM189" s="51"/>
      <c r="BN189" s="51"/>
      <c r="BO189" s="359"/>
      <c r="BP189" s="394">
        <f t="shared" si="21"/>
        <v>30000000</v>
      </c>
      <c r="BQ189" s="378">
        <f t="shared" si="22"/>
        <v>183075200</v>
      </c>
      <c r="BR189" s="339" t="str">
        <f t="shared" si="23"/>
        <v>CORRECTO</v>
      </c>
      <c r="BS189" s="52" t="s">
        <v>1061</v>
      </c>
      <c r="BT189" s="266" t="s">
        <v>1062</v>
      </c>
      <c r="BU189" s="4"/>
      <c r="BV189" s="4"/>
      <c r="BW189" s="4"/>
      <c r="CT189" s="51"/>
      <c r="CU189" s="51"/>
      <c r="CV189" s="51"/>
    </row>
    <row r="190" spans="1:100" ht="64.5" customHeight="1" x14ac:dyDescent="0.25">
      <c r="A190" s="37" t="s">
        <v>793</v>
      </c>
      <c r="B190" s="38" t="s">
        <v>1003</v>
      </c>
      <c r="C190" s="39"/>
      <c r="D190" s="40" t="s">
        <v>1004</v>
      </c>
      <c r="E190" s="38" t="s">
        <v>1005</v>
      </c>
      <c r="F190" s="39"/>
      <c r="G190" s="41"/>
      <c r="H190" s="40" t="s">
        <v>1052</v>
      </c>
      <c r="I190" s="38" t="s">
        <v>1053</v>
      </c>
      <c r="J190" s="43" t="s">
        <v>1063</v>
      </c>
      <c r="K190" s="38" t="s">
        <v>1056</v>
      </c>
      <c r="L190" s="39"/>
      <c r="M190" s="44"/>
      <c r="N190" s="258">
        <v>0.8</v>
      </c>
      <c r="O190" s="45"/>
      <c r="P190" s="46" t="s">
        <v>1057</v>
      </c>
      <c r="Q190" s="47" t="s">
        <v>1054</v>
      </c>
      <c r="R190" s="48" t="s">
        <v>1070</v>
      </c>
      <c r="S190" s="49" t="s">
        <v>1071</v>
      </c>
      <c r="T190" s="49" t="s">
        <v>1072</v>
      </c>
      <c r="U190" s="317">
        <v>0</v>
      </c>
      <c r="V190" s="50">
        <v>1</v>
      </c>
      <c r="W190" s="455">
        <v>1</v>
      </c>
      <c r="X190" s="484">
        <v>0</v>
      </c>
      <c r="Y190" s="51">
        <f t="shared" si="19"/>
        <v>0</v>
      </c>
      <c r="Z190" s="485"/>
      <c r="AA190" s="484">
        <f t="shared" si="20"/>
        <v>0</v>
      </c>
      <c r="AB190" s="516"/>
      <c r="AC190" s="51"/>
      <c r="AD190" s="51"/>
      <c r="AE190" s="51"/>
      <c r="AF190" s="51"/>
      <c r="AG190" s="51"/>
      <c r="AH190" s="51"/>
      <c r="AI190" s="51"/>
      <c r="AJ190" s="51"/>
      <c r="AK190" s="51"/>
      <c r="AL190" s="51"/>
      <c r="AM190" s="51"/>
      <c r="AN190" s="51"/>
      <c r="AO190" s="51"/>
      <c r="AP190" s="51"/>
      <c r="AQ190" s="51"/>
      <c r="AR190" s="51"/>
      <c r="AS190" s="51"/>
      <c r="AT190" s="51"/>
      <c r="AU190" s="51"/>
      <c r="AV190" s="51"/>
      <c r="AW190" s="51"/>
      <c r="AX190" s="51"/>
      <c r="AY190" s="51"/>
      <c r="AZ190" s="51"/>
      <c r="BA190" s="51"/>
      <c r="BB190" s="51"/>
      <c r="BC190" s="51"/>
      <c r="BD190" s="51"/>
      <c r="BE190" s="51"/>
      <c r="BF190" s="51"/>
      <c r="BG190" s="51"/>
      <c r="BH190" s="51"/>
      <c r="BI190" s="51"/>
      <c r="BJ190" s="51"/>
      <c r="BK190" s="51"/>
      <c r="BL190" s="51"/>
      <c r="BM190" s="51"/>
      <c r="BN190" s="51"/>
      <c r="BO190" s="359"/>
      <c r="BP190" s="394">
        <f t="shared" si="21"/>
        <v>0</v>
      </c>
      <c r="BQ190" s="378">
        <f t="shared" si="22"/>
        <v>0</v>
      </c>
      <c r="BR190" s="339" t="str">
        <f t="shared" si="23"/>
        <v>CORRECTO</v>
      </c>
      <c r="BS190" s="52" t="s">
        <v>1061</v>
      </c>
      <c r="BT190" s="53" t="s">
        <v>1062</v>
      </c>
      <c r="BU190" s="4"/>
      <c r="BV190" s="4"/>
      <c r="BW190" s="4"/>
      <c r="CT190" s="51"/>
      <c r="CU190" s="51"/>
      <c r="CV190" s="51"/>
    </row>
    <row r="191" spans="1:100" ht="48" customHeight="1" x14ac:dyDescent="0.25">
      <c r="A191" s="37" t="s">
        <v>793</v>
      </c>
      <c r="B191" s="38" t="s">
        <v>1003</v>
      </c>
      <c r="C191" s="39"/>
      <c r="D191" s="40" t="s">
        <v>1004</v>
      </c>
      <c r="E191" s="38" t="s">
        <v>1005</v>
      </c>
      <c r="F191" s="39"/>
      <c r="G191" s="41"/>
      <c r="H191" s="40" t="s">
        <v>1052</v>
      </c>
      <c r="I191" s="38" t="s">
        <v>1053</v>
      </c>
      <c r="J191" s="43" t="s">
        <v>1063</v>
      </c>
      <c r="K191" s="38" t="s">
        <v>1056</v>
      </c>
      <c r="L191" s="39"/>
      <c r="M191" s="44"/>
      <c r="N191" s="258">
        <v>0.8</v>
      </c>
      <c r="O191" s="45"/>
      <c r="P191" s="46" t="s">
        <v>1057</v>
      </c>
      <c r="Q191" s="47" t="s">
        <v>1054</v>
      </c>
      <c r="R191" s="48" t="s">
        <v>1073</v>
      </c>
      <c r="S191" s="49" t="s">
        <v>1074</v>
      </c>
      <c r="T191" s="49" t="s">
        <v>1075</v>
      </c>
      <c r="U191" s="317">
        <v>1</v>
      </c>
      <c r="V191" s="50">
        <v>1</v>
      </c>
      <c r="W191" s="455">
        <v>1</v>
      </c>
      <c r="X191" s="484">
        <v>6000000</v>
      </c>
      <c r="Y191" s="51">
        <f t="shared" si="19"/>
        <v>6146400</v>
      </c>
      <c r="Z191" s="485"/>
      <c r="AA191" s="484">
        <f t="shared" si="20"/>
        <v>6392256</v>
      </c>
      <c r="AB191" s="516"/>
      <c r="AC191" s="51">
        <v>80000000</v>
      </c>
      <c r="AD191" s="51"/>
      <c r="AE191" s="51"/>
      <c r="AF191" s="51"/>
      <c r="AG191" s="51"/>
      <c r="AH191" s="51"/>
      <c r="AI191" s="51"/>
      <c r="AJ191" s="51"/>
      <c r="AK191" s="51"/>
      <c r="AL191" s="51"/>
      <c r="AM191" s="51"/>
      <c r="AN191" s="51"/>
      <c r="AO191" s="51"/>
      <c r="AP191" s="51"/>
      <c r="AQ191" s="51"/>
      <c r="AR191" s="51"/>
      <c r="AS191" s="51"/>
      <c r="AT191" s="51"/>
      <c r="AU191" s="51"/>
      <c r="AV191" s="51"/>
      <c r="AW191" s="51"/>
      <c r="AX191" s="51"/>
      <c r="AY191" s="51"/>
      <c r="AZ191" s="51"/>
      <c r="BA191" s="51"/>
      <c r="BB191" s="51"/>
      <c r="BC191" s="51"/>
      <c r="BD191" s="51"/>
      <c r="BE191" s="51"/>
      <c r="BF191" s="51"/>
      <c r="BG191" s="51"/>
      <c r="BH191" s="51"/>
      <c r="BI191" s="51"/>
      <c r="BJ191" s="51"/>
      <c r="BK191" s="51"/>
      <c r="BL191" s="51"/>
      <c r="BM191" s="51"/>
      <c r="BN191" s="51"/>
      <c r="BO191" s="359"/>
      <c r="BP191" s="394">
        <f t="shared" si="21"/>
        <v>80000000</v>
      </c>
      <c r="BQ191" s="378">
        <f t="shared" si="22"/>
        <v>-73607744</v>
      </c>
      <c r="BR191" s="339" t="str">
        <f t="shared" si="23"/>
        <v>INCORRECTO</v>
      </c>
      <c r="BS191" s="52" t="s">
        <v>1061</v>
      </c>
      <c r="BT191" s="53" t="s">
        <v>1062</v>
      </c>
      <c r="BU191" s="4"/>
      <c r="BV191" s="4"/>
      <c r="BW191" s="4"/>
      <c r="CT191" s="51"/>
      <c r="CU191" s="51"/>
      <c r="CV191" s="51"/>
    </row>
    <row r="192" spans="1:100" ht="50.25" customHeight="1" x14ac:dyDescent="0.25">
      <c r="A192" s="37" t="s">
        <v>793</v>
      </c>
      <c r="B192" s="38" t="s">
        <v>1003</v>
      </c>
      <c r="C192" s="39"/>
      <c r="D192" s="40" t="s">
        <v>1004</v>
      </c>
      <c r="E192" s="38" t="s">
        <v>1005</v>
      </c>
      <c r="F192" s="39"/>
      <c r="G192" s="89"/>
      <c r="H192" s="90" t="s">
        <v>1052</v>
      </c>
      <c r="I192" s="91" t="s">
        <v>1053</v>
      </c>
      <c r="J192" s="93" t="s">
        <v>1063</v>
      </c>
      <c r="K192" s="91" t="s">
        <v>1056</v>
      </c>
      <c r="L192" s="94"/>
      <c r="M192" s="95"/>
      <c r="N192" s="259">
        <v>0.8</v>
      </c>
      <c r="O192" s="121"/>
      <c r="P192" s="97" t="s">
        <v>1057</v>
      </c>
      <c r="Q192" s="122" t="s">
        <v>1054</v>
      </c>
      <c r="R192" s="99" t="s">
        <v>1076</v>
      </c>
      <c r="S192" s="100" t="s">
        <v>1077</v>
      </c>
      <c r="T192" s="100" t="s">
        <v>1078</v>
      </c>
      <c r="U192" s="318">
        <v>1</v>
      </c>
      <c r="V192" s="101">
        <v>1</v>
      </c>
      <c r="W192" s="458">
        <v>1</v>
      </c>
      <c r="X192" s="488">
        <v>0</v>
      </c>
      <c r="Y192" s="102">
        <f t="shared" si="19"/>
        <v>0</v>
      </c>
      <c r="Z192" s="489"/>
      <c r="AA192" s="488">
        <f t="shared" si="20"/>
        <v>0</v>
      </c>
      <c r="AB192" s="517"/>
      <c r="AC192" s="102"/>
      <c r="AD192" s="102"/>
      <c r="AE192" s="102"/>
      <c r="AF192" s="102"/>
      <c r="AG192" s="102"/>
      <c r="AH192" s="102"/>
      <c r="AI192" s="102"/>
      <c r="AJ192" s="102"/>
      <c r="AK192" s="102"/>
      <c r="AL192" s="102"/>
      <c r="AM192" s="102"/>
      <c r="AN192" s="102"/>
      <c r="AO192" s="102"/>
      <c r="AP192" s="102"/>
      <c r="AQ192" s="102"/>
      <c r="AR192" s="102"/>
      <c r="AS192" s="102"/>
      <c r="AT192" s="102"/>
      <c r="AU192" s="102"/>
      <c r="AV192" s="102"/>
      <c r="AW192" s="102"/>
      <c r="AX192" s="102"/>
      <c r="AY192" s="102"/>
      <c r="AZ192" s="102"/>
      <c r="BA192" s="102"/>
      <c r="BB192" s="102"/>
      <c r="BC192" s="102"/>
      <c r="BD192" s="102"/>
      <c r="BE192" s="102"/>
      <c r="BF192" s="102"/>
      <c r="BG192" s="102"/>
      <c r="BH192" s="102"/>
      <c r="BI192" s="102"/>
      <c r="BJ192" s="102"/>
      <c r="BK192" s="102"/>
      <c r="BL192" s="102"/>
      <c r="BM192" s="102"/>
      <c r="BN192" s="102"/>
      <c r="BO192" s="362"/>
      <c r="BP192" s="397">
        <f t="shared" si="21"/>
        <v>0</v>
      </c>
      <c r="BQ192" s="381">
        <f t="shared" si="22"/>
        <v>0</v>
      </c>
      <c r="BR192" s="340" t="str">
        <f t="shared" si="23"/>
        <v>CORRECTO</v>
      </c>
      <c r="BS192" s="103" t="s">
        <v>1061</v>
      </c>
      <c r="BT192" s="104" t="s">
        <v>1062</v>
      </c>
      <c r="BU192" s="4"/>
      <c r="BV192" s="4"/>
      <c r="BW192" s="4"/>
      <c r="CT192" s="102"/>
      <c r="CU192" s="102"/>
      <c r="CV192" s="102"/>
    </row>
    <row r="193" spans="1:100" ht="87" customHeight="1" x14ac:dyDescent="0.25">
      <c r="A193" s="37" t="s">
        <v>793</v>
      </c>
      <c r="B193" s="38" t="s">
        <v>1003</v>
      </c>
      <c r="C193" s="39"/>
      <c r="D193" s="40" t="s">
        <v>1004</v>
      </c>
      <c r="E193" s="38" t="s">
        <v>1005</v>
      </c>
      <c r="F193" s="39"/>
      <c r="G193" s="123"/>
      <c r="H193" s="124" t="s">
        <v>1079</v>
      </c>
      <c r="I193" s="125" t="s">
        <v>1080</v>
      </c>
      <c r="J193" s="109" t="s">
        <v>1082</v>
      </c>
      <c r="K193" s="107" t="s">
        <v>1083</v>
      </c>
      <c r="L193" s="110">
        <f>+(SUM(X193:X195))/$Z$196</f>
        <v>1.3327350889793635E-4</v>
      </c>
      <c r="M193" s="111"/>
      <c r="N193" s="108">
        <v>28</v>
      </c>
      <c r="O193" s="112">
        <v>32</v>
      </c>
      <c r="P193" s="113" t="s">
        <v>1084</v>
      </c>
      <c r="Q193" s="114" t="s">
        <v>1081</v>
      </c>
      <c r="R193" s="126" t="s">
        <v>1085</v>
      </c>
      <c r="S193" s="127" t="s">
        <v>1086</v>
      </c>
      <c r="T193" s="127" t="s">
        <v>1087</v>
      </c>
      <c r="U193" s="319">
        <v>0</v>
      </c>
      <c r="V193" s="128">
        <v>1</v>
      </c>
      <c r="W193" s="460">
        <v>1</v>
      </c>
      <c r="X193" s="492">
        <v>4000000</v>
      </c>
      <c r="Y193" s="129">
        <f t="shared" si="19"/>
        <v>4097600</v>
      </c>
      <c r="Z193" s="491">
        <f>SUM(X193:X195)</f>
        <v>16000000</v>
      </c>
      <c r="AA193" s="492">
        <f t="shared" si="20"/>
        <v>4261504</v>
      </c>
      <c r="AB193" s="518">
        <f>SUM(AA193:AA195)</f>
        <v>17046016</v>
      </c>
      <c r="AC193" s="129"/>
      <c r="AD193" s="129"/>
      <c r="AE193" s="129"/>
      <c r="AF193" s="129"/>
      <c r="AG193" s="129"/>
      <c r="AH193" s="129"/>
      <c r="AI193" s="129"/>
      <c r="AJ193" s="129"/>
      <c r="AK193" s="129"/>
      <c r="AL193" s="129"/>
      <c r="AM193" s="129"/>
      <c r="AN193" s="129"/>
      <c r="AO193" s="129"/>
      <c r="AP193" s="129"/>
      <c r="AQ193" s="129"/>
      <c r="AR193" s="129"/>
      <c r="AS193" s="129"/>
      <c r="AT193" s="129"/>
      <c r="AU193" s="129"/>
      <c r="AV193" s="129"/>
      <c r="AW193" s="129"/>
      <c r="AX193" s="129"/>
      <c r="AY193" s="129"/>
      <c r="AZ193" s="129"/>
      <c r="BA193" s="129"/>
      <c r="BB193" s="129"/>
      <c r="BC193" s="129"/>
      <c r="BD193" s="129"/>
      <c r="BE193" s="129"/>
      <c r="BF193" s="129"/>
      <c r="BG193" s="129"/>
      <c r="BH193" s="129"/>
      <c r="BI193" s="129"/>
      <c r="BJ193" s="129"/>
      <c r="BK193" s="129"/>
      <c r="BL193" s="129"/>
      <c r="BM193" s="129"/>
      <c r="BN193" s="129"/>
      <c r="BO193" s="364"/>
      <c r="BP193" s="399">
        <f t="shared" si="21"/>
        <v>0</v>
      </c>
      <c r="BQ193" s="383">
        <f t="shared" si="22"/>
        <v>4261504</v>
      </c>
      <c r="BR193" s="339" t="str">
        <f t="shared" si="23"/>
        <v>CORRECTO</v>
      </c>
      <c r="BS193" s="130" t="s">
        <v>1061</v>
      </c>
      <c r="BT193" s="131" t="s">
        <v>1062</v>
      </c>
      <c r="BU193" s="4"/>
      <c r="BV193" s="4"/>
      <c r="BW193" s="4"/>
      <c r="CT193" s="129"/>
      <c r="CU193" s="129"/>
      <c r="CV193" s="129"/>
    </row>
    <row r="194" spans="1:100" ht="64.5" customHeight="1" x14ac:dyDescent="0.25">
      <c r="A194" s="37" t="s">
        <v>793</v>
      </c>
      <c r="B194" s="38" t="s">
        <v>1003</v>
      </c>
      <c r="C194" s="39"/>
      <c r="D194" s="40" t="s">
        <v>1004</v>
      </c>
      <c r="E194" s="38" t="s">
        <v>1005</v>
      </c>
      <c r="F194" s="39"/>
      <c r="G194" s="41"/>
      <c r="H194" s="40" t="s">
        <v>1079</v>
      </c>
      <c r="I194" s="38" t="s">
        <v>1080</v>
      </c>
      <c r="J194" s="43" t="s">
        <v>1088</v>
      </c>
      <c r="K194" s="38" t="s">
        <v>1083</v>
      </c>
      <c r="L194" s="39"/>
      <c r="M194" s="44"/>
      <c r="N194" s="42">
        <v>28</v>
      </c>
      <c r="O194" s="45"/>
      <c r="P194" s="46" t="s">
        <v>1084</v>
      </c>
      <c r="Q194" s="47" t="s">
        <v>1081</v>
      </c>
      <c r="R194" s="48" t="s">
        <v>1089</v>
      </c>
      <c r="S194" s="49" t="s">
        <v>1090</v>
      </c>
      <c r="T194" s="49" t="s">
        <v>1091</v>
      </c>
      <c r="U194" s="317">
        <v>0</v>
      </c>
      <c r="V194" s="50">
        <v>4</v>
      </c>
      <c r="W194" s="455">
        <v>2</v>
      </c>
      <c r="X194" s="484">
        <v>12000000</v>
      </c>
      <c r="Y194" s="51">
        <f t="shared" si="19"/>
        <v>12292800</v>
      </c>
      <c r="Z194" s="485"/>
      <c r="AA194" s="484">
        <f t="shared" si="20"/>
        <v>12784512</v>
      </c>
      <c r="AB194" s="516"/>
      <c r="AC194" s="51"/>
      <c r="AD194" s="51"/>
      <c r="AE194" s="51"/>
      <c r="AF194" s="51"/>
      <c r="AG194" s="51"/>
      <c r="AH194" s="51"/>
      <c r="AI194" s="51"/>
      <c r="AJ194" s="51"/>
      <c r="AK194" s="51"/>
      <c r="AL194" s="51"/>
      <c r="AM194" s="51"/>
      <c r="AN194" s="51"/>
      <c r="AO194" s="51"/>
      <c r="AP194" s="51"/>
      <c r="AQ194" s="51"/>
      <c r="AR194" s="51"/>
      <c r="AS194" s="51"/>
      <c r="AT194" s="51"/>
      <c r="AU194" s="51"/>
      <c r="AV194" s="51"/>
      <c r="AW194" s="51"/>
      <c r="AX194" s="51"/>
      <c r="AY194" s="51"/>
      <c r="AZ194" s="51"/>
      <c r="BA194" s="51"/>
      <c r="BB194" s="51"/>
      <c r="BC194" s="51"/>
      <c r="BD194" s="51"/>
      <c r="BE194" s="51"/>
      <c r="BF194" s="51"/>
      <c r="BG194" s="51"/>
      <c r="BH194" s="51"/>
      <c r="BI194" s="51"/>
      <c r="BJ194" s="51"/>
      <c r="BK194" s="51"/>
      <c r="BL194" s="51"/>
      <c r="BM194" s="51"/>
      <c r="BN194" s="51"/>
      <c r="BO194" s="359"/>
      <c r="BP194" s="394">
        <f t="shared" si="21"/>
        <v>0</v>
      </c>
      <c r="BQ194" s="378">
        <f t="shared" si="22"/>
        <v>12784512</v>
      </c>
      <c r="BR194" s="339" t="str">
        <f t="shared" si="23"/>
        <v>CORRECTO</v>
      </c>
      <c r="BS194" s="52" t="s">
        <v>1061</v>
      </c>
      <c r="BT194" s="53" t="s">
        <v>1062</v>
      </c>
      <c r="BU194" s="4"/>
      <c r="BV194" s="4"/>
      <c r="BW194" s="4"/>
      <c r="CT194" s="51"/>
      <c r="CU194" s="51"/>
      <c r="CV194" s="51"/>
    </row>
    <row r="195" spans="1:100" ht="59.25" customHeight="1" thickBot="1" x14ac:dyDescent="0.3">
      <c r="A195" s="205" t="s">
        <v>793</v>
      </c>
      <c r="B195" s="206" t="s">
        <v>1003</v>
      </c>
      <c r="C195" s="207"/>
      <c r="D195" s="208" t="s">
        <v>1004</v>
      </c>
      <c r="E195" s="206" t="s">
        <v>1005</v>
      </c>
      <c r="F195" s="207"/>
      <c r="G195" s="209"/>
      <c r="H195" s="208" t="s">
        <v>1079</v>
      </c>
      <c r="I195" s="206" t="s">
        <v>1080</v>
      </c>
      <c r="J195" s="211" t="s">
        <v>1088</v>
      </c>
      <c r="K195" s="206" t="s">
        <v>1083</v>
      </c>
      <c r="L195" s="207"/>
      <c r="M195" s="212"/>
      <c r="N195" s="42">
        <v>28</v>
      </c>
      <c r="O195" s="45"/>
      <c r="P195" s="214" t="s">
        <v>1084</v>
      </c>
      <c r="Q195" s="47" t="s">
        <v>1081</v>
      </c>
      <c r="R195" s="178" t="s">
        <v>1092</v>
      </c>
      <c r="S195" s="179" t="s">
        <v>1093</v>
      </c>
      <c r="T195" s="179" t="s">
        <v>1094</v>
      </c>
      <c r="U195" s="326">
        <v>0</v>
      </c>
      <c r="V195" s="181">
        <v>4</v>
      </c>
      <c r="W195" s="471">
        <v>1</v>
      </c>
      <c r="X195" s="496">
        <v>0</v>
      </c>
      <c r="Y195" s="182">
        <f t="shared" si="19"/>
        <v>0</v>
      </c>
      <c r="Z195" s="485"/>
      <c r="AA195" s="496">
        <f t="shared" si="20"/>
        <v>0</v>
      </c>
      <c r="AB195" s="608">
        <f>SUM(AA179:AA195)</f>
        <v>891435611.73333335</v>
      </c>
      <c r="AC195" s="182">
        <f>40000000-14000000</f>
        <v>26000000</v>
      </c>
      <c r="AD195" s="182"/>
      <c r="AE195" s="182"/>
      <c r="AF195" s="182"/>
      <c r="AG195" s="182"/>
      <c r="AH195" s="182"/>
      <c r="AI195" s="182"/>
      <c r="AJ195" s="182"/>
      <c r="AK195" s="182"/>
      <c r="AL195" s="182"/>
      <c r="AM195" s="182"/>
      <c r="AN195" s="182"/>
      <c r="AO195" s="182"/>
      <c r="AP195" s="182"/>
      <c r="AQ195" s="182"/>
      <c r="AR195" s="182"/>
      <c r="AS195" s="182"/>
      <c r="AT195" s="182"/>
      <c r="AU195" s="182"/>
      <c r="AV195" s="182"/>
      <c r="AW195" s="182"/>
      <c r="AX195" s="182"/>
      <c r="AY195" s="182"/>
      <c r="AZ195" s="182"/>
      <c r="BA195" s="182"/>
      <c r="BB195" s="182"/>
      <c r="BC195" s="182"/>
      <c r="BD195" s="182"/>
      <c r="BE195" s="182"/>
      <c r="BF195" s="182"/>
      <c r="BG195" s="182"/>
      <c r="BH195" s="182"/>
      <c r="BI195" s="182"/>
      <c r="BJ195" s="182"/>
      <c r="BK195" s="182"/>
      <c r="BL195" s="182"/>
      <c r="BM195" s="182"/>
      <c r="BN195" s="182"/>
      <c r="BO195" s="367"/>
      <c r="BP195" s="402">
        <f t="shared" si="21"/>
        <v>26000000</v>
      </c>
      <c r="BQ195" s="386">
        <f t="shared" si="22"/>
        <v>-26000000</v>
      </c>
      <c r="BR195" s="339" t="str">
        <f t="shared" si="23"/>
        <v>INCORRECTO</v>
      </c>
      <c r="BS195" s="220" t="s">
        <v>1061</v>
      </c>
      <c r="BT195" s="221" t="s">
        <v>1062</v>
      </c>
      <c r="BU195" s="4"/>
      <c r="BV195" s="4"/>
      <c r="BW195" s="4"/>
      <c r="CT195" s="182"/>
      <c r="CU195" s="182"/>
      <c r="CV195" s="182"/>
    </row>
    <row r="196" spans="1:100" ht="46.5" customHeight="1" thickTop="1" thickBot="1" x14ac:dyDescent="0.3">
      <c r="A196" s="630" t="s">
        <v>1095</v>
      </c>
      <c r="B196" s="631"/>
      <c r="C196" s="268">
        <f>SUM(C7:C195)</f>
        <v>1.0000000000000002</v>
      </c>
      <c r="D196" s="624" t="s">
        <v>1154</v>
      </c>
      <c r="E196" s="625"/>
      <c r="F196" s="268">
        <f>SUM(F7:F195)</f>
        <v>1.0000000000000002</v>
      </c>
      <c r="G196" s="445"/>
      <c r="H196" s="271"/>
      <c r="I196" s="446"/>
      <c r="J196" s="624" t="s">
        <v>1096</v>
      </c>
      <c r="K196" s="625"/>
      <c r="L196" s="268">
        <f>SUM(L7:L195)</f>
        <v>0.99999999999999978</v>
      </c>
      <c r="N196" s="447"/>
      <c r="O196" s="447"/>
      <c r="P196" s="448"/>
      <c r="Q196" s="449"/>
      <c r="R196" s="411"/>
      <c r="S196" s="411"/>
      <c r="T196" s="449"/>
      <c r="U196" s="450"/>
      <c r="V196" s="639" t="s">
        <v>1160</v>
      </c>
      <c r="W196" s="640"/>
      <c r="X196" s="415">
        <f>SUM(X7:X195)</f>
        <v>120053866160.70216</v>
      </c>
      <c r="Y196" s="275"/>
      <c r="Z196" s="416">
        <f t="shared" ref="Z196:AC196" si="24">SUM(Z7:Z195)</f>
        <v>120053866160.70216</v>
      </c>
      <c r="AA196" s="415">
        <f t="shared" si="24"/>
        <v>127902507714.82426</v>
      </c>
      <c r="AB196" s="522">
        <f t="shared" si="24"/>
        <v>168902503741.96643</v>
      </c>
      <c r="AC196" s="442">
        <f t="shared" si="24"/>
        <v>23977280619.241985</v>
      </c>
      <c r="AD196" s="275">
        <f t="shared" ref="AD196:BQ196" si="25">SUM(AD7:AD195)</f>
        <v>403577060.75801599</v>
      </c>
      <c r="AE196" s="275">
        <f t="shared" si="25"/>
        <v>1042091000</v>
      </c>
      <c r="AF196" s="275">
        <f t="shared" si="25"/>
        <v>84476000</v>
      </c>
      <c r="AG196" s="275">
        <f t="shared" si="25"/>
        <v>330000000</v>
      </c>
      <c r="AH196" s="275">
        <f t="shared" si="25"/>
        <v>2408073698</v>
      </c>
      <c r="AI196" s="275">
        <f t="shared" si="25"/>
        <v>0</v>
      </c>
      <c r="AJ196" s="275">
        <f t="shared" si="25"/>
        <v>730759524</v>
      </c>
      <c r="AK196" s="275">
        <f t="shared" si="25"/>
        <v>1710733000</v>
      </c>
      <c r="AL196" s="275">
        <f t="shared" si="25"/>
        <v>569605000</v>
      </c>
      <c r="AM196" s="275">
        <f t="shared" si="25"/>
        <v>231055000</v>
      </c>
      <c r="AN196" s="275">
        <f t="shared" si="25"/>
        <v>214843000</v>
      </c>
      <c r="AO196" s="275">
        <f t="shared" si="25"/>
        <v>471318035</v>
      </c>
      <c r="AP196" s="275">
        <f t="shared" si="25"/>
        <v>532877000</v>
      </c>
      <c r="AQ196" s="275">
        <f t="shared" si="25"/>
        <v>71905067</v>
      </c>
      <c r="AR196" s="275">
        <f t="shared" si="25"/>
        <v>0</v>
      </c>
      <c r="AS196" s="275">
        <f t="shared" si="25"/>
        <v>627203496</v>
      </c>
      <c r="AT196" s="275">
        <f t="shared" si="25"/>
        <v>138051463</v>
      </c>
      <c r="AU196" s="275">
        <f t="shared" si="25"/>
        <v>103538598</v>
      </c>
      <c r="AV196" s="275">
        <f t="shared" si="25"/>
        <v>1311488905</v>
      </c>
      <c r="AW196" s="275">
        <f t="shared" si="25"/>
        <v>592582137</v>
      </c>
      <c r="AX196" s="275">
        <f t="shared" si="25"/>
        <v>131546231</v>
      </c>
      <c r="AY196" s="275">
        <f t="shared" si="25"/>
        <v>42382703</v>
      </c>
      <c r="AZ196" s="275">
        <f t="shared" si="25"/>
        <v>849622614</v>
      </c>
      <c r="BA196" s="275">
        <f t="shared" si="25"/>
        <v>450323371</v>
      </c>
      <c r="BB196" s="275">
        <f t="shared" si="25"/>
        <v>382110888</v>
      </c>
      <c r="BC196" s="275">
        <f t="shared" si="25"/>
        <v>790394940</v>
      </c>
      <c r="BD196" s="275">
        <f t="shared" si="25"/>
        <v>3474618</v>
      </c>
      <c r="BE196" s="275">
        <f t="shared" si="25"/>
        <v>9205236</v>
      </c>
      <c r="BF196" s="275">
        <f t="shared" si="25"/>
        <v>28503988</v>
      </c>
      <c r="BG196" s="275">
        <f t="shared" si="25"/>
        <v>10991042</v>
      </c>
      <c r="BH196" s="275">
        <f t="shared" si="25"/>
        <v>300000</v>
      </c>
      <c r="BI196" s="275">
        <f t="shared" si="25"/>
        <v>4628895</v>
      </c>
      <c r="BJ196" s="275">
        <f t="shared" si="25"/>
        <v>41604832</v>
      </c>
      <c r="BK196" s="275">
        <f t="shared" si="25"/>
        <v>1229000</v>
      </c>
      <c r="BL196" s="275">
        <f t="shared" si="25"/>
        <v>0</v>
      </c>
      <c r="BM196" s="275">
        <f t="shared" si="25"/>
        <v>6362065</v>
      </c>
      <c r="BN196" s="275">
        <f t="shared" si="25"/>
        <v>88231991</v>
      </c>
      <c r="BO196" s="413">
        <f t="shared" si="25"/>
        <v>5061550000</v>
      </c>
      <c r="BP196" s="409">
        <f t="shared" si="25"/>
        <v>43453921017</v>
      </c>
      <c r="BQ196" s="414">
        <f t="shared" si="25"/>
        <v>84448586697.824249</v>
      </c>
      <c r="BR196" s="441"/>
      <c r="BS196" s="269"/>
      <c r="BT196" s="3"/>
      <c r="BU196" s="4"/>
      <c r="BV196" s="4"/>
      <c r="BW196" s="4"/>
      <c r="CT196" s="275" t="e">
        <f>SUM(CT7:CT195)</f>
        <v>#REF!</v>
      </c>
      <c r="CU196" s="275" t="e">
        <f>SUM(CU7:CU195)</f>
        <v>#REF!</v>
      </c>
      <c r="CV196" s="275"/>
    </row>
    <row r="197" spans="1:100" ht="16.5" thickTop="1" x14ac:dyDescent="0.25"/>
    <row r="198" spans="1:100" x14ac:dyDescent="0.25">
      <c r="X198" s="280"/>
      <c r="Y198" s="280"/>
      <c r="Z198" s="280"/>
      <c r="AA198" s="357">
        <f>+AA196-AA61-AA62-AA64-AA65-AA66-AA67-AA68</f>
        <v>127201490306.82426</v>
      </c>
      <c r="AB198" s="346"/>
      <c r="AC198" s="280"/>
      <c r="AD198" s="280"/>
      <c r="AE198" s="280"/>
      <c r="AF198" s="280"/>
      <c r="AG198" s="280"/>
      <c r="AH198" s="280"/>
      <c r="AI198" s="280"/>
      <c r="AJ198" s="280"/>
      <c r="AK198" s="280"/>
      <c r="AL198" s="280"/>
      <c r="AM198" s="280"/>
      <c r="AN198" s="280"/>
      <c r="AO198" s="280"/>
      <c r="AP198" s="280"/>
      <c r="AQ198" s="280"/>
      <c r="AR198" s="280"/>
      <c r="AS198" s="280"/>
      <c r="AT198" s="280"/>
      <c r="AU198" s="280"/>
      <c r="AV198" s="280"/>
      <c r="AW198" s="280"/>
      <c r="AX198" s="280"/>
      <c r="AY198" s="280"/>
      <c r="AZ198" s="280"/>
      <c r="BA198" s="280"/>
      <c r="BB198" s="280"/>
      <c r="BC198" s="280"/>
      <c r="BD198" s="280"/>
      <c r="BE198" s="280"/>
      <c r="BF198" s="280"/>
      <c r="BG198" s="280"/>
      <c r="BH198" s="280"/>
      <c r="BI198" s="280"/>
      <c r="BJ198" s="280"/>
      <c r="BK198" s="280"/>
      <c r="BL198" s="280"/>
      <c r="BM198" s="280"/>
      <c r="BN198" s="280"/>
      <c r="BO198" s="280"/>
      <c r="BP198" s="280"/>
      <c r="BQ198" s="280"/>
      <c r="BS198" s="280"/>
      <c r="BT198" s="280"/>
      <c r="BU198" s="280"/>
    </row>
    <row r="199" spans="1:100" x14ac:dyDescent="0.25">
      <c r="AC199" s="280"/>
      <c r="AD199" s="280"/>
      <c r="AE199" s="280"/>
      <c r="AF199" s="280"/>
      <c r="AG199" s="280"/>
      <c r="AH199" s="280"/>
      <c r="AI199" s="280"/>
      <c r="AJ199" s="280"/>
      <c r="AK199" s="280"/>
      <c r="AL199" s="280"/>
      <c r="AM199" s="280"/>
      <c r="AN199" s="280"/>
      <c r="AO199" s="280"/>
      <c r="AP199" s="280"/>
      <c r="AQ199" s="280"/>
      <c r="AR199" s="280"/>
      <c r="AS199" s="280"/>
      <c r="AT199" s="280"/>
      <c r="AU199" s="280"/>
      <c r="AV199" s="280"/>
      <c r="AW199" s="280"/>
      <c r="AX199" s="280"/>
      <c r="AY199" s="280"/>
      <c r="AZ199" s="280"/>
      <c r="BA199" s="280"/>
      <c r="BB199" s="280"/>
      <c r="BC199" s="280"/>
      <c r="BD199" s="280"/>
      <c r="BE199" s="280"/>
      <c r="BF199" s="280"/>
      <c r="BG199" s="280"/>
      <c r="BH199" s="280"/>
      <c r="BI199" s="280"/>
      <c r="BJ199" s="280"/>
      <c r="BK199" s="280"/>
      <c r="BL199" s="280"/>
      <c r="BM199" s="280"/>
      <c r="BN199" s="280"/>
      <c r="BO199" s="280"/>
      <c r="BP199" s="280"/>
      <c r="BQ199" s="280"/>
    </row>
    <row r="200" spans="1:100" x14ac:dyDescent="0.25">
      <c r="X200" s="280"/>
      <c r="AB200" s="281"/>
      <c r="AH200" s="280"/>
    </row>
    <row r="202" spans="1:100" ht="18.75" customHeight="1" x14ac:dyDescent="0.25">
      <c r="A202" s="632" t="s">
        <v>1097</v>
      </c>
      <c r="B202" s="632"/>
      <c r="C202" s="632"/>
      <c r="E202" s="575"/>
      <c r="F202" s="575"/>
      <c r="G202" s="575"/>
      <c r="H202" s="575"/>
      <c r="I202" s="575"/>
      <c r="J202" s="575"/>
      <c r="K202" s="575"/>
    </row>
    <row r="203" spans="1:100" ht="30.75" customHeight="1" thickBot="1" x14ac:dyDescent="0.3">
      <c r="E203" s="575"/>
      <c r="F203" s="575"/>
      <c r="G203" s="575"/>
      <c r="H203" s="575"/>
      <c r="I203" s="575"/>
      <c r="J203" s="575"/>
      <c r="K203" s="575"/>
      <c r="L203" s="272"/>
      <c r="M203" s="270"/>
      <c r="O203" s="274"/>
      <c r="P203" s="269"/>
      <c r="Q203" s="278"/>
      <c r="R203" s="269"/>
      <c r="S203" s="276"/>
      <c r="T203" s="336"/>
      <c r="U203" s="277"/>
      <c r="W203" s="278"/>
      <c r="BU203" s="279"/>
      <c r="BV203" s="3"/>
      <c r="BW203" s="4"/>
    </row>
    <row r="204" spans="1:100" ht="31.5" customHeight="1" thickTop="1" thickBot="1" x14ac:dyDescent="0.3">
      <c r="A204" s="282"/>
      <c r="B204" s="633" t="s">
        <v>80</v>
      </c>
      <c r="C204" s="634"/>
      <c r="E204" s="575"/>
      <c r="F204" s="575"/>
      <c r="G204" s="575"/>
      <c r="H204" s="575"/>
      <c r="I204" s="575"/>
      <c r="J204" s="575"/>
      <c r="K204" s="575"/>
      <c r="L204" s="272"/>
      <c r="M204" s="270"/>
      <c r="O204" s="274"/>
      <c r="P204" s="269"/>
      <c r="Q204" s="278"/>
      <c r="R204" s="269"/>
      <c r="S204" s="276"/>
      <c r="T204" s="336"/>
      <c r="U204" s="277"/>
      <c r="W204" s="278"/>
      <c r="BU204" s="279"/>
      <c r="BV204" s="3"/>
      <c r="BW204" s="4"/>
    </row>
    <row r="205" spans="1:100" ht="46.5" customHeight="1" thickTop="1" thickBot="1" x14ac:dyDescent="0.3">
      <c r="A205" s="283"/>
      <c r="B205" s="635"/>
      <c r="C205" s="636"/>
      <c r="E205" s="575"/>
      <c r="F205" s="575"/>
      <c r="G205" s="575"/>
      <c r="H205" s="575"/>
      <c r="I205" s="575"/>
      <c r="J205" s="575"/>
      <c r="K205" s="575"/>
      <c r="L205" s="272"/>
      <c r="M205" s="270"/>
      <c r="O205" s="274"/>
      <c r="P205" s="269"/>
      <c r="Q205" s="278"/>
      <c r="R205" s="269"/>
      <c r="S205" s="276"/>
      <c r="T205" s="336"/>
      <c r="U205" s="277"/>
      <c r="W205" s="278"/>
      <c r="BU205" s="279"/>
      <c r="BV205" s="3"/>
      <c r="BW205" s="4"/>
    </row>
    <row r="206" spans="1:100" ht="31.5" customHeight="1" thickTop="1" thickBot="1" x14ac:dyDescent="0.3">
      <c r="A206" s="284"/>
      <c r="B206" s="633" t="s">
        <v>82</v>
      </c>
      <c r="C206" s="634"/>
      <c r="E206" s="575"/>
      <c r="F206" s="575"/>
      <c r="G206" s="575"/>
      <c r="H206" s="575"/>
      <c r="I206" s="575"/>
      <c r="J206" s="575"/>
      <c r="K206" s="575"/>
      <c r="L206" s="272"/>
      <c r="M206" s="270"/>
      <c r="O206" s="274"/>
      <c r="P206" s="269"/>
      <c r="Q206" s="278"/>
      <c r="R206" s="269"/>
      <c r="S206" s="276"/>
      <c r="T206" s="336"/>
      <c r="U206" s="277"/>
      <c r="W206" s="278"/>
      <c r="BU206" s="279"/>
      <c r="BV206" s="3"/>
      <c r="BW206" s="4"/>
    </row>
    <row r="207" spans="1:100" ht="16.5" customHeight="1" thickBot="1" x14ac:dyDescent="0.3">
      <c r="A207" s="285"/>
      <c r="B207" s="637"/>
      <c r="C207" s="638"/>
      <c r="E207" s="575"/>
      <c r="F207" s="575"/>
      <c r="G207" s="575"/>
      <c r="H207" s="575"/>
      <c r="I207" s="575"/>
      <c r="J207" s="575"/>
      <c r="K207" s="575"/>
      <c r="L207" s="272"/>
      <c r="M207" s="270"/>
      <c r="O207" s="274"/>
      <c r="P207" s="269"/>
      <c r="Q207" s="278"/>
      <c r="R207" s="269"/>
      <c r="S207" s="276"/>
      <c r="T207" s="336"/>
      <c r="U207" s="277"/>
      <c r="W207" s="278"/>
      <c r="BU207" s="279"/>
      <c r="BV207" s="3"/>
      <c r="BW207" s="4"/>
    </row>
    <row r="208" spans="1:100" ht="30.75" customHeight="1" thickTop="1" x14ac:dyDescent="0.25">
      <c r="A208" s="286"/>
      <c r="B208" s="635" t="s">
        <v>1098</v>
      </c>
      <c r="C208" s="636"/>
      <c r="E208" s="575"/>
      <c r="F208" s="575"/>
      <c r="G208" s="575"/>
      <c r="H208" s="575"/>
      <c r="I208" s="575"/>
      <c r="J208" s="575"/>
      <c r="K208" s="575"/>
      <c r="L208" s="272"/>
      <c r="M208" s="270"/>
      <c r="O208" s="274"/>
      <c r="P208" s="269"/>
      <c r="Q208" s="278"/>
      <c r="R208" s="269"/>
      <c r="S208" s="276"/>
      <c r="T208" s="336"/>
      <c r="U208" s="277"/>
      <c r="W208" s="278"/>
      <c r="BU208" s="279"/>
      <c r="BV208" s="3"/>
      <c r="BW208" s="4"/>
    </row>
    <row r="209" spans="1:75" ht="30.75" customHeight="1" thickBot="1" x14ac:dyDescent="0.3">
      <c r="A209" s="283"/>
      <c r="B209" s="635"/>
      <c r="C209" s="636"/>
      <c r="E209" s="575"/>
      <c r="F209" s="575"/>
      <c r="G209" s="575"/>
      <c r="H209" s="575"/>
      <c r="I209" s="575"/>
      <c r="J209" s="575"/>
      <c r="K209" s="575"/>
      <c r="L209" s="272"/>
      <c r="M209" s="270"/>
      <c r="O209" s="274"/>
      <c r="P209" s="269"/>
      <c r="Q209" s="278"/>
      <c r="R209" s="269"/>
      <c r="S209" s="276"/>
      <c r="T209" s="336"/>
      <c r="U209" s="277"/>
      <c r="W209" s="278"/>
      <c r="BU209" s="279"/>
      <c r="BV209" s="3"/>
      <c r="BW209" s="4"/>
    </row>
    <row r="210" spans="1:75" ht="16.5" customHeight="1" thickTop="1" x14ac:dyDescent="0.25">
      <c r="A210" s="287"/>
      <c r="B210" s="633" t="s">
        <v>86</v>
      </c>
      <c r="C210" s="634"/>
      <c r="E210" s="575"/>
      <c r="F210" s="575"/>
      <c r="G210" s="575"/>
      <c r="H210" s="575"/>
      <c r="I210" s="575"/>
      <c r="J210" s="575"/>
      <c r="K210" s="575"/>
      <c r="L210" s="272"/>
      <c r="M210" s="270"/>
      <c r="O210" s="274"/>
      <c r="P210" s="269"/>
      <c r="Q210" s="278"/>
      <c r="R210" s="269"/>
      <c r="S210" s="276"/>
      <c r="T210" s="336"/>
      <c r="U210" s="277"/>
      <c r="W210" s="278"/>
      <c r="BU210" s="279"/>
      <c r="BV210" s="3"/>
      <c r="BW210" s="4"/>
    </row>
    <row r="211" spans="1:75" ht="16.5" customHeight="1" thickBot="1" x14ac:dyDescent="0.3">
      <c r="A211" s="285"/>
      <c r="B211" s="637"/>
      <c r="C211" s="638"/>
      <c r="E211" s="575"/>
      <c r="F211" s="575"/>
      <c r="G211" s="575"/>
      <c r="H211" s="575"/>
      <c r="I211" s="575"/>
      <c r="J211" s="575"/>
      <c r="K211" s="575"/>
      <c r="L211" s="272"/>
      <c r="M211" s="270"/>
      <c r="O211" s="274"/>
      <c r="P211" s="269"/>
      <c r="Q211" s="278"/>
      <c r="R211" s="269"/>
      <c r="S211" s="276"/>
      <c r="T211" s="336"/>
      <c r="U211" s="277"/>
      <c r="W211" s="278"/>
      <c r="BU211" s="279"/>
      <c r="BV211" s="3"/>
      <c r="BW211" s="4"/>
    </row>
    <row r="212" spans="1:75" ht="16.5" customHeight="1" thickTop="1" x14ac:dyDescent="0.25">
      <c r="A212" s="288"/>
      <c r="B212" s="635" t="s">
        <v>1099</v>
      </c>
      <c r="C212" s="636"/>
      <c r="E212" s="575"/>
      <c r="F212" s="575"/>
      <c r="G212" s="575"/>
      <c r="H212" s="575"/>
      <c r="I212" s="575"/>
      <c r="J212" s="575"/>
      <c r="K212" s="575"/>
      <c r="L212" s="272"/>
      <c r="M212" s="270"/>
      <c r="O212" s="274"/>
      <c r="P212" s="269"/>
      <c r="Q212" s="278"/>
      <c r="R212" s="269"/>
      <c r="S212" s="276"/>
      <c r="T212" s="336"/>
      <c r="U212" s="277"/>
      <c r="W212" s="278"/>
      <c r="BU212" s="279"/>
      <c r="BV212" s="3"/>
      <c r="BW212" s="4"/>
    </row>
    <row r="213" spans="1:75" ht="30.75" customHeight="1" thickBot="1" x14ac:dyDescent="0.3">
      <c r="A213" s="283"/>
      <c r="B213" s="635"/>
      <c r="C213" s="636"/>
      <c r="E213" s="575"/>
      <c r="F213" s="575"/>
      <c r="G213" s="575"/>
      <c r="H213" s="575"/>
      <c r="I213" s="575"/>
      <c r="J213" s="575"/>
      <c r="K213" s="575"/>
      <c r="L213" s="272"/>
      <c r="M213" s="270"/>
      <c r="O213" s="274"/>
      <c r="P213" s="269"/>
      <c r="Q213" s="278"/>
      <c r="R213" s="269"/>
      <c r="S213" s="276"/>
      <c r="T213" s="336"/>
      <c r="U213" s="277"/>
      <c r="W213" s="278"/>
      <c r="BU213" s="279"/>
      <c r="BV213" s="3"/>
      <c r="BW213" s="4"/>
    </row>
    <row r="214" spans="1:75" ht="30.75" customHeight="1" thickTop="1" x14ac:dyDescent="0.25">
      <c r="A214" s="289"/>
      <c r="B214" s="626" t="s">
        <v>1100</v>
      </c>
      <c r="C214" s="627"/>
      <c r="E214" s="575"/>
      <c r="F214" s="575"/>
      <c r="G214" s="575"/>
      <c r="H214" s="575"/>
      <c r="I214" s="575"/>
      <c r="J214" s="575"/>
      <c r="K214" s="575"/>
      <c r="L214" s="272"/>
      <c r="M214" s="270"/>
      <c r="O214" s="274"/>
      <c r="P214" s="269"/>
      <c r="Q214" s="278"/>
      <c r="R214" s="269"/>
      <c r="S214" s="276"/>
      <c r="T214" s="336"/>
      <c r="U214" s="277"/>
      <c r="W214" s="278"/>
      <c r="BU214" s="279"/>
      <c r="BV214" s="3"/>
      <c r="BW214" s="4"/>
    </row>
    <row r="215" spans="1:75" ht="16.5" customHeight="1" thickBot="1" x14ac:dyDescent="0.3">
      <c r="A215" s="285"/>
      <c r="B215" s="628"/>
      <c r="C215" s="629"/>
      <c r="E215" s="575"/>
      <c r="F215" s="575"/>
      <c r="G215" s="575"/>
      <c r="H215" s="575"/>
      <c r="I215" s="575"/>
      <c r="J215" s="575"/>
      <c r="K215" s="575"/>
      <c r="L215" s="272"/>
      <c r="M215" s="270"/>
      <c r="O215" s="274"/>
      <c r="P215" s="269"/>
      <c r="Q215" s="278"/>
      <c r="R215" s="269"/>
      <c r="S215" s="276"/>
      <c r="T215" s="336"/>
      <c r="U215" s="277"/>
      <c r="W215" s="278"/>
      <c r="BU215" s="279"/>
      <c r="BV215" s="3"/>
      <c r="BW215" s="4"/>
    </row>
    <row r="216" spans="1:75" ht="16.5" customHeight="1" thickTop="1" x14ac:dyDescent="0.25">
      <c r="E216" s="575"/>
      <c r="F216" s="575"/>
      <c r="G216" s="575"/>
      <c r="H216" s="575"/>
      <c r="I216" s="575"/>
      <c r="J216" s="575"/>
      <c r="K216" s="575"/>
      <c r="L216" s="272"/>
      <c r="M216" s="270"/>
      <c r="O216" s="274"/>
      <c r="P216" s="269"/>
      <c r="Q216" s="278"/>
      <c r="R216" s="269"/>
      <c r="S216" s="276"/>
      <c r="T216" s="336"/>
      <c r="U216" s="277"/>
      <c r="W216" s="278"/>
      <c r="BU216" s="279"/>
      <c r="BV216" s="3"/>
      <c r="BW216" s="4"/>
    </row>
    <row r="217" spans="1:75" ht="30" customHeight="1" x14ac:dyDescent="0.25">
      <c r="E217" s="575"/>
      <c r="F217" s="575"/>
      <c r="G217" s="575"/>
      <c r="H217" s="575"/>
      <c r="I217" s="575"/>
      <c r="J217" s="575"/>
      <c r="K217" s="575"/>
      <c r="L217" s="272"/>
      <c r="M217" s="270"/>
      <c r="O217" s="274"/>
      <c r="P217" s="269"/>
      <c r="Q217" s="278"/>
      <c r="R217" s="269"/>
      <c r="S217" s="276"/>
      <c r="T217" s="336"/>
      <c r="U217" s="277"/>
      <c r="W217" s="278"/>
      <c r="BU217" s="279"/>
      <c r="BV217" s="3"/>
      <c r="BW217" s="4"/>
    </row>
    <row r="218" spans="1:75" ht="15.75" customHeight="1" x14ac:dyDescent="0.25">
      <c r="E218" s="575"/>
      <c r="F218" s="575"/>
      <c r="G218" s="575"/>
      <c r="H218" s="575"/>
      <c r="I218" s="575"/>
      <c r="J218" s="575"/>
      <c r="K218" s="575"/>
      <c r="L218" s="272"/>
      <c r="M218" s="270"/>
      <c r="O218" s="274"/>
      <c r="P218" s="269"/>
      <c r="Q218" s="278"/>
      <c r="R218" s="269"/>
      <c r="S218" s="276"/>
      <c r="T218" s="336"/>
      <c r="U218" s="277"/>
      <c r="W218" s="278"/>
      <c r="BU218" s="279"/>
      <c r="BV218" s="3"/>
      <c r="BW218" s="4"/>
    </row>
    <row r="219" spans="1:75" ht="15.75" customHeight="1" x14ac:dyDescent="0.25">
      <c r="E219" s="575"/>
      <c r="F219" s="575"/>
      <c r="G219" s="575"/>
      <c r="H219" s="575"/>
      <c r="I219" s="575"/>
      <c r="J219" s="575"/>
      <c r="K219" s="575"/>
      <c r="L219" s="272"/>
      <c r="M219" s="270"/>
      <c r="O219" s="274"/>
      <c r="P219" s="269"/>
      <c r="Q219" s="278"/>
      <c r="R219" s="269"/>
      <c r="S219" s="276"/>
      <c r="T219" s="336"/>
      <c r="U219" s="277"/>
      <c r="W219" s="278"/>
      <c r="BU219" s="279"/>
      <c r="BV219" s="3"/>
      <c r="BW219" s="4"/>
    </row>
    <row r="220" spans="1:75" ht="15.75" customHeight="1" x14ac:dyDescent="0.25">
      <c r="E220" s="575"/>
      <c r="F220" s="575"/>
      <c r="G220" s="575"/>
      <c r="H220" s="575"/>
      <c r="I220" s="575"/>
      <c r="J220" s="575"/>
      <c r="K220" s="575"/>
      <c r="L220" s="272"/>
      <c r="M220" s="270"/>
      <c r="O220" s="274"/>
      <c r="P220" s="269"/>
      <c r="Q220" s="278"/>
      <c r="R220" s="269"/>
      <c r="S220" s="276"/>
      <c r="T220" s="336"/>
      <c r="U220" s="277"/>
      <c r="W220" s="278"/>
      <c r="BU220" s="279"/>
      <c r="BV220" s="3"/>
      <c r="BW220" s="4"/>
    </row>
    <row r="221" spans="1:75" ht="30" customHeight="1" x14ac:dyDescent="0.25">
      <c r="E221" s="575"/>
      <c r="F221" s="575"/>
      <c r="G221" s="575"/>
      <c r="H221" s="575"/>
      <c r="I221" s="575"/>
      <c r="J221" s="575"/>
      <c r="K221" s="575"/>
      <c r="L221" s="272"/>
      <c r="M221" s="270"/>
      <c r="O221" s="274"/>
      <c r="P221" s="269"/>
      <c r="Q221" s="278"/>
      <c r="R221" s="269"/>
      <c r="S221" s="276"/>
      <c r="T221" s="336"/>
      <c r="U221" s="277"/>
      <c r="W221" s="278"/>
      <c r="BU221" s="279"/>
      <c r="BV221" s="3"/>
      <c r="BW221" s="4"/>
    </row>
    <row r="222" spans="1:75" ht="15.75" customHeight="1" x14ac:dyDescent="0.25">
      <c r="E222" s="575"/>
      <c r="F222" s="575"/>
      <c r="G222" s="575"/>
      <c r="H222" s="575"/>
      <c r="I222" s="575"/>
      <c r="J222" s="575"/>
      <c r="K222" s="575"/>
      <c r="L222" s="272"/>
      <c r="M222" s="270"/>
      <c r="O222" s="274"/>
      <c r="P222" s="269"/>
      <c r="Q222" s="278"/>
      <c r="R222" s="269"/>
      <c r="S222" s="276"/>
      <c r="T222" s="336"/>
      <c r="U222" s="277"/>
      <c r="W222" s="278"/>
      <c r="BU222" s="279"/>
      <c r="BV222" s="3"/>
      <c r="BW222" s="4"/>
    </row>
    <row r="223" spans="1:75" ht="15.75" customHeight="1" x14ac:dyDescent="0.25">
      <c r="E223" s="575"/>
      <c r="F223" s="575"/>
      <c r="G223" s="575"/>
      <c r="H223" s="575"/>
      <c r="I223" s="575"/>
      <c r="J223" s="575"/>
      <c r="K223" s="575"/>
      <c r="L223" s="272"/>
      <c r="M223" s="270"/>
      <c r="O223" s="274"/>
      <c r="P223" s="269"/>
      <c r="Q223" s="278"/>
      <c r="R223" s="269"/>
      <c r="S223" s="276"/>
      <c r="T223" s="336"/>
      <c r="U223" s="277"/>
      <c r="W223" s="278"/>
      <c r="BU223" s="279"/>
      <c r="BV223" s="3"/>
      <c r="BW223" s="4"/>
    </row>
    <row r="224" spans="1:75" ht="30" customHeight="1" x14ac:dyDescent="0.25">
      <c r="E224" s="575"/>
      <c r="F224" s="575"/>
      <c r="G224" s="575"/>
      <c r="H224" s="575"/>
      <c r="I224" s="575"/>
      <c r="J224" s="575"/>
      <c r="K224" s="575"/>
      <c r="L224" s="272"/>
      <c r="M224" s="270"/>
      <c r="O224" s="274"/>
      <c r="P224" s="269"/>
      <c r="Q224" s="278"/>
      <c r="R224" s="269"/>
      <c r="S224" s="276"/>
      <c r="T224" s="336"/>
      <c r="U224" s="277"/>
      <c r="W224" s="278"/>
      <c r="BU224" s="279"/>
      <c r="BV224" s="3"/>
      <c r="BW224" s="4"/>
    </row>
    <row r="225" spans="5:75" ht="15.75" customHeight="1" x14ac:dyDescent="0.25">
      <c r="E225" s="575"/>
      <c r="F225" s="575"/>
      <c r="G225" s="575"/>
      <c r="H225" s="575"/>
      <c r="I225" s="575"/>
      <c r="J225" s="575"/>
      <c r="K225" s="575"/>
      <c r="L225" s="272"/>
      <c r="M225" s="270"/>
      <c r="O225" s="274"/>
      <c r="P225" s="269"/>
      <c r="Q225" s="278"/>
      <c r="R225" s="269"/>
      <c r="S225" s="276"/>
      <c r="T225" s="336"/>
      <c r="U225" s="277"/>
      <c r="W225" s="278"/>
      <c r="BU225" s="279"/>
      <c r="BV225" s="3"/>
      <c r="BW225" s="4"/>
    </row>
    <row r="226" spans="5:75" ht="15.75" customHeight="1" x14ac:dyDescent="0.25">
      <c r="E226" s="575"/>
      <c r="F226" s="575"/>
      <c r="G226" s="575"/>
      <c r="H226" s="575"/>
      <c r="I226" s="575"/>
      <c r="J226" s="575"/>
      <c r="K226" s="575"/>
      <c r="L226" s="272"/>
      <c r="M226" s="270"/>
      <c r="O226" s="274"/>
      <c r="P226" s="269"/>
      <c r="Q226" s="278"/>
      <c r="R226" s="269"/>
      <c r="S226" s="276"/>
      <c r="T226" s="336"/>
      <c r="U226" s="277"/>
      <c r="W226" s="278"/>
      <c r="BU226" s="279"/>
      <c r="BV226" s="3"/>
      <c r="BW226" s="4"/>
    </row>
    <row r="227" spans="5:75" ht="15.75" customHeight="1" x14ac:dyDescent="0.25">
      <c r="E227" s="575"/>
      <c r="F227" s="575"/>
      <c r="G227" s="575"/>
      <c r="H227" s="575"/>
      <c r="I227" s="575"/>
      <c r="J227" s="575"/>
      <c r="K227" s="575"/>
      <c r="L227" s="272"/>
      <c r="M227" s="270"/>
      <c r="O227" s="274"/>
      <c r="P227" s="269"/>
      <c r="Q227" s="278"/>
      <c r="R227" s="269"/>
      <c r="S227" s="276"/>
      <c r="T227" s="336"/>
      <c r="U227" s="277"/>
      <c r="W227" s="278"/>
      <c r="BU227" s="279"/>
      <c r="BV227" s="3"/>
      <c r="BW227" s="4"/>
    </row>
    <row r="228" spans="5:75" ht="15.75" customHeight="1" x14ac:dyDescent="0.25">
      <c r="E228" s="575"/>
      <c r="F228" s="575"/>
      <c r="G228" s="575"/>
      <c r="H228" s="575"/>
      <c r="I228" s="575"/>
      <c r="J228" s="575"/>
      <c r="K228" s="575"/>
      <c r="L228" s="272"/>
      <c r="M228" s="270"/>
      <c r="O228" s="274"/>
      <c r="P228" s="269"/>
      <c r="Q228" s="278"/>
      <c r="R228" s="269"/>
      <c r="S228" s="276"/>
      <c r="T228" s="336"/>
      <c r="U228" s="277"/>
      <c r="W228" s="278"/>
      <c r="BU228" s="279"/>
      <c r="BV228" s="3"/>
      <c r="BW228" s="4"/>
    </row>
    <row r="229" spans="5:75" ht="15.75" customHeight="1" x14ac:dyDescent="0.25">
      <c r="E229" s="575"/>
      <c r="F229" s="575"/>
      <c r="G229" s="575"/>
      <c r="H229" s="575"/>
      <c r="I229" s="575"/>
      <c r="J229" s="575"/>
      <c r="K229" s="575"/>
      <c r="L229" s="272"/>
      <c r="M229" s="270"/>
      <c r="O229" s="274"/>
      <c r="P229" s="269"/>
      <c r="Q229" s="278"/>
      <c r="R229" s="269"/>
      <c r="S229" s="276"/>
      <c r="T229" s="336"/>
      <c r="U229" s="277"/>
      <c r="W229" s="278"/>
      <c r="BU229" s="279"/>
      <c r="BV229" s="3"/>
      <c r="BW229" s="4"/>
    </row>
    <row r="230" spans="5:75" ht="15.75" customHeight="1" x14ac:dyDescent="0.25">
      <c r="E230" s="575"/>
      <c r="F230" s="575"/>
      <c r="G230" s="575"/>
      <c r="H230" s="575"/>
      <c r="I230" s="575"/>
      <c r="J230" s="575"/>
      <c r="K230" s="575"/>
      <c r="L230" s="272"/>
      <c r="M230" s="270"/>
      <c r="O230" s="274"/>
      <c r="P230" s="269"/>
      <c r="Q230" s="278"/>
      <c r="R230" s="269"/>
      <c r="S230" s="276"/>
      <c r="T230" s="336"/>
      <c r="U230" s="277"/>
      <c r="W230" s="278"/>
      <c r="BU230" s="279"/>
      <c r="BV230" s="3"/>
      <c r="BW230" s="4"/>
    </row>
    <row r="231" spans="5:75" ht="30" customHeight="1" x14ac:dyDescent="0.25">
      <c r="E231" s="575"/>
      <c r="F231" s="575"/>
      <c r="G231" s="575"/>
      <c r="H231" s="575"/>
      <c r="I231" s="575"/>
      <c r="J231" s="575"/>
      <c r="K231" s="575"/>
      <c r="L231" s="272"/>
      <c r="M231" s="270"/>
      <c r="O231" s="274"/>
      <c r="P231" s="269"/>
      <c r="Q231" s="278"/>
      <c r="R231" s="269"/>
      <c r="S231" s="276"/>
      <c r="T231" s="336"/>
      <c r="U231" s="277"/>
      <c r="W231" s="278"/>
      <c r="BU231" s="279"/>
      <c r="BV231" s="3"/>
      <c r="BW231" s="4"/>
    </row>
    <row r="232" spans="5:75" ht="30" customHeight="1" x14ac:dyDescent="0.25">
      <c r="E232" s="575"/>
      <c r="F232" s="575"/>
      <c r="G232" s="575"/>
      <c r="H232" s="575"/>
      <c r="I232" s="575"/>
      <c r="J232" s="575"/>
      <c r="K232" s="575"/>
      <c r="L232" s="272"/>
      <c r="M232" s="270"/>
      <c r="O232" s="274"/>
      <c r="P232" s="269"/>
      <c r="Q232" s="278"/>
      <c r="R232" s="269"/>
      <c r="S232" s="276"/>
      <c r="T232" s="336"/>
      <c r="U232" s="277"/>
      <c r="W232" s="278"/>
      <c r="BU232" s="279"/>
      <c r="BV232" s="3"/>
      <c r="BW232" s="4"/>
    </row>
    <row r="233" spans="5:75" ht="15.75" customHeight="1" x14ac:dyDescent="0.25">
      <c r="E233" s="575"/>
      <c r="F233" s="575"/>
      <c r="G233" s="575"/>
      <c r="H233" s="575"/>
      <c r="I233" s="575"/>
      <c r="J233" s="575"/>
      <c r="K233" s="575"/>
      <c r="L233" s="272"/>
      <c r="M233" s="270"/>
      <c r="O233" s="274"/>
      <c r="P233" s="269"/>
      <c r="Q233" s="278"/>
      <c r="R233" s="269"/>
      <c r="S233" s="276"/>
      <c r="T233" s="336"/>
      <c r="U233" s="277"/>
      <c r="W233" s="278"/>
      <c r="BU233" s="279"/>
      <c r="BV233" s="3"/>
      <c r="BW233" s="4"/>
    </row>
    <row r="234" spans="5:75" ht="15.75" customHeight="1" x14ac:dyDescent="0.25">
      <c r="E234" s="575"/>
      <c r="F234" s="575"/>
      <c r="G234" s="575"/>
      <c r="H234" s="575"/>
      <c r="I234" s="575"/>
      <c r="J234" s="575"/>
      <c r="K234" s="575"/>
      <c r="L234" s="272"/>
      <c r="M234" s="270"/>
      <c r="O234" s="274"/>
      <c r="P234" s="269"/>
      <c r="Q234" s="278"/>
      <c r="R234" s="269"/>
      <c r="S234" s="276"/>
      <c r="T234" s="336"/>
      <c r="U234" s="277"/>
      <c r="W234" s="278"/>
      <c r="BU234" s="279"/>
      <c r="BV234" s="3"/>
      <c r="BW234" s="4"/>
    </row>
    <row r="235" spans="5:75" ht="15.75" customHeight="1" x14ac:dyDescent="0.25">
      <c r="E235" s="575"/>
      <c r="F235" s="575"/>
      <c r="G235" s="575"/>
      <c r="H235" s="575"/>
      <c r="I235" s="575"/>
      <c r="J235" s="575"/>
      <c r="K235" s="575"/>
      <c r="L235" s="272"/>
      <c r="M235" s="270"/>
      <c r="O235" s="274"/>
      <c r="P235" s="269"/>
      <c r="Q235" s="278"/>
      <c r="R235" s="269"/>
      <c r="S235" s="276"/>
      <c r="T235" s="336"/>
      <c r="U235" s="277"/>
      <c r="W235" s="278"/>
      <c r="BU235" s="279"/>
      <c r="BV235" s="3"/>
      <c r="BW235" s="4"/>
    </row>
    <row r="236" spans="5:75" ht="15.75" customHeight="1" x14ac:dyDescent="0.25">
      <c r="E236" s="575"/>
      <c r="F236" s="575"/>
      <c r="G236" s="575"/>
      <c r="H236" s="575"/>
      <c r="I236" s="575"/>
      <c r="J236" s="575"/>
      <c r="K236" s="575"/>
      <c r="L236" s="272"/>
      <c r="M236" s="270"/>
      <c r="O236" s="274"/>
      <c r="P236" s="269"/>
      <c r="Q236" s="278"/>
      <c r="R236" s="269"/>
      <c r="S236" s="276"/>
      <c r="T236" s="336"/>
      <c r="U236" s="277"/>
      <c r="W236" s="278"/>
      <c r="BU236" s="279"/>
      <c r="BV236" s="3"/>
      <c r="BW236" s="4"/>
    </row>
    <row r="237" spans="5:75" ht="30" customHeight="1" x14ac:dyDescent="0.25">
      <c r="E237" s="575"/>
      <c r="F237" s="575"/>
      <c r="G237" s="575"/>
      <c r="H237" s="575"/>
      <c r="I237" s="575"/>
      <c r="J237" s="575"/>
      <c r="K237" s="575"/>
      <c r="L237" s="272"/>
      <c r="M237" s="270"/>
      <c r="O237" s="274"/>
      <c r="P237" s="269"/>
      <c r="Q237" s="278"/>
      <c r="R237" s="269"/>
      <c r="S237" s="276"/>
      <c r="T237" s="336"/>
      <c r="U237" s="277"/>
      <c r="W237" s="278"/>
      <c r="BU237" s="279"/>
      <c r="BV237" s="3"/>
      <c r="BW237" s="4"/>
    </row>
    <row r="238" spans="5:75" ht="15.75" customHeight="1" x14ac:dyDescent="0.25">
      <c r="E238" s="575"/>
      <c r="F238" s="575"/>
      <c r="G238" s="575"/>
      <c r="H238" s="575"/>
      <c r="I238" s="575"/>
      <c r="J238" s="575"/>
      <c r="K238" s="575"/>
      <c r="L238" s="272"/>
      <c r="M238" s="270"/>
      <c r="O238" s="274"/>
      <c r="P238" s="269"/>
      <c r="Q238" s="278"/>
      <c r="R238" s="269"/>
      <c r="S238" s="276"/>
      <c r="T238" s="336"/>
      <c r="U238" s="277"/>
      <c r="W238" s="278"/>
      <c r="BU238" s="279"/>
      <c r="BV238" s="3"/>
      <c r="BW238" s="4"/>
    </row>
    <row r="239" spans="5:75" ht="15.75" customHeight="1" x14ac:dyDescent="0.25">
      <c r="E239" s="575"/>
      <c r="F239" s="575"/>
      <c r="G239" s="575"/>
      <c r="H239" s="575"/>
      <c r="I239" s="575"/>
      <c r="J239" s="575"/>
      <c r="K239" s="575"/>
      <c r="L239" s="272"/>
      <c r="M239" s="270"/>
      <c r="O239" s="274"/>
      <c r="P239" s="269"/>
      <c r="Q239" s="278"/>
      <c r="R239" s="269"/>
      <c r="S239" s="276"/>
      <c r="T239" s="336"/>
      <c r="U239" s="277"/>
      <c r="W239" s="278"/>
      <c r="BU239" s="279"/>
      <c r="BV239" s="3"/>
      <c r="BW239" s="4"/>
    </row>
    <row r="240" spans="5:75" ht="15.75" customHeight="1" x14ac:dyDescent="0.25">
      <c r="E240" s="575"/>
      <c r="F240" s="575"/>
      <c r="G240" s="575"/>
      <c r="H240" s="575"/>
      <c r="I240" s="575"/>
      <c r="J240" s="575"/>
      <c r="K240" s="575"/>
      <c r="L240" s="272"/>
      <c r="M240" s="270"/>
      <c r="O240" s="274"/>
      <c r="P240" s="269"/>
      <c r="Q240" s="278"/>
      <c r="R240" s="269"/>
      <c r="S240" s="276"/>
      <c r="T240" s="336"/>
      <c r="U240" s="277"/>
      <c r="W240" s="278"/>
      <c r="BU240" s="279"/>
      <c r="BV240" s="3"/>
      <c r="BW240" s="4"/>
    </row>
    <row r="241" spans="1:75" ht="15.75" customHeight="1" x14ac:dyDescent="0.25">
      <c r="E241" s="575"/>
      <c r="F241" s="575"/>
      <c r="G241" s="575"/>
      <c r="H241" s="575"/>
      <c r="I241" s="575"/>
      <c r="J241" s="575"/>
      <c r="K241" s="575"/>
      <c r="L241" s="272"/>
      <c r="M241" s="270"/>
      <c r="O241" s="274"/>
      <c r="P241" s="269"/>
      <c r="Q241" s="278"/>
      <c r="R241" s="269"/>
      <c r="S241" s="276"/>
      <c r="T241" s="336"/>
      <c r="U241" s="277"/>
      <c r="W241" s="278"/>
      <c r="BU241" s="279"/>
      <c r="BV241" s="3"/>
      <c r="BW241" s="4"/>
    </row>
    <row r="242" spans="1:75" ht="30.75" customHeight="1" x14ac:dyDescent="0.25">
      <c r="E242" s="575"/>
      <c r="F242" s="575"/>
      <c r="G242" s="575"/>
      <c r="H242" s="575"/>
      <c r="I242" s="575"/>
      <c r="J242" s="575"/>
      <c r="K242" s="575"/>
      <c r="L242" s="272"/>
      <c r="M242" s="270"/>
      <c r="O242" s="274"/>
      <c r="P242" s="269"/>
      <c r="Q242" s="278"/>
      <c r="R242" s="269"/>
      <c r="S242" s="276"/>
      <c r="T242" s="336"/>
      <c r="U242" s="277"/>
      <c r="W242" s="278"/>
      <c r="BU242" s="279"/>
      <c r="BV242" s="3"/>
      <c r="BW242" s="4"/>
    </row>
    <row r="243" spans="1:75" ht="15.75" customHeight="1" x14ac:dyDescent="0.25">
      <c r="E243" s="575"/>
      <c r="F243" s="575"/>
      <c r="G243" s="575"/>
      <c r="H243" s="575"/>
      <c r="I243" s="575"/>
      <c r="J243" s="575"/>
      <c r="K243" s="575"/>
      <c r="L243" s="272"/>
      <c r="M243" s="270"/>
      <c r="O243" s="274"/>
      <c r="P243" s="269"/>
      <c r="Q243" s="278"/>
      <c r="R243" s="269"/>
      <c r="S243" s="276"/>
      <c r="T243" s="336"/>
      <c r="U243" s="277"/>
      <c r="W243" s="278"/>
      <c r="BU243" s="279"/>
      <c r="BV243" s="3"/>
      <c r="BW243" s="4"/>
    </row>
    <row r="244" spans="1:75" ht="45" hidden="1" customHeight="1" x14ac:dyDescent="0.25">
      <c r="A244" s="290" t="s">
        <v>1101</v>
      </c>
      <c r="B244" s="291"/>
      <c r="C244" s="292"/>
      <c r="E244" s="575"/>
      <c r="F244" s="575"/>
      <c r="G244" s="575"/>
      <c r="H244" s="575"/>
      <c r="I244" s="575"/>
      <c r="J244" s="575"/>
      <c r="K244" s="575"/>
    </row>
    <row r="245" spans="1:75" ht="30" hidden="1" customHeight="1" x14ac:dyDescent="0.25">
      <c r="A245" s="293" t="s">
        <v>1102</v>
      </c>
      <c r="B245" s="294" t="s">
        <v>1103</v>
      </c>
      <c r="C245" s="295"/>
      <c r="E245" s="575"/>
      <c r="F245" s="575"/>
      <c r="G245" s="575"/>
      <c r="H245" s="575"/>
      <c r="I245" s="575"/>
      <c r="J245" s="575"/>
      <c r="K245" s="575"/>
    </row>
    <row r="246" spans="1:75" ht="15.75" hidden="1" customHeight="1" x14ac:dyDescent="0.25">
      <c r="A246" s="273" t="s">
        <v>1104</v>
      </c>
      <c r="B246" s="269" t="s">
        <v>1104</v>
      </c>
      <c r="E246" s="575"/>
      <c r="F246" s="575"/>
      <c r="G246" s="575"/>
      <c r="H246" s="575"/>
      <c r="I246" s="575"/>
      <c r="J246" s="575"/>
      <c r="K246" s="575"/>
    </row>
    <row r="247" spans="1:75" ht="28.5" hidden="1" customHeight="1" x14ac:dyDescent="0.25">
      <c r="A247" s="296" t="s">
        <v>1105</v>
      </c>
      <c r="B247" s="297" t="s">
        <v>1106</v>
      </c>
      <c r="C247" s="298"/>
      <c r="E247" s="575"/>
      <c r="F247" s="575"/>
      <c r="G247" s="575"/>
      <c r="H247" s="575"/>
      <c r="I247" s="575"/>
      <c r="J247" s="575"/>
      <c r="K247" s="575"/>
    </row>
    <row r="248" spans="1:75" ht="42.75" hidden="1" customHeight="1" x14ac:dyDescent="0.25">
      <c r="A248" s="296" t="s">
        <v>1107</v>
      </c>
      <c r="B248" s="297" t="s">
        <v>1108</v>
      </c>
      <c r="C248" s="298"/>
      <c r="E248" s="575"/>
      <c r="F248" s="575"/>
      <c r="G248" s="575"/>
      <c r="H248" s="575"/>
      <c r="I248" s="575"/>
      <c r="J248" s="575"/>
      <c r="K248" s="575"/>
    </row>
    <row r="249" spans="1:75" ht="42.75" hidden="1" customHeight="1" x14ac:dyDescent="0.25">
      <c r="A249" s="296" t="s">
        <v>1109</v>
      </c>
      <c r="B249" s="297" t="s">
        <v>1110</v>
      </c>
      <c r="C249" s="298"/>
      <c r="E249" s="575"/>
      <c r="F249" s="575"/>
      <c r="G249" s="575"/>
      <c r="H249" s="575"/>
      <c r="I249" s="575"/>
      <c r="J249" s="575"/>
      <c r="K249" s="575"/>
    </row>
    <row r="250" spans="1:75" ht="28.5" hidden="1" customHeight="1" x14ac:dyDescent="0.25">
      <c r="A250" s="296" t="s">
        <v>384</v>
      </c>
      <c r="B250" s="299" t="s">
        <v>385</v>
      </c>
      <c r="C250" s="298"/>
      <c r="E250" s="575"/>
      <c r="F250" s="575"/>
      <c r="G250" s="575"/>
      <c r="H250" s="575"/>
      <c r="I250" s="575"/>
      <c r="J250" s="575"/>
      <c r="K250" s="575"/>
    </row>
    <row r="251" spans="1:75" ht="42.75" hidden="1" customHeight="1" x14ac:dyDescent="0.25">
      <c r="A251" s="296" t="s">
        <v>1061</v>
      </c>
      <c r="B251" s="299" t="s">
        <v>1062</v>
      </c>
      <c r="C251" s="298"/>
      <c r="E251" s="575"/>
      <c r="F251" s="575"/>
      <c r="G251" s="575"/>
      <c r="H251" s="575"/>
      <c r="I251" s="575"/>
      <c r="J251" s="575"/>
      <c r="K251" s="575"/>
    </row>
    <row r="252" spans="1:75" ht="42.75" hidden="1" customHeight="1" x14ac:dyDescent="0.25">
      <c r="A252" s="296" t="s">
        <v>951</v>
      </c>
      <c r="B252" s="299" t="s">
        <v>952</v>
      </c>
      <c r="C252" s="298"/>
      <c r="E252" s="575"/>
      <c r="F252" s="575"/>
      <c r="G252" s="575"/>
      <c r="H252" s="575"/>
      <c r="I252" s="575"/>
      <c r="J252" s="575"/>
      <c r="K252" s="575"/>
    </row>
    <row r="253" spans="1:75" ht="42.75" hidden="1" customHeight="1" x14ac:dyDescent="0.25">
      <c r="A253" s="296" t="s">
        <v>595</v>
      </c>
      <c r="B253" s="299" t="s">
        <v>596</v>
      </c>
      <c r="C253" s="298"/>
      <c r="E253" s="575"/>
      <c r="F253" s="575"/>
      <c r="G253" s="575"/>
      <c r="H253" s="575"/>
      <c r="I253" s="575"/>
      <c r="J253" s="575"/>
      <c r="K253" s="575"/>
    </row>
    <row r="254" spans="1:75" ht="42.75" hidden="1" customHeight="1" x14ac:dyDescent="0.25">
      <c r="A254" s="296" t="s">
        <v>721</v>
      </c>
      <c r="B254" s="299" t="s">
        <v>722</v>
      </c>
      <c r="C254" s="298"/>
      <c r="E254" s="575"/>
      <c r="F254" s="575"/>
      <c r="G254" s="575"/>
      <c r="H254" s="575"/>
      <c r="I254" s="575"/>
      <c r="J254" s="575"/>
      <c r="K254" s="575"/>
    </row>
    <row r="255" spans="1:75" ht="28.5" hidden="1" customHeight="1" x14ac:dyDescent="0.25">
      <c r="A255" s="296" t="s">
        <v>820</v>
      </c>
      <c r="B255" s="299" t="s">
        <v>821</v>
      </c>
      <c r="C255" s="298"/>
      <c r="E255" s="575"/>
      <c r="F255" s="575"/>
      <c r="G255" s="575"/>
      <c r="H255" s="575"/>
      <c r="I255" s="575"/>
      <c r="J255" s="575"/>
      <c r="K255" s="575"/>
    </row>
    <row r="256" spans="1:75" ht="28.5" hidden="1" customHeight="1" x14ac:dyDescent="0.25">
      <c r="A256" s="296" t="s">
        <v>296</v>
      </c>
      <c r="B256" s="299" t="s">
        <v>297</v>
      </c>
      <c r="C256" s="298"/>
      <c r="E256" s="575"/>
      <c r="F256" s="575"/>
      <c r="G256" s="575"/>
      <c r="H256" s="575"/>
      <c r="I256" s="575"/>
      <c r="J256" s="575"/>
      <c r="K256" s="575"/>
    </row>
    <row r="257" spans="1:11" ht="28.5" hidden="1" customHeight="1" x14ac:dyDescent="0.25">
      <c r="A257" s="296" t="s">
        <v>116</v>
      </c>
      <c r="B257" s="299" t="s">
        <v>117</v>
      </c>
      <c r="C257" s="298"/>
      <c r="E257" s="575"/>
      <c r="F257" s="575"/>
      <c r="G257" s="575"/>
      <c r="H257" s="575"/>
      <c r="I257" s="575"/>
      <c r="J257" s="575"/>
      <c r="K257" s="575"/>
    </row>
    <row r="258" spans="1:11" ht="57" hidden="1" customHeight="1" x14ac:dyDescent="0.25">
      <c r="A258" s="296" t="s">
        <v>837</v>
      </c>
      <c r="B258" s="299" t="s">
        <v>838</v>
      </c>
      <c r="C258" s="298"/>
      <c r="E258" s="575"/>
      <c r="F258" s="575"/>
      <c r="G258" s="575"/>
      <c r="H258" s="575"/>
      <c r="I258" s="575"/>
      <c r="J258" s="575"/>
      <c r="K258" s="575"/>
    </row>
    <row r="259" spans="1:11" ht="28.5" hidden="1" customHeight="1" x14ac:dyDescent="0.25">
      <c r="A259" s="296" t="s">
        <v>5</v>
      </c>
      <c r="B259" s="299" t="s">
        <v>1035</v>
      </c>
      <c r="C259" s="298"/>
      <c r="E259" s="575"/>
      <c r="F259" s="575"/>
      <c r="G259" s="575"/>
      <c r="H259" s="575"/>
      <c r="I259" s="575"/>
      <c r="J259" s="575"/>
      <c r="K259" s="575"/>
    </row>
    <row r="260" spans="1:11" ht="42.75" hidden="1" customHeight="1" x14ac:dyDescent="0.25">
      <c r="A260" s="296" t="s">
        <v>465</v>
      </c>
      <c r="B260" s="299" t="s">
        <v>466</v>
      </c>
      <c r="C260" s="298"/>
      <c r="E260" s="575"/>
      <c r="F260" s="575"/>
      <c r="G260" s="575"/>
      <c r="H260" s="575"/>
      <c r="I260" s="575"/>
      <c r="J260" s="575"/>
      <c r="K260" s="575"/>
    </row>
    <row r="261" spans="1:11" ht="57" hidden="1" customHeight="1" x14ac:dyDescent="0.25">
      <c r="A261" s="296" t="s">
        <v>1017</v>
      </c>
      <c r="B261" s="299" t="s">
        <v>1018</v>
      </c>
      <c r="C261" s="298"/>
      <c r="E261" s="575"/>
      <c r="F261" s="575"/>
      <c r="G261" s="575"/>
      <c r="H261" s="575"/>
      <c r="I261" s="575"/>
      <c r="J261" s="575"/>
      <c r="K261" s="575"/>
    </row>
    <row r="262" spans="1:11" ht="71.25" hidden="1" customHeight="1" x14ac:dyDescent="0.25">
      <c r="A262" s="300" t="s">
        <v>539</v>
      </c>
      <c r="B262" s="297" t="s">
        <v>540</v>
      </c>
      <c r="C262" s="301"/>
      <c r="E262" s="575"/>
      <c r="F262" s="575"/>
      <c r="G262" s="575"/>
      <c r="H262" s="575"/>
      <c r="I262" s="575"/>
      <c r="J262" s="575"/>
      <c r="K262" s="575"/>
    </row>
    <row r="263" spans="1:11" ht="57.75" hidden="1" customHeight="1" thickBot="1" x14ac:dyDescent="0.3">
      <c r="A263" s="302" t="s">
        <v>898</v>
      </c>
      <c r="B263" s="303" t="s">
        <v>899</v>
      </c>
      <c r="C263" s="304"/>
      <c r="E263" s="575"/>
      <c r="F263" s="575"/>
      <c r="G263" s="575"/>
      <c r="H263" s="575"/>
      <c r="I263" s="575"/>
      <c r="J263" s="575"/>
      <c r="K263" s="575"/>
    </row>
    <row r="264" spans="1:11" ht="15.75" hidden="1" customHeight="1" x14ac:dyDescent="0.25">
      <c r="E264" s="575"/>
      <c r="F264" s="575"/>
      <c r="G264" s="575"/>
      <c r="H264" s="575"/>
      <c r="I264" s="575"/>
      <c r="J264" s="575"/>
      <c r="K264" s="575"/>
    </row>
    <row r="265" spans="1:11" ht="15.75" hidden="1" customHeight="1" x14ac:dyDescent="0.25">
      <c r="E265" s="575"/>
      <c r="F265" s="575"/>
      <c r="G265" s="575"/>
      <c r="H265" s="575"/>
      <c r="I265" s="575"/>
      <c r="J265" s="575"/>
      <c r="K265" s="575"/>
    </row>
    <row r="266" spans="1:11" ht="15.75" hidden="1" customHeight="1" x14ac:dyDescent="0.25">
      <c r="E266" s="575"/>
      <c r="F266" s="575"/>
      <c r="G266" s="575"/>
      <c r="H266" s="575"/>
      <c r="I266" s="575"/>
      <c r="J266" s="575"/>
      <c r="K266" s="575"/>
    </row>
    <row r="267" spans="1:11" ht="15.75" hidden="1" customHeight="1" x14ac:dyDescent="0.25">
      <c r="E267" s="575"/>
      <c r="F267" s="575"/>
      <c r="G267" s="575"/>
      <c r="H267" s="575"/>
      <c r="I267" s="575"/>
      <c r="J267" s="575"/>
      <c r="K267" s="575"/>
    </row>
    <row r="268" spans="1:11" ht="15.75" hidden="1" customHeight="1" x14ac:dyDescent="0.25">
      <c r="E268" s="575"/>
      <c r="F268" s="575"/>
      <c r="G268" s="575"/>
      <c r="H268" s="575"/>
      <c r="I268" s="575"/>
      <c r="J268" s="575"/>
      <c r="K268" s="575"/>
    </row>
    <row r="269" spans="1:11" ht="15.75" hidden="1" customHeight="1" x14ac:dyDescent="0.25">
      <c r="E269" s="575"/>
      <c r="F269" s="575"/>
      <c r="G269" s="575"/>
      <c r="H269" s="575"/>
      <c r="I269" s="575"/>
      <c r="J269" s="575"/>
      <c r="K269" s="575"/>
    </row>
    <row r="270" spans="1:11" ht="15.75" hidden="1" customHeight="1" x14ac:dyDescent="0.25">
      <c r="E270" s="575"/>
      <c r="F270" s="575"/>
      <c r="G270" s="575"/>
      <c r="H270" s="575"/>
      <c r="I270" s="575"/>
      <c r="J270" s="575"/>
      <c r="K270" s="575"/>
    </row>
    <row r="271" spans="1:11" ht="15.75" hidden="1" customHeight="1" x14ac:dyDescent="0.25">
      <c r="E271" s="575"/>
      <c r="F271" s="575"/>
      <c r="G271" s="575"/>
      <c r="H271" s="575"/>
      <c r="I271" s="575"/>
      <c r="J271" s="575"/>
      <c r="K271" s="575"/>
    </row>
    <row r="272" spans="1:11" ht="15.75" hidden="1" customHeight="1" x14ac:dyDescent="0.25">
      <c r="E272" s="575"/>
      <c r="F272" s="575"/>
      <c r="G272" s="575"/>
      <c r="H272" s="575"/>
      <c r="I272" s="575"/>
      <c r="J272" s="575"/>
      <c r="K272" s="575"/>
    </row>
    <row r="273" spans="5:11" ht="15.75" hidden="1" customHeight="1" x14ac:dyDescent="0.25">
      <c r="E273" s="575"/>
      <c r="F273" s="575"/>
      <c r="G273" s="575"/>
      <c r="H273" s="575"/>
      <c r="I273" s="575"/>
      <c r="J273" s="575"/>
      <c r="K273" s="575"/>
    </row>
    <row r="274" spans="5:11" ht="15.75" hidden="1" customHeight="1" x14ac:dyDescent="0.25">
      <c r="E274" s="575"/>
      <c r="F274" s="575"/>
      <c r="G274" s="575"/>
      <c r="H274" s="575"/>
      <c r="I274" s="575"/>
      <c r="J274" s="575"/>
      <c r="K274" s="575"/>
    </row>
    <row r="275" spans="5:11" ht="15.75" hidden="1" customHeight="1" x14ac:dyDescent="0.25">
      <c r="E275" s="575"/>
      <c r="F275" s="575"/>
      <c r="G275" s="575"/>
      <c r="H275" s="575"/>
      <c r="I275" s="575"/>
      <c r="J275" s="575"/>
      <c r="K275" s="575"/>
    </row>
    <row r="276" spans="5:11" ht="15.75" hidden="1" customHeight="1" x14ac:dyDescent="0.25">
      <c r="E276" s="575"/>
      <c r="F276" s="575"/>
      <c r="G276" s="575"/>
      <c r="H276" s="575"/>
      <c r="I276" s="575"/>
      <c r="J276" s="575"/>
      <c r="K276" s="575"/>
    </row>
    <row r="277" spans="5:11" ht="15.75" hidden="1" customHeight="1" x14ac:dyDescent="0.25">
      <c r="E277" s="575"/>
      <c r="F277" s="575"/>
      <c r="G277" s="575"/>
      <c r="H277" s="575"/>
      <c r="I277" s="575"/>
      <c r="J277" s="575"/>
      <c r="K277" s="575"/>
    </row>
    <row r="278" spans="5:11" ht="15.75" hidden="1" customHeight="1" x14ac:dyDescent="0.25">
      <c r="E278" s="575"/>
      <c r="F278" s="575"/>
      <c r="G278" s="575"/>
      <c r="H278" s="575"/>
      <c r="I278" s="575"/>
      <c r="J278" s="575"/>
      <c r="K278" s="575"/>
    </row>
    <row r="279" spans="5:11" ht="15.75" hidden="1" customHeight="1" x14ac:dyDescent="0.25">
      <c r="E279" s="575"/>
      <c r="F279" s="575"/>
      <c r="G279" s="575"/>
      <c r="H279" s="575"/>
      <c r="I279" s="575"/>
      <c r="J279" s="575"/>
      <c r="K279" s="575"/>
    </row>
    <row r="280" spans="5:11" ht="15.75" hidden="1" customHeight="1" x14ac:dyDescent="0.25">
      <c r="E280" s="575"/>
      <c r="F280" s="575"/>
      <c r="G280" s="575"/>
      <c r="H280" s="575"/>
      <c r="I280" s="575"/>
      <c r="J280" s="575"/>
      <c r="K280" s="575"/>
    </row>
    <row r="281" spans="5:11" ht="15.75" hidden="1" customHeight="1" x14ac:dyDescent="0.25">
      <c r="E281" s="575"/>
      <c r="F281" s="575"/>
      <c r="G281" s="575"/>
      <c r="H281" s="575"/>
      <c r="I281" s="575"/>
      <c r="J281" s="575"/>
      <c r="K281" s="575"/>
    </row>
    <row r="282" spans="5:11" ht="15.75" hidden="1" customHeight="1" x14ac:dyDescent="0.25">
      <c r="E282" s="575"/>
      <c r="F282" s="575"/>
      <c r="G282" s="575"/>
      <c r="H282" s="575"/>
      <c r="I282" s="575"/>
      <c r="J282" s="575"/>
      <c r="K282" s="575"/>
    </row>
    <row r="283" spans="5:11" ht="15.75" hidden="1" customHeight="1" x14ac:dyDescent="0.25">
      <c r="E283" s="575"/>
      <c r="F283" s="575"/>
      <c r="G283" s="575"/>
      <c r="H283" s="575"/>
      <c r="I283" s="575"/>
      <c r="J283" s="575"/>
      <c r="K283" s="575"/>
    </row>
    <row r="284" spans="5:11" ht="15.75" hidden="1" customHeight="1" x14ac:dyDescent="0.25">
      <c r="E284" s="575"/>
      <c r="F284" s="575"/>
      <c r="G284" s="575"/>
      <c r="H284" s="575"/>
      <c r="I284" s="575"/>
      <c r="J284" s="575"/>
      <c r="K284" s="575"/>
    </row>
    <row r="285" spans="5:11" ht="15.75" hidden="1" customHeight="1" x14ac:dyDescent="0.25">
      <c r="E285" s="575"/>
      <c r="F285" s="575"/>
      <c r="G285" s="575"/>
      <c r="H285" s="575"/>
      <c r="I285" s="575"/>
      <c r="J285" s="575"/>
      <c r="K285" s="575"/>
    </row>
    <row r="286" spans="5:11" ht="15.75" hidden="1" customHeight="1" x14ac:dyDescent="0.25">
      <c r="E286" s="575"/>
      <c r="F286" s="575"/>
      <c r="G286" s="575"/>
      <c r="H286" s="575"/>
      <c r="I286" s="575"/>
      <c r="J286" s="575"/>
      <c r="K286" s="575"/>
    </row>
    <row r="287" spans="5:11" ht="15.75" hidden="1" customHeight="1" x14ac:dyDescent="0.25">
      <c r="E287" s="575"/>
      <c r="F287" s="575"/>
      <c r="G287" s="575"/>
      <c r="H287" s="575"/>
      <c r="I287" s="575"/>
      <c r="J287" s="575"/>
      <c r="K287" s="575"/>
    </row>
    <row r="288" spans="5:11" ht="15.75" hidden="1" customHeight="1" x14ac:dyDescent="0.25">
      <c r="E288" s="575"/>
      <c r="F288" s="575"/>
      <c r="G288" s="575"/>
      <c r="H288" s="575"/>
      <c r="I288" s="575"/>
      <c r="J288" s="575"/>
      <c r="K288" s="575"/>
    </row>
    <row r="289" spans="5:11" ht="15.75" hidden="1" customHeight="1" x14ac:dyDescent="0.25">
      <c r="E289" s="575"/>
      <c r="F289" s="575"/>
      <c r="G289" s="575"/>
      <c r="H289" s="575"/>
      <c r="I289" s="575"/>
      <c r="J289" s="575"/>
      <c r="K289" s="575"/>
    </row>
    <row r="290" spans="5:11" ht="15.75" hidden="1" customHeight="1" x14ac:dyDescent="0.25">
      <c r="E290" s="575"/>
      <c r="F290" s="575"/>
      <c r="G290" s="575"/>
      <c r="H290" s="575"/>
      <c r="I290" s="575"/>
      <c r="J290" s="575"/>
      <c r="K290" s="575"/>
    </row>
    <row r="291" spans="5:11" ht="15.75" hidden="1" customHeight="1" x14ac:dyDescent="0.25">
      <c r="E291" s="575"/>
      <c r="F291" s="575"/>
      <c r="G291" s="575"/>
      <c r="H291" s="575"/>
      <c r="I291" s="575"/>
      <c r="J291" s="575"/>
      <c r="K291" s="575"/>
    </row>
    <row r="292" spans="5:11" ht="15.75" hidden="1" customHeight="1" x14ac:dyDescent="0.25">
      <c r="E292" s="575"/>
      <c r="F292" s="575"/>
      <c r="G292" s="575"/>
      <c r="H292" s="575"/>
      <c r="I292" s="575"/>
      <c r="J292" s="575"/>
      <c r="K292" s="575"/>
    </row>
    <row r="293" spans="5:11" ht="15.75" hidden="1" customHeight="1" x14ac:dyDescent="0.25">
      <c r="E293" s="575"/>
      <c r="F293" s="575"/>
      <c r="G293" s="575"/>
      <c r="H293" s="575"/>
      <c r="I293" s="575"/>
      <c r="J293" s="575"/>
      <c r="K293" s="575"/>
    </row>
    <row r="294" spans="5:11" ht="15.75" hidden="1" customHeight="1" x14ac:dyDescent="0.25">
      <c r="E294" s="575"/>
      <c r="F294" s="575"/>
      <c r="G294" s="575"/>
      <c r="H294" s="575"/>
      <c r="I294" s="575"/>
      <c r="J294" s="575"/>
      <c r="K294" s="575"/>
    </row>
    <row r="295" spans="5:11" ht="15.75" hidden="1" customHeight="1" x14ac:dyDescent="0.25">
      <c r="E295" s="575"/>
      <c r="F295" s="575"/>
      <c r="G295" s="575"/>
      <c r="H295" s="575"/>
      <c r="I295" s="575"/>
      <c r="J295" s="575"/>
      <c r="K295" s="575"/>
    </row>
    <row r="296" spans="5:11" ht="15.75" hidden="1" customHeight="1" x14ac:dyDescent="0.25">
      <c r="E296" s="575"/>
      <c r="F296" s="575"/>
      <c r="G296" s="575"/>
      <c r="H296" s="575"/>
      <c r="I296" s="575"/>
      <c r="J296" s="575"/>
      <c r="K296" s="575"/>
    </row>
    <row r="297" spans="5:11" ht="15.75" hidden="1" customHeight="1" x14ac:dyDescent="0.25">
      <c r="E297" s="575"/>
      <c r="F297" s="575"/>
      <c r="G297" s="575"/>
      <c r="H297" s="575"/>
      <c r="I297" s="575"/>
      <c r="J297" s="575"/>
      <c r="K297" s="575"/>
    </row>
    <row r="298" spans="5:11" ht="15.75" hidden="1" customHeight="1" x14ac:dyDescent="0.25">
      <c r="E298" s="575"/>
      <c r="F298" s="575"/>
      <c r="G298" s="575"/>
      <c r="H298" s="575"/>
      <c r="I298" s="575"/>
      <c r="J298" s="575"/>
      <c r="K298" s="575"/>
    </row>
    <row r="299" spans="5:11" ht="15.75" hidden="1" customHeight="1" x14ac:dyDescent="0.25">
      <c r="E299" s="575"/>
      <c r="F299" s="575"/>
      <c r="G299" s="575"/>
      <c r="H299" s="575"/>
      <c r="I299" s="575"/>
      <c r="J299" s="575"/>
      <c r="K299" s="575"/>
    </row>
    <row r="300" spans="5:11" ht="15.75" hidden="1" customHeight="1" x14ac:dyDescent="0.25">
      <c r="E300" s="575"/>
      <c r="F300" s="575"/>
      <c r="G300" s="575"/>
      <c r="H300" s="575"/>
      <c r="I300" s="575"/>
      <c r="J300" s="575"/>
      <c r="K300" s="575"/>
    </row>
    <row r="301" spans="5:11" ht="15.75" hidden="1" customHeight="1" x14ac:dyDescent="0.25">
      <c r="E301" s="575"/>
      <c r="F301" s="575"/>
      <c r="G301" s="575"/>
      <c r="H301" s="575"/>
      <c r="I301" s="575"/>
      <c r="J301" s="575"/>
      <c r="K301" s="575"/>
    </row>
    <row r="302" spans="5:11" ht="15.75" hidden="1" customHeight="1" x14ac:dyDescent="0.25">
      <c r="E302" s="575"/>
      <c r="F302" s="575"/>
      <c r="G302" s="575"/>
      <c r="H302" s="575"/>
      <c r="I302" s="575"/>
      <c r="J302" s="575"/>
      <c r="K302" s="575"/>
    </row>
    <row r="303" spans="5:11" ht="15.75" hidden="1" customHeight="1" x14ac:dyDescent="0.25">
      <c r="E303" s="575"/>
      <c r="F303" s="575"/>
      <c r="G303" s="575"/>
      <c r="H303" s="575"/>
      <c r="I303" s="575"/>
      <c r="J303" s="575"/>
      <c r="K303" s="575"/>
    </row>
    <row r="304" spans="5:11" ht="15.75" hidden="1" customHeight="1" x14ac:dyDescent="0.25">
      <c r="E304" s="575"/>
      <c r="F304" s="575"/>
      <c r="G304" s="575"/>
      <c r="H304" s="575"/>
      <c r="I304" s="575"/>
      <c r="J304" s="575"/>
      <c r="K304" s="575"/>
    </row>
    <row r="305" spans="5:11" ht="15.75" hidden="1" customHeight="1" x14ac:dyDescent="0.25">
      <c r="E305" s="575"/>
      <c r="F305" s="575"/>
      <c r="G305" s="575"/>
      <c r="H305" s="575"/>
      <c r="I305" s="575"/>
      <c r="J305" s="575"/>
      <c r="K305" s="575"/>
    </row>
    <row r="306" spans="5:11" ht="15.75" hidden="1" customHeight="1" x14ac:dyDescent="0.25">
      <c r="E306" s="575"/>
      <c r="F306" s="575"/>
      <c r="G306" s="575"/>
      <c r="H306" s="575"/>
      <c r="I306" s="575"/>
      <c r="J306" s="575"/>
      <c r="K306" s="575"/>
    </row>
    <row r="307" spans="5:11" ht="15.75" hidden="1" customHeight="1" x14ac:dyDescent="0.25">
      <c r="E307" s="575"/>
      <c r="F307" s="575"/>
      <c r="G307" s="575"/>
      <c r="H307" s="575"/>
      <c r="I307" s="575"/>
      <c r="J307" s="575"/>
      <c r="K307" s="575"/>
    </row>
    <row r="308" spans="5:11" ht="15.75" hidden="1" customHeight="1" x14ac:dyDescent="0.25">
      <c r="E308" s="575"/>
      <c r="F308" s="575"/>
      <c r="G308" s="575"/>
      <c r="H308" s="575"/>
      <c r="I308" s="575"/>
      <c r="J308" s="575"/>
      <c r="K308" s="575"/>
    </row>
    <row r="309" spans="5:11" ht="15.75" hidden="1" customHeight="1" x14ac:dyDescent="0.25">
      <c r="E309" s="575"/>
      <c r="F309" s="575"/>
      <c r="G309" s="575"/>
      <c r="H309" s="575"/>
      <c r="I309" s="575"/>
      <c r="J309" s="575"/>
      <c r="K309" s="575"/>
    </row>
    <row r="310" spans="5:11" ht="15.75" hidden="1" customHeight="1" x14ac:dyDescent="0.25">
      <c r="E310" s="575"/>
      <c r="F310" s="575"/>
      <c r="G310" s="575"/>
      <c r="H310" s="575"/>
      <c r="I310" s="575"/>
      <c r="J310" s="575"/>
      <c r="K310" s="575"/>
    </row>
    <row r="311" spans="5:11" ht="15.75" hidden="1" customHeight="1" x14ac:dyDescent="0.25">
      <c r="E311" s="575"/>
      <c r="F311" s="575"/>
      <c r="G311" s="575"/>
      <c r="H311" s="575"/>
      <c r="I311" s="575"/>
      <c r="J311" s="575"/>
      <c r="K311" s="575"/>
    </row>
    <row r="312" spans="5:11" ht="15.75" hidden="1" customHeight="1" x14ac:dyDescent="0.25">
      <c r="E312" s="575"/>
      <c r="F312" s="575"/>
      <c r="G312" s="575"/>
      <c r="H312" s="575"/>
      <c r="I312" s="575"/>
      <c r="J312" s="575"/>
      <c r="K312" s="575"/>
    </row>
    <row r="313" spans="5:11" ht="15.75" hidden="1" customHeight="1" x14ac:dyDescent="0.25">
      <c r="E313" s="575"/>
      <c r="F313" s="575"/>
      <c r="G313" s="575"/>
      <c r="H313" s="575"/>
      <c r="I313" s="575"/>
      <c r="J313" s="575"/>
      <c r="K313" s="575"/>
    </row>
    <row r="314" spans="5:11" ht="15.75" hidden="1" customHeight="1" x14ac:dyDescent="0.25">
      <c r="E314" s="575"/>
      <c r="F314" s="575"/>
      <c r="G314" s="575"/>
      <c r="H314" s="575"/>
      <c r="I314" s="575"/>
      <c r="J314" s="575"/>
      <c r="K314" s="575"/>
    </row>
    <row r="315" spans="5:11" ht="15.75" hidden="1" customHeight="1" x14ac:dyDescent="0.25">
      <c r="E315" s="575"/>
      <c r="F315" s="575"/>
      <c r="G315" s="575"/>
      <c r="H315" s="575"/>
      <c r="I315" s="575"/>
      <c r="J315" s="575"/>
      <c r="K315" s="575"/>
    </row>
    <row r="316" spans="5:11" ht="15.75" hidden="1" customHeight="1" x14ac:dyDescent="0.25">
      <c r="E316" s="575"/>
      <c r="F316" s="575"/>
      <c r="G316" s="575"/>
      <c r="H316" s="575"/>
      <c r="I316" s="575"/>
      <c r="J316" s="575"/>
      <c r="K316" s="575"/>
    </row>
    <row r="317" spans="5:11" ht="15.75" hidden="1" customHeight="1" x14ac:dyDescent="0.25">
      <c r="E317" s="575"/>
      <c r="F317" s="575"/>
      <c r="G317" s="575"/>
      <c r="H317" s="575"/>
      <c r="I317" s="575"/>
      <c r="J317" s="575"/>
      <c r="K317" s="575"/>
    </row>
    <row r="318" spans="5:11" ht="15.75" hidden="1" customHeight="1" x14ac:dyDescent="0.25">
      <c r="E318" s="575"/>
      <c r="F318" s="575"/>
      <c r="G318" s="575"/>
      <c r="H318" s="575"/>
      <c r="I318" s="575"/>
      <c r="J318" s="575"/>
      <c r="K318" s="575"/>
    </row>
    <row r="319" spans="5:11" ht="15.75" hidden="1" customHeight="1" x14ac:dyDescent="0.25">
      <c r="E319" s="575"/>
      <c r="F319" s="575"/>
      <c r="G319" s="575"/>
      <c r="H319" s="575"/>
      <c r="I319" s="575"/>
      <c r="J319" s="575"/>
      <c r="K319" s="575"/>
    </row>
    <row r="320" spans="5:11" ht="15.75" hidden="1" customHeight="1" x14ac:dyDescent="0.25">
      <c r="E320" s="575"/>
      <c r="F320" s="575"/>
      <c r="G320" s="575"/>
      <c r="H320" s="575"/>
      <c r="I320" s="575"/>
      <c r="J320" s="575"/>
      <c r="K320" s="575"/>
    </row>
    <row r="321" spans="5:11" ht="15.75" hidden="1" customHeight="1" x14ac:dyDescent="0.25">
      <c r="E321" s="575"/>
      <c r="F321" s="575"/>
      <c r="G321" s="575"/>
      <c r="H321" s="575"/>
      <c r="I321" s="575"/>
      <c r="J321" s="575"/>
      <c r="K321" s="575"/>
    </row>
    <row r="322" spans="5:11" ht="15.75" hidden="1" customHeight="1" x14ac:dyDescent="0.25">
      <c r="E322" s="575"/>
      <c r="F322" s="575"/>
      <c r="G322" s="575"/>
      <c r="H322" s="575"/>
      <c r="I322" s="575"/>
      <c r="J322" s="575"/>
      <c r="K322" s="575"/>
    </row>
    <row r="323" spans="5:11" ht="15.75" hidden="1" customHeight="1" x14ac:dyDescent="0.25">
      <c r="E323" s="575"/>
      <c r="F323" s="575"/>
      <c r="G323" s="575"/>
      <c r="H323" s="575"/>
      <c r="I323" s="575"/>
      <c r="J323" s="575"/>
      <c r="K323" s="575"/>
    </row>
    <row r="324" spans="5:11" ht="15.75" hidden="1" customHeight="1" x14ac:dyDescent="0.25">
      <c r="E324" s="575"/>
      <c r="F324" s="575"/>
      <c r="G324" s="575"/>
      <c r="H324" s="575"/>
      <c r="I324" s="575"/>
      <c r="J324" s="575"/>
      <c r="K324" s="575"/>
    </row>
    <row r="325" spans="5:11" ht="15.75" hidden="1" customHeight="1" x14ac:dyDescent="0.25">
      <c r="E325" s="575"/>
      <c r="F325" s="575"/>
      <c r="G325" s="575"/>
      <c r="H325" s="575"/>
      <c r="I325" s="575"/>
      <c r="J325" s="575"/>
      <c r="K325" s="575"/>
    </row>
    <row r="326" spans="5:11" ht="15.75" hidden="1" customHeight="1" x14ac:dyDescent="0.25">
      <c r="E326" s="575"/>
      <c r="F326" s="575"/>
      <c r="G326" s="575"/>
      <c r="H326" s="575"/>
      <c r="I326" s="575"/>
      <c r="J326" s="575"/>
      <c r="K326" s="575"/>
    </row>
    <row r="327" spans="5:11" ht="15.75" hidden="1" customHeight="1" x14ac:dyDescent="0.25">
      <c r="E327" s="575"/>
      <c r="F327" s="575"/>
      <c r="G327" s="575"/>
      <c r="H327" s="575"/>
      <c r="I327" s="575"/>
      <c r="J327" s="575"/>
      <c r="K327" s="575"/>
    </row>
    <row r="328" spans="5:11" ht="15.75" hidden="1" customHeight="1" x14ac:dyDescent="0.25">
      <c r="E328" s="575"/>
      <c r="F328" s="575"/>
      <c r="G328" s="575"/>
      <c r="H328" s="575"/>
      <c r="I328" s="575"/>
      <c r="J328" s="575"/>
      <c r="K328" s="575"/>
    </row>
    <row r="329" spans="5:11" ht="15.75" hidden="1" customHeight="1" x14ac:dyDescent="0.25">
      <c r="E329" s="575"/>
      <c r="F329" s="575"/>
      <c r="G329" s="575"/>
      <c r="H329" s="575"/>
      <c r="I329" s="575"/>
      <c r="J329" s="575"/>
      <c r="K329" s="575"/>
    </row>
    <row r="330" spans="5:11" ht="15.75" hidden="1" customHeight="1" x14ac:dyDescent="0.25">
      <c r="E330" s="575"/>
      <c r="F330" s="575"/>
      <c r="G330" s="575"/>
      <c r="H330" s="575"/>
      <c r="I330" s="575"/>
      <c r="J330" s="575"/>
      <c r="K330" s="575"/>
    </row>
    <row r="331" spans="5:11" ht="15.75" hidden="1" customHeight="1" x14ac:dyDescent="0.25">
      <c r="E331" s="575"/>
      <c r="F331" s="575"/>
      <c r="G331" s="575"/>
      <c r="H331" s="575"/>
      <c r="I331" s="575"/>
      <c r="J331" s="575"/>
      <c r="K331" s="575"/>
    </row>
    <row r="332" spans="5:11" ht="15.75" hidden="1" customHeight="1" x14ac:dyDescent="0.25">
      <c r="E332" s="575"/>
      <c r="F332" s="575"/>
      <c r="G332" s="575"/>
      <c r="H332" s="575"/>
      <c r="I332" s="575"/>
      <c r="J332" s="575"/>
      <c r="K332" s="575"/>
    </row>
    <row r="333" spans="5:11" ht="15.75" hidden="1" customHeight="1" x14ac:dyDescent="0.25">
      <c r="E333" s="575"/>
      <c r="F333" s="575"/>
      <c r="G333" s="575"/>
      <c r="H333" s="575"/>
      <c r="I333" s="575"/>
      <c r="J333" s="575"/>
      <c r="K333" s="575"/>
    </row>
    <row r="334" spans="5:11" ht="15.75" hidden="1" customHeight="1" x14ac:dyDescent="0.25">
      <c r="E334" s="575"/>
      <c r="F334" s="575"/>
      <c r="G334" s="575"/>
      <c r="H334" s="575"/>
      <c r="I334" s="575"/>
      <c r="J334" s="575"/>
      <c r="K334" s="575"/>
    </row>
    <row r="335" spans="5:11" ht="15.75" hidden="1" customHeight="1" x14ac:dyDescent="0.25">
      <c r="E335" s="575"/>
      <c r="F335" s="575"/>
      <c r="G335" s="575"/>
      <c r="H335" s="575"/>
      <c r="I335" s="575"/>
      <c r="J335" s="575"/>
      <c r="K335" s="575"/>
    </row>
    <row r="336" spans="5:11" ht="15.75" hidden="1" customHeight="1" x14ac:dyDescent="0.25">
      <c r="E336" s="575"/>
      <c r="F336" s="575"/>
      <c r="G336" s="575"/>
      <c r="H336" s="575"/>
      <c r="I336" s="575"/>
      <c r="J336" s="575"/>
      <c r="K336" s="575"/>
    </row>
    <row r="337" spans="5:11" ht="15.75" hidden="1" customHeight="1" x14ac:dyDescent="0.25">
      <c r="E337" s="575"/>
      <c r="F337" s="575"/>
      <c r="G337" s="575"/>
      <c r="H337" s="575"/>
      <c r="I337" s="575"/>
      <c r="J337" s="575"/>
      <c r="K337" s="575"/>
    </row>
    <row r="338" spans="5:11" ht="15.75" hidden="1" customHeight="1" x14ac:dyDescent="0.25">
      <c r="E338" s="575"/>
      <c r="F338" s="575"/>
      <c r="G338" s="575"/>
      <c r="H338" s="575"/>
      <c r="I338" s="575"/>
      <c r="J338" s="575"/>
      <c r="K338" s="575"/>
    </row>
    <row r="339" spans="5:11" ht="15.75" hidden="1" customHeight="1" x14ac:dyDescent="0.25">
      <c r="E339" s="575"/>
      <c r="F339" s="575"/>
      <c r="G339" s="575"/>
      <c r="H339" s="575"/>
      <c r="I339" s="575"/>
      <c r="J339" s="575"/>
      <c r="K339" s="575"/>
    </row>
    <row r="340" spans="5:11" ht="15.75" hidden="1" customHeight="1" x14ac:dyDescent="0.25">
      <c r="E340" s="575"/>
      <c r="F340" s="575"/>
      <c r="G340" s="575"/>
      <c r="H340" s="575"/>
      <c r="I340" s="575"/>
      <c r="J340" s="575"/>
      <c r="K340" s="575"/>
    </row>
    <row r="341" spans="5:11" ht="15.75" hidden="1" customHeight="1" x14ac:dyDescent="0.25">
      <c r="E341" s="575"/>
      <c r="F341" s="575"/>
      <c r="G341" s="575"/>
      <c r="H341" s="575"/>
      <c r="I341" s="575"/>
      <c r="J341" s="575"/>
      <c r="K341" s="575"/>
    </row>
    <row r="342" spans="5:11" ht="15.75" hidden="1" customHeight="1" x14ac:dyDescent="0.25">
      <c r="E342" s="575"/>
      <c r="F342" s="575"/>
      <c r="G342" s="575"/>
      <c r="H342" s="575"/>
      <c r="I342" s="575"/>
      <c r="J342" s="575"/>
      <c r="K342" s="575"/>
    </row>
    <row r="343" spans="5:11" ht="15.75" hidden="1" customHeight="1" x14ac:dyDescent="0.25">
      <c r="E343" s="575"/>
      <c r="F343" s="575"/>
      <c r="G343" s="575"/>
      <c r="H343" s="575"/>
      <c r="I343" s="575"/>
      <c r="J343" s="575"/>
      <c r="K343" s="575"/>
    </row>
    <row r="344" spans="5:11" ht="15.75" hidden="1" customHeight="1" x14ac:dyDescent="0.25">
      <c r="E344" s="575"/>
      <c r="F344" s="575"/>
      <c r="G344" s="575"/>
      <c r="H344" s="575"/>
      <c r="I344" s="575"/>
      <c r="J344" s="575"/>
      <c r="K344" s="575"/>
    </row>
    <row r="345" spans="5:11" ht="15.75" hidden="1" customHeight="1" x14ac:dyDescent="0.25">
      <c r="E345" s="575"/>
      <c r="F345" s="575"/>
      <c r="G345" s="575"/>
      <c r="H345" s="575"/>
      <c r="I345" s="575"/>
      <c r="J345" s="575"/>
      <c r="K345" s="575"/>
    </row>
    <row r="346" spans="5:11" ht="15.75" hidden="1" customHeight="1" x14ac:dyDescent="0.25">
      <c r="E346" s="575"/>
      <c r="F346" s="575"/>
      <c r="G346" s="575"/>
      <c r="H346" s="575"/>
      <c r="I346" s="575"/>
      <c r="J346" s="575"/>
      <c r="K346" s="575"/>
    </row>
    <row r="347" spans="5:11" ht="15.75" hidden="1" customHeight="1" x14ac:dyDescent="0.25">
      <c r="E347" s="575"/>
      <c r="F347" s="575"/>
      <c r="G347" s="575"/>
      <c r="H347" s="575"/>
      <c r="I347" s="575"/>
      <c r="J347" s="575"/>
      <c r="K347" s="575"/>
    </row>
    <row r="348" spans="5:11" ht="15.75" hidden="1" customHeight="1" x14ac:dyDescent="0.25">
      <c r="E348" s="575"/>
      <c r="F348" s="575"/>
      <c r="G348" s="575"/>
      <c r="H348" s="575"/>
      <c r="I348" s="575"/>
      <c r="J348" s="575"/>
      <c r="K348" s="575"/>
    </row>
    <row r="349" spans="5:11" ht="15.75" hidden="1" customHeight="1" x14ac:dyDescent="0.25">
      <c r="E349" s="575"/>
      <c r="F349" s="575"/>
      <c r="G349" s="575"/>
      <c r="H349" s="575"/>
      <c r="I349" s="575"/>
      <c r="J349" s="575"/>
      <c r="K349" s="575"/>
    </row>
    <row r="350" spans="5:11" ht="15.75" hidden="1" customHeight="1" x14ac:dyDescent="0.25">
      <c r="E350" s="575"/>
      <c r="F350" s="575"/>
      <c r="G350" s="575"/>
      <c r="H350" s="575"/>
      <c r="I350" s="575"/>
      <c r="J350" s="575"/>
      <c r="K350" s="575"/>
    </row>
    <row r="351" spans="5:11" ht="15.75" hidden="1" customHeight="1" x14ac:dyDescent="0.25">
      <c r="E351" s="575"/>
      <c r="F351" s="575"/>
      <c r="G351" s="575"/>
      <c r="H351" s="575"/>
      <c r="I351" s="575"/>
      <c r="J351" s="575"/>
      <c r="K351" s="575"/>
    </row>
    <row r="352" spans="5:11" ht="15.75" hidden="1" customHeight="1" x14ac:dyDescent="0.25">
      <c r="E352" s="575"/>
      <c r="F352" s="575"/>
      <c r="G352" s="575"/>
      <c r="H352" s="575"/>
      <c r="I352" s="575"/>
      <c r="J352" s="575"/>
      <c r="K352" s="575"/>
    </row>
    <row r="353" spans="5:11" ht="15.75" hidden="1" customHeight="1" x14ac:dyDescent="0.25">
      <c r="E353" s="575"/>
      <c r="F353" s="575"/>
      <c r="G353" s="575"/>
      <c r="H353" s="575"/>
      <c r="I353" s="575"/>
      <c r="J353" s="575"/>
      <c r="K353" s="575"/>
    </row>
    <row r="354" spans="5:11" ht="15.75" hidden="1" customHeight="1" x14ac:dyDescent="0.25">
      <c r="E354" s="575"/>
      <c r="F354" s="575"/>
      <c r="G354" s="575"/>
      <c r="H354" s="575"/>
      <c r="I354" s="575"/>
      <c r="J354" s="575"/>
      <c r="K354" s="575"/>
    </row>
    <row r="355" spans="5:11" ht="15.75" hidden="1" customHeight="1" x14ac:dyDescent="0.25">
      <c r="E355" s="575"/>
      <c r="F355" s="575"/>
      <c r="G355" s="575"/>
      <c r="H355" s="575"/>
      <c r="I355" s="575"/>
      <c r="J355" s="575"/>
      <c r="K355" s="575"/>
    </row>
    <row r="356" spans="5:11" ht="15.75" hidden="1" customHeight="1" x14ac:dyDescent="0.25">
      <c r="E356" s="575"/>
      <c r="F356" s="575"/>
      <c r="G356" s="575"/>
      <c r="H356" s="575"/>
      <c r="I356" s="575"/>
      <c r="J356" s="575"/>
      <c r="K356" s="575"/>
    </row>
    <row r="357" spans="5:11" ht="15.75" hidden="1" customHeight="1" x14ac:dyDescent="0.25">
      <c r="E357" s="575"/>
      <c r="F357" s="575"/>
      <c r="G357" s="575"/>
      <c r="H357" s="575"/>
      <c r="I357" s="575"/>
      <c r="J357" s="575"/>
      <c r="K357" s="575"/>
    </row>
    <row r="358" spans="5:11" ht="15.75" hidden="1" customHeight="1" x14ac:dyDescent="0.25">
      <c r="E358" s="575"/>
      <c r="F358" s="575"/>
      <c r="G358" s="575"/>
      <c r="H358" s="575"/>
      <c r="I358" s="575"/>
      <c r="J358" s="575"/>
      <c r="K358" s="575"/>
    </row>
    <row r="359" spans="5:11" ht="15.75" hidden="1" customHeight="1" x14ac:dyDescent="0.25">
      <c r="E359" s="575"/>
      <c r="F359" s="575"/>
      <c r="G359" s="575"/>
      <c r="H359" s="575"/>
      <c r="I359" s="575"/>
      <c r="J359" s="575"/>
      <c r="K359" s="575"/>
    </row>
    <row r="360" spans="5:11" ht="15.75" hidden="1" customHeight="1" x14ac:dyDescent="0.25">
      <c r="E360" s="575"/>
      <c r="F360" s="575"/>
      <c r="G360" s="575"/>
      <c r="H360" s="575"/>
      <c r="I360" s="575"/>
      <c r="J360" s="575"/>
      <c r="K360" s="575"/>
    </row>
    <row r="361" spans="5:11" ht="15.75" hidden="1" customHeight="1" x14ac:dyDescent="0.25">
      <c r="E361" s="575"/>
      <c r="F361" s="575"/>
      <c r="G361" s="575"/>
      <c r="H361" s="575"/>
      <c r="I361" s="575"/>
      <c r="J361" s="575"/>
      <c r="K361" s="575"/>
    </row>
    <row r="362" spans="5:11" ht="15.75" hidden="1" customHeight="1" x14ac:dyDescent="0.25">
      <c r="E362" s="575"/>
      <c r="F362" s="575"/>
      <c r="G362" s="575"/>
      <c r="H362" s="575"/>
      <c r="I362" s="575"/>
      <c r="J362" s="575"/>
      <c r="K362" s="575"/>
    </row>
    <row r="363" spans="5:11" ht="15.75" hidden="1" customHeight="1" x14ac:dyDescent="0.25">
      <c r="E363" s="575"/>
      <c r="F363" s="575"/>
      <c r="G363" s="575"/>
      <c r="H363" s="575"/>
      <c r="I363" s="575"/>
      <c r="J363" s="575"/>
      <c r="K363" s="575"/>
    </row>
    <row r="364" spans="5:11" ht="15.75" hidden="1" customHeight="1" x14ac:dyDescent="0.25">
      <c r="E364" s="575"/>
      <c r="F364" s="575"/>
      <c r="G364" s="575"/>
      <c r="H364" s="575"/>
      <c r="I364" s="575"/>
      <c r="J364" s="575"/>
      <c r="K364" s="575"/>
    </row>
    <row r="365" spans="5:11" ht="15.75" hidden="1" customHeight="1" x14ac:dyDescent="0.25">
      <c r="E365" s="575"/>
      <c r="F365" s="575"/>
      <c r="G365" s="575"/>
      <c r="H365" s="575"/>
      <c r="I365" s="575"/>
      <c r="J365" s="575"/>
      <c r="K365" s="575"/>
    </row>
    <row r="366" spans="5:11" ht="15.75" hidden="1" customHeight="1" x14ac:dyDescent="0.25">
      <c r="E366" s="575"/>
      <c r="F366" s="575"/>
      <c r="G366" s="575"/>
      <c r="H366" s="575"/>
      <c r="I366" s="575"/>
      <c r="J366" s="575"/>
      <c r="K366" s="575"/>
    </row>
    <row r="367" spans="5:11" ht="15.75" hidden="1" customHeight="1" x14ac:dyDescent="0.25">
      <c r="E367" s="575"/>
      <c r="F367" s="575"/>
      <c r="G367" s="575"/>
      <c r="H367" s="575"/>
      <c r="I367" s="575"/>
      <c r="J367" s="575"/>
      <c r="K367" s="575"/>
    </row>
    <row r="368" spans="5:11" ht="15.75" hidden="1" customHeight="1" x14ac:dyDescent="0.25">
      <c r="E368" s="575"/>
      <c r="F368" s="575"/>
      <c r="G368" s="575"/>
      <c r="H368" s="575"/>
      <c r="I368" s="575"/>
      <c r="J368" s="575"/>
      <c r="K368" s="575"/>
    </row>
    <row r="369" spans="5:11" ht="15.75" hidden="1" customHeight="1" x14ac:dyDescent="0.25">
      <c r="E369" s="575"/>
      <c r="F369" s="575"/>
      <c r="G369" s="575"/>
      <c r="H369" s="575"/>
      <c r="I369" s="575"/>
      <c r="J369" s="575"/>
      <c r="K369" s="575"/>
    </row>
    <row r="370" spans="5:11" ht="15.75" hidden="1" customHeight="1" x14ac:dyDescent="0.25">
      <c r="E370" s="575"/>
      <c r="F370" s="575"/>
      <c r="G370" s="575"/>
      <c r="H370" s="575"/>
      <c r="I370" s="575"/>
      <c r="J370" s="575"/>
      <c r="K370" s="575"/>
    </row>
    <row r="371" spans="5:11" ht="15.75" hidden="1" customHeight="1" x14ac:dyDescent="0.25">
      <c r="E371" s="575"/>
      <c r="F371" s="575"/>
      <c r="G371" s="575"/>
      <c r="H371" s="575"/>
      <c r="I371" s="575"/>
      <c r="J371" s="575"/>
      <c r="K371" s="575"/>
    </row>
    <row r="372" spans="5:11" ht="15.75" hidden="1" customHeight="1" x14ac:dyDescent="0.25">
      <c r="E372" s="575"/>
      <c r="F372" s="575"/>
      <c r="G372" s="575"/>
      <c r="H372" s="575"/>
      <c r="I372" s="575"/>
      <c r="J372" s="575"/>
      <c r="K372" s="575"/>
    </row>
    <row r="373" spans="5:11" ht="15.75" hidden="1" customHeight="1" x14ac:dyDescent="0.25">
      <c r="E373" s="575"/>
      <c r="F373" s="575"/>
      <c r="G373" s="575"/>
      <c r="H373" s="575"/>
      <c r="I373" s="575"/>
      <c r="J373" s="575"/>
      <c r="K373" s="575"/>
    </row>
    <row r="374" spans="5:11" ht="15.75" hidden="1" customHeight="1" x14ac:dyDescent="0.25">
      <c r="E374" s="575"/>
      <c r="F374" s="575"/>
      <c r="G374" s="575"/>
      <c r="H374" s="575"/>
      <c r="I374" s="575"/>
      <c r="J374" s="575"/>
      <c r="K374" s="575"/>
    </row>
    <row r="375" spans="5:11" ht="15.75" hidden="1" customHeight="1" x14ac:dyDescent="0.25">
      <c r="E375" s="575"/>
      <c r="F375" s="575"/>
      <c r="G375" s="575"/>
      <c r="H375" s="575"/>
      <c r="I375" s="575"/>
      <c r="J375" s="575"/>
      <c r="K375" s="575"/>
    </row>
    <row r="376" spans="5:11" ht="15.75" hidden="1" customHeight="1" x14ac:dyDescent="0.25">
      <c r="E376" s="575"/>
      <c r="F376" s="575"/>
      <c r="G376" s="575"/>
      <c r="H376" s="575"/>
      <c r="I376" s="575"/>
      <c r="J376" s="575"/>
      <c r="K376" s="575"/>
    </row>
    <row r="377" spans="5:11" ht="15.75" hidden="1" customHeight="1" x14ac:dyDescent="0.25">
      <c r="E377" s="575"/>
      <c r="F377" s="575"/>
      <c r="G377" s="575"/>
      <c r="H377" s="575"/>
      <c r="I377" s="575"/>
      <c r="J377" s="575"/>
      <c r="K377" s="575"/>
    </row>
    <row r="378" spans="5:11" ht="15.75" hidden="1" customHeight="1" x14ac:dyDescent="0.25">
      <c r="E378" s="575"/>
      <c r="F378" s="575"/>
      <c r="G378" s="575"/>
      <c r="H378" s="575"/>
      <c r="I378" s="575"/>
      <c r="J378" s="575"/>
      <c r="K378" s="575"/>
    </row>
    <row r="379" spans="5:11" ht="15.75" hidden="1" customHeight="1" x14ac:dyDescent="0.25">
      <c r="E379" s="575"/>
      <c r="F379" s="575"/>
      <c r="G379" s="575"/>
      <c r="H379" s="575"/>
      <c r="I379" s="575"/>
      <c r="J379" s="575"/>
      <c r="K379" s="575"/>
    </row>
    <row r="380" spans="5:11" ht="15.75" hidden="1" customHeight="1" x14ac:dyDescent="0.25">
      <c r="E380" s="575"/>
      <c r="F380" s="575"/>
      <c r="G380" s="575"/>
      <c r="H380" s="575"/>
      <c r="I380" s="575"/>
      <c r="J380" s="575"/>
      <c r="K380" s="575"/>
    </row>
    <row r="381" spans="5:11" ht="15.75" hidden="1" customHeight="1" x14ac:dyDescent="0.25">
      <c r="E381" s="575"/>
      <c r="F381" s="575"/>
      <c r="G381" s="575"/>
      <c r="H381" s="575"/>
      <c r="I381" s="575"/>
      <c r="J381" s="575"/>
      <c r="K381" s="575"/>
    </row>
    <row r="382" spans="5:11" ht="15.75" hidden="1" customHeight="1" x14ac:dyDescent="0.25">
      <c r="E382" s="575"/>
      <c r="F382" s="575"/>
      <c r="G382" s="575"/>
      <c r="H382" s="575"/>
      <c r="I382" s="575"/>
      <c r="J382" s="575"/>
      <c r="K382" s="575"/>
    </row>
    <row r="383" spans="5:11" ht="15.75" hidden="1" customHeight="1" x14ac:dyDescent="0.25">
      <c r="E383" s="575"/>
      <c r="F383" s="575"/>
      <c r="G383" s="575"/>
      <c r="H383" s="575"/>
      <c r="I383" s="575"/>
      <c r="J383" s="575"/>
      <c r="K383" s="575"/>
    </row>
    <row r="384" spans="5:11" ht="15.75" hidden="1" customHeight="1" x14ac:dyDescent="0.25">
      <c r="E384" s="575"/>
      <c r="F384" s="575"/>
      <c r="G384" s="575"/>
      <c r="H384" s="575"/>
      <c r="I384" s="575"/>
      <c r="J384" s="575"/>
      <c r="K384" s="575"/>
    </row>
    <row r="385" spans="5:11" ht="15.75" hidden="1" customHeight="1" x14ac:dyDescent="0.25">
      <c r="E385" s="575"/>
      <c r="F385" s="575"/>
      <c r="G385" s="575"/>
      <c r="H385" s="575"/>
      <c r="I385" s="575"/>
      <c r="J385" s="575"/>
      <c r="K385" s="575"/>
    </row>
    <row r="386" spans="5:11" ht="15.75" hidden="1" customHeight="1" x14ac:dyDescent="0.25">
      <c r="E386" s="575"/>
      <c r="F386" s="575"/>
      <c r="G386" s="575"/>
      <c r="H386" s="575"/>
      <c r="I386" s="575"/>
      <c r="J386" s="575"/>
      <c r="K386" s="575"/>
    </row>
    <row r="387" spans="5:11" ht="15.75" hidden="1" customHeight="1" x14ac:dyDescent="0.25">
      <c r="E387" s="575"/>
      <c r="F387" s="575"/>
      <c r="G387" s="575"/>
      <c r="H387" s="575"/>
      <c r="I387" s="575"/>
      <c r="J387" s="575"/>
      <c r="K387" s="575"/>
    </row>
    <row r="388" spans="5:11" ht="15.75" hidden="1" customHeight="1" x14ac:dyDescent="0.25">
      <c r="E388" s="575"/>
      <c r="F388" s="575"/>
      <c r="G388" s="575"/>
      <c r="H388" s="575"/>
      <c r="I388" s="575"/>
      <c r="J388" s="575"/>
      <c r="K388" s="575"/>
    </row>
    <row r="389" spans="5:11" ht="15.75" hidden="1" customHeight="1" x14ac:dyDescent="0.25">
      <c r="E389" s="575"/>
      <c r="F389" s="575"/>
      <c r="G389" s="575"/>
      <c r="H389" s="575"/>
      <c r="I389" s="575"/>
      <c r="J389" s="575"/>
      <c r="K389" s="575"/>
    </row>
    <row r="390" spans="5:11" ht="15.75" hidden="1" customHeight="1" x14ac:dyDescent="0.25">
      <c r="E390" s="575"/>
      <c r="F390" s="575"/>
      <c r="G390" s="575"/>
      <c r="H390" s="575"/>
      <c r="I390" s="575"/>
      <c r="J390" s="575"/>
      <c r="K390" s="575"/>
    </row>
    <row r="391" spans="5:11" ht="15.75" hidden="1" customHeight="1" x14ac:dyDescent="0.25">
      <c r="E391" s="575"/>
      <c r="F391" s="575"/>
      <c r="G391" s="575"/>
      <c r="H391" s="575"/>
      <c r="I391" s="575"/>
      <c r="J391" s="575"/>
      <c r="K391" s="575"/>
    </row>
    <row r="392" spans="5:11" ht="15.75" hidden="1" customHeight="1" x14ac:dyDescent="0.25">
      <c r="E392" s="575"/>
      <c r="F392" s="575"/>
      <c r="G392" s="575"/>
      <c r="H392" s="575"/>
      <c r="I392" s="575"/>
      <c r="J392" s="575"/>
      <c r="K392" s="575"/>
    </row>
    <row r="393" spans="5:11" ht="15.75" hidden="1" customHeight="1" x14ac:dyDescent="0.25">
      <c r="E393" s="575"/>
      <c r="F393" s="575"/>
      <c r="G393" s="575"/>
      <c r="H393" s="575"/>
      <c r="I393" s="575"/>
      <c r="J393" s="575"/>
      <c r="K393" s="575"/>
    </row>
    <row r="394" spans="5:11" ht="15.75" hidden="1" customHeight="1" x14ac:dyDescent="0.25">
      <c r="E394" s="575"/>
      <c r="F394" s="575"/>
      <c r="G394" s="575"/>
      <c r="H394" s="575"/>
      <c r="I394" s="575"/>
      <c r="J394" s="575"/>
      <c r="K394" s="575"/>
    </row>
    <row r="395" spans="5:11" ht="15.75" hidden="1" customHeight="1" x14ac:dyDescent="0.25">
      <c r="E395" s="575"/>
      <c r="F395" s="575"/>
      <c r="G395" s="575"/>
      <c r="H395" s="575"/>
      <c r="I395" s="575"/>
      <c r="J395" s="575"/>
      <c r="K395" s="575"/>
    </row>
    <row r="396" spans="5:11" ht="15.75" hidden="1" customHeight="1" x14ac:dyDescent="0.25">
      <c r="E396" s="575"/>
      <c r="F396" s="575"/>
      <c r="G396" s="575"/>
      <c r="H396" s="575"/>
      <c r="I396" s="575"/>
      <c r="J396" s="575"/>
      <c r="K396" s="575"/>
    </row>
    <row r="397" spans="5:11" ht="15.75" hidden="1" customHeight="1" x14ac:dyDescent="0.25">
      <c r="E397" s="575"/>
      <c r="F397" s="575"/>
      <c r="G397" s="575"/>
      <c r="H397" s="575"/>
      <c r="I397" s="575"/>
      <c r="J397" s="575"/>
      <c r="K397" s="575"/>
    </row>
    <row r="398" spans="5:11" ht="15.75" hidden="1" customHeight="1" x14ac:dyDescent="0.25">
      <c r="E398" s="575"/>
      <c r="F398" s="575"/>
      <c r="G398" s="575"/>
      <c r="H398" s="575"/>
      <c r="I398" s="575"/>
      <c r="J398" s="575"/>
      <c r="K398" s="575"/>
    </row>
    <row r="399" spans="5:11" ht="15.75" hidden="1" customHeight="1" x14ac:dyDescent="0.25">
      <c r="E399" s="575"/>
      <c r="F399" s="575"/>
      <c r="G399" s="575"/>
      <c r="H399" s="575"/>
      <c r="I399" s="575"/>
      <c r="J399" s="575"/>
      <c r="K399" s="575"/>
    </row>
    <row r="400" spans="5:11" ht="15.75" hidden="1" customHeight="1" x14ac:dyDescent="0.25">
      <c r="E400" s="575"/>
      <c r="F400" s="575"/>
      <c r="G400" s="575"/>
      <c r="H400" s="575"/>
      <c r="I400" s="575"/>
      <c r="J400" s="575"/>
      <c r="K400" s="575"/>
    </row>
    <row r="401" spans="5:11" ht="15.75" hidden="1" customHeight="1" x14ac:dyDescent="0.25">
      <c r="E401" s="575"/>
      <c r="F401" s="575"/>
      <c r="G401" s="575"/>
      <c r="H401" s="575"/>
      <c r="I401" s="575"/>
      <c r="J401" s="575"/>
      <c r="K401" s="575"/>
    </row>
    <row r="402" spans="5:11" ht="15.75" hidden="1" customHeight="1" x14ac:dyDescent="0.25">
      <c r="E402" s="575"/>
      <c r="F402" s="575"/>
      <c r="G402" s="575"/>
      <c r="H402" s="575"/>
      <c r="I402" s="575"/>
      <c r="J402" s="575"/>
      <c r="K402" s="575"/>
    </row>
    <row r="403" spans="5:11" ht="15.75" hidden="1" customHeight="1" x14ac:dyDescent="0.25">
      <c r="E403" s="575"/>
      <c r="F403" s="575"/>
      <c r="G403" s="575"/>
      <c r="H403" s="575"/>
      <c r="I403" s="575"/>
      <c r="J403" s="575"/>
      <c r="K403" s="575"/>
    </row>
    <row r="404" spans="5:11" ht="15.75" hidden="1" customHeight="1" x14ac:dyDescent="0.25">
      <c r="E404" s="575"/>
      <c r="F404" s="575"/>
      <c r="G404" s="575"/>
      <c r="H404" s="575"/>
      <c r="I404" s="575"/>
      <c r="J404" s="575"/>
      <c r="K404" s="575"/>
    </row>
    <row r="405" spans="5:11" ht="15.75" hidden="1" customHeight="1" x14ac:dyDescent="0.25">
      <c r="E405" s="575"/>
      <c r="F405" s="575"/>
      <c r="G405" s="575"/>
      <c r="H405" s="575"/>
      <c r="I405" s="575"/>
      <c r="J405" s="575"/>
      <c r="K405" s="575"/>
    </row>
    <row r="406" spans="5:11" ht="15.75" hidden="1" customHeight="1" x14ac:dyDescent="0.25">
      <c r="E406" s="575"/>
      <c r="F406" s="575"/>
      <c r="G406" s="575"/>
      <c r="H406" s="575"/>
      <c r="I406" s="575"/>
      <c r="J406" s="575"/>
      <c r="K406" s="575"/>
    </row>
    <row r="407" spans="5:11" ht="15.75" hidden="1" customHeight="1" x14ac:dyDescent="0.25">
      <c r="E407" s="575"/>
      <c r="F407" s="575"/>
      <c r="G407" s="575"/>
      <c r="H407" s="575"/>
      <c r="I407" s="575"/>
      <c r="J407" s="575"/>
      <c r="K407" s="575"/>
    </row>
    <row r="408" spans="5:11" ht="15.75" hidden="1" customHeight="1" x14ac:dyDescent="0.25">
      <c r="E408" s="575"/>
      <c r="F408" s="575"/>
      <c r="G408" s="575"/>
      <c r="H408" s="575"/>
      <c r="I408" s="575"/>
      <c r="J408" s="575"/>
      <c r="K408" s="575"/>
    </row>
    <row r="409" spans="5:11" ht="15.75" hidden="1" customHeight="1" x14ac:dyDescent="0.25">
      <c r="E409" s="575"/>
      <c r="F409" s="575"/>
      <c r="G409" s="575"/>
      <c r="H409" s="575"/>
      <c r="I409" s="575"/>
      <c r="J409" s="575"/>
      <c r="K409" s="575"/>
    </row>
    <row r="410" spans="5:11" ht="15.75" hidden="1" customHeight="1" x14ac:dyDescent="0.25">
      <c r="E410" s="575"/>
      <c r="F410" s="575"/>
      <c r="G410" s="575"/>
      <c r="H410" s="575"/>
      <c r="I410" s="575"/>
      <c r="J410" s="575"/>
      <c r="K410" s="575"/>
    </row>
    <row r="411" spans="5:11" ht="15.75" hidden="1" customHeight="1" x14ac:dyDescent="0.25">
      <c r="E411" s="575"/>
      <c r="F411" s="575"/>
      <c r="G411" s="575"/>
      <c r="H411" s="575"/>
      <c r="I411" s="575"/>
      <c r="J411" s="575"/>
      <c r="K411" s="575"/>
    </row>
    <row r="412" spans="5:11" ht="15.75" hidden="1" customHeight="1" x14ac:dyDescent="0.25">
      <c r="E412" s="575"/>
      <c r="F412" s="575"/>
      <c r="G412" s="575"/>
      <c r="H412" s="575"/>
      <c r="I412" s="575"/>
      <c r="J412" s="575"/>
      <c r="K412" s="575"/>
    </row>
    <row r="413" spans="5:11" ht="15.75" hidden="1" customHeight="1" x14ac:dyDescent="0.25">
      <c r="E413" s="575"/>
      <c r="F413" s="575"/>
      <c r="G413" s="575"/>
      <c r="H413" s="575"/>
      <c r="I413" s="575"/>
      <c r="J413" s="575"/>
      <c r="K413" s="575"/>
    </row>
    <row r="414" spans="5:11" ht="15.75" hidden="1" customHeight="1" x14ac:dyDescent="0.25">
      <c r="E414" s="575"/>
      <c r="F414" s="575"/>
      <c r="G414" s="575"/>
      <c r="H414" s="575"/>
      <c r="I414" s="575"/>
      <c r="J414" s="575"/>
      <c r="K414" s="575"/>
    </row>
    <row r="415" spans="5:11" ht="15.75" hidden="1" customHeight="1" x14ac:dyDescent="0.25">
      <c r="E415" s="575"/>
      <c r="F415" s="575"/>
      <c r="G415" s="575"/>
      <c r="H415" s="575"/>
      <c r="I415" s="575"/>
      <c r="J415" s="575"/>
      <c r="K415" s="575"/>
    </row>
    <row r="416" spans="5:11" ht="15.75" hidden="1" customHeight="1" x14ac:dyDescent="0.25">
      <c r="E416" s="575"/>
      <c r="F416" s="575"/>
      <c r="G416" s="575"/>
      <c r="H416" s="575"/>
      <c r="I416" s="575"/>
      <c r="J416" s="575"/>
      <c r="K416" s="575"/>
    </row>
    <row r="417" spans="5:11" ht="15.75" hidden="1" customHeight="1" x14ac:dyDescent="0.25">
      <c r="E417" s="575"/>
      <c r="F417" s="575"/>
      <c r="G417" s="575"/>
      <c r="H417" s="575"/>
      <c r="I417" s="575"/>
      <c r="J417" s="575"/>
      <c r="K417" s="575"/>
    </row>
    <row r="418" spans="5:11" ht="15.75" hidden="1" customHeight="1" x14ac:dyDescent="0.25">
      <c r="E418" s="575"/>
      <c r="F418" s="575"/>
      <c r="G418" s="575"/>
      <c r="H418" s="575"/>
      <c r="I418" s="575"/>
      <c r="J418" s="575"/>
      <c r="K418" s="575"/>
    </row>
    <row r="419" spans="5:11" ht="15.75" hidden="1" customHeight="1" x14ac:dyDescent="0.25">
      <c r="E419" s="575"/>
      <c r="F419" s="575"/>
      <c r="G419" s="575"/>
      <c r="H419" s="575"/>
      <c r="I419" s="575"/>
      <c r="J419" s="575"/>
      <c r="K419" s="575"/>
    </row>
    <row r="420" spans="5:11" ht="15.75" hidden="1" customHeight="1" x14ac:dyDescent="0.25">
      <c r="E420" s="575"/>
      <c r="F420" s="575"/>
      <c r="G420" s="575"/>
      <c r="H420" s="575"/>
      <c r="I420" s="575"/>
      <c r="J420" s="575"/>
      <c r="K420" s="575"/>
    </row>
    <row r="421" spans="5:11" ht="15.75" hidden="1" customHeight="1" x14ac:dyDescent="0.25">
      <c r="E421" s="575"/>
      <c r="F421" s="575"/>
      <c r="G421" s="575"/>
      <c r="H421" s="575"/>
      <c r="I421" s="575"/>
      <c r="J421" s="575"/>
      <c r="K421" s="575"/>
    </row>
    <row r="422" spans="5:11" ht="15.75" hidden="1" customHeight="1" x14ac:dyDescent="0.25">
      <c r="E422" s="575"/>
      <c r="F422" s="575"/>
      <c r="G422" s="575"/>
      <c r="H422" s="575"/>
      <c r="I422" s="575"/>
      <c r="J422" s="575"/>
      <c r="K422" s="575"/>
    </row>
    <row r="423" spans="5:11" ht="15.75" hidden="1" customHeight="1" x14ac:dyDescent="0.25">
      <c r="E423" s="575"/>
      <c r="F423" s="575"/>
      <c r="G423" s="575"/>
      <c r="H423" s="575"/>
      <c r="I423" s="575"/>
      <c r="J423" s="575"/>
      <c r="K423" s="575"/>
    </row>
    <row r="424" spans="5:11" ht="15.75" hidden="1" customHeight="1" x14ac:dyDescent="0.25">
      <c r="E424" s="575"/>
      <c r="F424" s="575"/>
      <c r="G424" s="575"/>
      <c r="H424" s="575"/>
      <c r="I424" s="575"/>
      <c r="J424" s="575"/>
      <c r="K424" s="575"/>
    </row>
    <row r="425" spans="5:11" ht="15.75" hidden="1" customHeight="1" x14ac:dyDescent="0.25">
      <c r="E425" s="575"/>
      <c r="F425" s="575"/>
      <c r="G425" s="575"/>
      <c r="H425" s="575"/>
      <c r="I425" s="575"/>
      <c r="J425" s="575"/>
      <c r="K425" s="575"/>
    </row>
    <row r="426" spans="5:11" ht="15.75" hidden="1" customHeight="1" x14ac:dyDescent="0.25">
      <c r="E426" s="575"/>
      <c r="F426" s="575"/>
      <c r="G426" s="575"/>
      <c r="H426" s="575"/>
      <c r="I426" s="575"/>
      <c r="J426" s="575"/>
      <c r="K426" s="575"/>
    </row>
    <row r="427" spans="5:11" ht="15.75" hidden="1" customHeight="1" x14ac:dyDescent="0.25">
      <c r="E427" s="575"/>
      <c r="F427" s="575"/>
      <c r="G427" s="575"/>
      <c r="H427" s="575"/>
      <c r="I427" s="575"/>
      <c r="J427" s="575"/>
      <c r="K427" s="575"/>
    </row>
    <row r="428" spans="5:11" ht="15.75" hidden="1" customHeight="1" x14ac:dyDescent="0.25">
      <c r="E428" s="575"/>
      <c r="F428" s="575"/>
      <c r="G428" s="575"/>
      <c r="H428" s="575"/>
      <c r="I428" s="575"/>
      <c r="J428" s="575"/>
      <c r="K428" s="575"/>
    </row>
    <row r="429" spans="5:11" ht="15.75" hidden="1" customHeight="1" x14ac:dyDescent="0.25">
      <c r="E429" s="575"/>
      <c r="F429" s="575"/>
      <c r="G429" s="575"/>
      <c r="H429" s="575"/>
      <c r="I429" s="575"/>
      <c r="J429" s="575"/>
      <c r="K429" s="575"/>
    </row>
    <row r="430" spans="5:11" ht="15.75" hidden="1" customHeight="1" x14ac:dyDescent="0.25">
      <c r="E430" s="575"/>
      <c r="F430" s="575"/>
      <c r="G430" s="575"/>
      <c r="H430" s="575"/>
      <c r="I430" s="575"/>
      <c r="J430" s="575"/>
      <c r="K430" s="575"/>
    </row>
    <row r="431" spans="5:11" ht="15.75" hidden="1" customHeight="1" x14ac:dyDescent="0.25">
      <c r="E431" s="575"/>
      <c r="F431" s="575"/>
      <c r="G431" s="575"/>
      <c r="H431" s="575"/>
      <c r="I431" s="575"/>
      <c r="J431" s="575"/>
      <c r="K431" s="575"/>
    </row>
    <row r="432" spans="5:11" ht="15.75" hidden="1" customHeight="1" x14ac:dyDescent="0.25">
      <c r="E432" s="575"/>
      <c r="F432" s="575"/>
      <c r="G432" s="575"/>
      <c r="H432" s="575"/>
      <c r="I432" s="575"/>
      <c r="J432" s="575"/>
      <c r="K432" s="575"/>
    </row>
    <row r="433" spans="5:11" ht="15.75" hidden="1" customHeight="1" x14ac:dyDescent="0.25">
      <c r="E433" s="575"/>
      <c r="F433" s="575"/>
      <c r="G433" s="575"/>
      <c r="H433" s="575"/>
      <c r="I433" s="575"/>
      <c r="J433" s="575"/>
      <c r="K433" s="575"/>
    </row>
    <row r="434" spans="5:11" ht="15.75" hidden="1" customHeight="1" x14ac:dyDescent="0.25">
      <c r="E434" s="575"/>
      <c r="F434" s="575"/>
      <c r="G434" s="575"/>
      <c r="H434" s="575"/>
      <c r="I434" s="575"/>
      <c r="J434" s="575"/>
      <c r="K434" s="575"/>
    </row>
    <row r="435" spans="5:11" ht="15.75" hidden="1" customHeight="1" x14ac:dyDescent="0.25">
      <c r="E435" s="575"/>
      <c r="F435" s="575"/>
      <c r="G435" s="575"/>
      <c r="H435" s="575"/>
      <c r="I435" s="575"/>
      <c r="J435" s="575"/>
      <c r="K435" s="575"/>
    </row>
    <row r="436" spans="5:11" ht="15.75" hidden="1" customHeight="1" x14ac:dyDescent="0.25">
      <c r="E436" s="575"/>
      <c r="F436" s="575"/>
      <c r="G436" s="575"/>
      <c r="H436" s="575"/>
      <c r="I436" s="575"/>
      <c r="J436" s="575"/>
      <c r="K436" s="575"/>
    </row>
    <row r="437" spans="5:11" ht="15.75" hidden="1" customHeight="1" x14ac:dyDescent="0.25">
      <c r="E437" s="575"/>
      <c r="F437" s="575"/>
      <c r="G437" s="575"/>
      <c r="H437" s="575"/>
      <c r="I437" s="575"/>
      <c r="J437" s="575"/>
      <c r="K437" s="575"/>
    </row>
    <row r="438" spans="5:11" ht="15.75" hidden="1" customHeight="1" x14ac:dyDescent="0.25">
      <c r="E438" s="575"/>
      <c r="F438" s="575"/>
      <c r="G438" s="575"/>
      <c r="H438" s="575"/>
      <c r="I438" s="575"/>
      <c r="J438" s="575"/>
      <c r="K438" s="575"/>
    </row>
    <row r="439" spans="5:11" ht="15.75" hidden="1" customHeight="1" x14ac:dyDescent="0.25">
      <c r="E439" s="575"/>
      <c r="F439" s="575"/>
      <c r="G439" s="575"/>
      <c r="H439" s="575"/>
      <c r="I439" s="575"/>
      <c r="J439" s="575"/>
      <c r="K439" s="575"/>
    </row>
    <row r="440" spans="5:11" ht="15.75" hidden="1" customHeight="1" x14ac:dyDescent="0.25">
      <c r="E440" s="575"/>
      <c r="F440" s="575"/>
      <c r="G440" s="575"/>
      <c r="H440" s="575"/>
      <c r="I440" s="575"/>
      <c r="J440" s="575"/>
      <c r="K440" s="575"/>
    </row>
    <row r="441" spans="5:11" ht="15.75" hidden="1" customHeight="1" x14ac:dyDescent="0.25">
      <c r="E441" s="575"/>
      <c r="F441" s="575"/>
      <c r="G441" s="575"/>
      <c r="H441" s="575"/>
      <c r="I441" s="575"/>
      <c r="J441" s="575"/>
      <c r="K441" s="575"/>
    </row>
    <row r="442" spans="5:11" ht="15.75" hidden="1" customHeight="1" x14ac:dyDescent="0.25">
      <c r="E442" s="575"/>
      <c r="F442" s="575"/>
      <c r="G442" s="575"/>
      <c r="H442" s="575"/>
      <c r="I442" s="575"/>
      <c r="J442" s="575"/>
      <c r="K442" s="575"/>
    </row>
    <row r="443" spans="5:11" ht="15.75" hidden="1" customHeight="1" x14ac:dyDescent="0.25">
      <c r="E443" s="575"/>
      <c r="F443" s="575"/>
      <c r="G443" s="575"/>
      <c r="H443" s="575"/>
      <c r="I443" s="575"/>
      <c r="J443" s="575"/>
      <c r="K443" s="575"/>
    </row>
    <row r="444" spans="5:11" ht="15.75" hidden="1" customHeight="1" x14ac:dyDescent="0.25">
      <c r="E444" s="575"/>
      <c r="F444" s="575"/>
      <c r="G444" s="575"/>
      <c r="H444" s="575"/>
      <c r="I444" s="575"/>
      <c r="J444" s="575"/>
      <c r="K444" s="575"/>
    </row>
    <row r="445" spans="5:11" ht="15.75" hidden="1" customHeight="1" x14ac:dyDescent="0.25">
      <c r="E445" s="575"/>
      <c r="F445" s="575"/>
      <c r="G445" s="575"/>
      <c r="H445" s="575"/>
      <c r="I445" s="575"/>
      <c r="J445" s="575"/>
      <c r="K445" s="575"/>
    </row>
    <row r="446" spans="5:11" ht="15.75" hidden="1" customHeight="1" x14ac:dyDescent="0.25">
      <c r="E446" s="575"/>
      <c r="F446" s="575"/>
      <c r="G446" s="575"/>
      <c r="H446" s="575"/>
      <c r="I446" s="575"/>
      <c r="J446" s="575"/>
      <c r="K446" s="575"/>
    </row>
    <row r="447" spans="5:11" ht="15.75" hidden="1" customHeight="1" x14ac:dyDescent="0.25">
      <c r="E447" s="575"/>
      <c r="F447" s="575"/>
      <c r="G447" s="575"/>
      <c r="H447" s="575"/>
      <c r="I447" s="575"/>
      <c r="J447" s="575"/>
      <c r="K447" s="575"/>
    </row>
    <row r="448" spans="5:11" ht="15.75" hidden="1" customHeight="1" x14ac:dyDescent="0.25">
      <c r="E448" s="575"/>
      <c r="F448" s="575"/>
      <c r="G448" s="575"/>
      <c r="H448" s="575"/>
      <c r="I448" s="575"/>
      <c r="J448" s="575"/>
      <c r="K448" s="575"/>
    </row>
    <row r="449" spans="5:11" ht="15.75" hidden="1" customHeight="1" x14ac:dyDescent="0.25">
      <c r="E449" s="575"/>
      <c r="F449" s="575"/>
      <c r="G449" s="575"/>
      <c r="H449" s="575"/>
      <c r="I449" s="575"/>
      <c r="J449" s="575"/>
      <c r="K449" s="575"/>
    </row>
    <row r="450" spans="5:11" ht="15.75" hidden="1" customHeight="1" x14ac:dyDescent="0.25">
      <c r="E450" s="575"/>
      <c r="F450" s="575"/>
      <c r="G450" s="575"/>
      <c r="H450" s="575"/>
      <c r="I450" s="575"/>
      <c r="J450" s="575"/>
      <c r="K450" s="575"/>
    </row>
    <row r="451" spans="5:11" ht="15.75" hidden="1" customHeight="1" x14ac:dyDescent="0.25">
      <c r="E451" s="575"/>
      <c r="F451" s="575"/>
      <c r="G451" s="575"/>
      <c r="H451" s="575"/>
      <c r="I451" s="575"/>
      <c r="J451" s="575"/>
      <c r="K451" s="575"/>
    </row>
    <row r="452" spans="5:11" ht="15.75" hidden="1" customHeight="1" x14ac:dyDescent="0.25">
      <c r="E452" s="575"/>
      <c r="F452" s="575"/>
      <c r="G452" s="575"/>
      <c r="H452" s="575"/>
      <c r="I452" s="575"/>
      <c r="J452" s="575"/>
      <c r="K452" s="575"/>
    </row>
    <row r="453" spans="5:11" ht="15.75" hidden="1" customHeight="1" x14ac:dyDescent="0.25">
      <c r="E453" s="575"/>
      <c r="F453" s="575"/>
      <c r="G453" s="575"/>
      <c r="H453" s="575"/>
      <c r="I453" s="575"/>
      <c r="J453" s="575"/>
      <c r="K453" s="575"/>
    </row>
    <row r="454" spans="5:11" ht="15.75" hidden="1" customHeight="1" x14ac:dyDescent="0.25">
      <c r="E454" s="575"/>
      <c r="F454" s="575"/>
      <c r="G454" s="575"/>
      <c r="H454" s="575"/>
      <c r="I454" s="575"/>
      <c r="J454" s="575"/>
      <c r="K454" s="575"/>
    </row>
    <row r="455" spans="5:11" ht="15.75" hidden="1" customHeight="1" x14ac:dyDescent="0.25">
      <c r="E455" s="575"/>
      <c r="F455" s="575"/>
      <c r="G455" s="575"/>
      <c r="H455" s="575"/>
      <c r="I455" s="575"/>
      <c r="J455" s="575"/>
      <c r="K455" s="575"/>
    </row>
    <row r="456" spans="5:11" ht="15.75" hidden="1" customHeight="1" x14ac:dyDescent="0.25">
      <c r="E456" s="575"/>
      <c r="F456" s="575"/>
      <c r="G456" s="575"/>
      <c r="H456" s="575"/>
      <c r="I456" s="575"/>
      <c r="J456" s="575"/>
      <c r="K456" s="575"/>
    </row>
    <row r="457" spans="5:11" ht="15.75" hidden="1" customHeight="1" x14ac:dyDescent="0.25">
      <c r="E457" s="575"/>
      <c r="F457" s="575"/>
      <c r="G457" s="575"/>
      <c r="H457" s="575"/>
      <c r="I457" s="575"/>
      <c r="J457" s="575"/>
      <c r="K457" s="575"/>
    </row>
    <row r="458" spans="5:11" ht="15.75" hidden="1" customHeight="1" x14ac:dyDescent="0.25">
      <c r="E458" s="575"/>
      <c r="F458" s="575"/>
      <c r="G458" s="575"/>
      <c r="H458" s="575"/>
      <c r="I458" s="575"/>
      <c r="J458" s="575"/>
      <c r="K458" s="575"/>
    </row>
    <row r="459" spans="5:11" ht="15.75" hidden="1" customHeight="1" x14ac:dyDescent="0.25">
      <c r="E459" s="575"/>
      <c r="F459" s="575"/>
      <c r="G459" s="575"/>
      <c r="H459" s="575"/>
      <c r="I459" s="575"/>
      <c r="J459" s="575"/>
      <c r="K459" s="575"/>
    </row>
    <row r="460" spans="5:11" ht="15.75" hidden="1" customHeight="1" x14ac:dyDescent="0.25">
      <c r="E460" s="575"/>
      <c r="F460" s="575"/>
      <c r="G460" s="575"/>
      <c r="H460" s="575"/>
      <c r="I460" s="575"/>
      <c r="J460" s="575"/>
      <c r="K460" s="575"/>
    </row>
    <row r="461" spans="5:11" ht="15.75" hidden="1" customHeight="1" x14ac:dyDescent="0.25">
      <c r="E461" s="575"/>
      <c r="F461" s="575"/>
      <c r="G461" s="575"/>
      <c r="H461" s="575"/>
      <c r="I461" s="575"/>
      <c r="J461" s="575"/>
      <c r="K461" s="575"/>
    </row>
    <row r="462" spans="5:11" ht="15.75" hidden="1" customHeight="1" x14ac:dyDescent="0.25">
      <c r="E462" s="575"/>
      <c r="F462" s="575"/>
      <c r="G462" s="575"/>
      <c r="H462" s="575"/>
      <c r="I462" s="575"/>
      <c r="J462" s="575"/>
      <c r="K462" s="575"/>
    </row>
    <row r="463" spans="5:11" ht="15.75" hidden="1" customHeight="1" x14ac:dyDescent="0.25">
      <c r="E463" s="575"/>
      <c r="F463" s="575"/>
      <c r="G463" s="575"/>
      <c r="H463" s="575"/>
      <c r="I463" s="575"/>
      <c r="J463" s="575"/>
      <c r="K463" s="575"/>
    </row>
    <row r="464" spans="5:11" ht="15.75" hidden="1" customHeight="1" x14ac:dyDescent="0.25">
      <c r="E464" s="575"/>
      <c r="F464" s="575"/>
      <c r="G464" s="575"/>
      <c r="H464" s="575"/>
      <c r="I464" s="575"/>
      <c r="J464" s="575"/>
      <c r="K464" s="575"/>
    </row>
    <row r="465" spans="5:11" ht="15.75" hidden="1" customHeight="1" x14ac:dyDescent="0.25">
      <c r="E465" s="575"/>
      <c r="F465" s="575"/>
      <c r="G465" s="575"/>
      <c r="H465" s="575"/>
      <c r="I465" s="575"/>
      <c r="J465" s="575"/>
      <c r="K465" s="575"/>
    </row>
    <row r="466" spans="5:11" ht="15.75" hidden="1" customHeight="1" x14ac:dyDescent="0.25">
      <c r="E466" s="575"/>
      <c r="F466" s="575"/>
      <c r="G466" s="575"/>
      <c r="H466" s="575"/>
      <c r="I466" s="575"/>
      <c r="J466" s="575"/>
      <c r="K466" s="575"/>
    </row>
    <row r="467" spans="5:11" ht="15.75" customHeight="1" x14ac:dyDescent="0.25">
      <c r="E467" s="575"/>
      <c r="F467" s="575"/>
      <c r="G467" s="575"/>
      <c r="H467" s="575"/>
      <c r="I467" s="575"/>
      <c r="J467" s="575"/>
      <c r="K467" s="575"/>
    </row>
    <row r="468" spans="5:11" ht="15.75" customHeight="1" x14ac:dyDescent="0.25">
      <c r="E468" s="575"/>
      <c r="F468" s="575"/>
      <c r="G468" s="575"/>
      <c r="H468" s="575"/>
      <c r="I468" s="575"/>
      <c r="J468" s="575"/>
      <c r="K468" s="575"/>
    </row>
    <row r="469" spans="5:11" ht="15.75" customHeight="1" x14ac:dyDescent="0.25">
      <c r="E469" s="575"/>
      <c r="F469" s="575"/>
      <c r="G469" s="575"/>
      <c r="H469" s="575"/>
      <c r="I469" s="575"/>
      <c r="J469" s="575"/>
      <c r="K469" s="575"/>
    </row>
    <row r="470" spans="5:11" ht="30" customHeight="1" x14ac:dyDescent="0.25">
      <c r="E470" s="575"/>
      <c r="F470" s="575"/>
      <c r="G470" s="575"/>
      <c r="H470" s="575"/>
      <c r="I470" s="575"/>
      <c r="J470" s="575"/>
      <c r="K470" s="575"/>
    </row>
    <row r="471" spans="5:11" ht="30" customHeight="1" x14ac:dyDescent="0.25">
      <c r="E471" s="575"/>
      <c r="F471" s="575"/>
      <c r="G471" s="575"/>
      <c r="H471" s="575"/>
      <c r="I471" s="575"/>
      <c r="J471" s="575"/>
      <c r="K471" s="575"/>
    </row>
    <row r="472" spans="5:11" ht="32.25" customHeight="1" x14ac:dyDescent="0.25">
      <c r="E472" s="575"/>
      <c r="F472" s="575"/>
      <c r="G472" s="575"/>
      <c r="H472" s="575"/>
      <c r="I472" s="575"/>
      <c r="J472" s="575"/>
      <c r="K472" s="575"/>
    </row>
    <row r="473" spans="5:11" ht="15.75" customHeight="1" x14ac:dyDescent="0.25">
      <c r="E473" s="575"/>
      <c r="F473" s="575"/>
      <c r="G473" s="575"/>
      <c r="H473" s="575"/>
      <c r="I473" s="575"/>
      <c r="J473" s="575"/>
      <c r="K473" s="575"/>
    </row>
    <row r="474" spans="5:11" ht="15.75" customHeight="1" x14ac:dyDescent="0.25">
      <c r="E474" s="575"/>
      <c r="F474" s="575"/>
      <c r="G474" s="575"/>
      <c r="H474" s="575"/>
      <c r="I474" s="575"/>
      <c r="J474" s="575"/>
      <c r="K474" s="575"/>
    </row>
    <row r="476" spans="5:11" x14ac:dyDescent="0.25">
      <c r="G476" s="444">
        <f>+G204-AC196</f>
        <v>-23977280619.241985</v>
      </c>
    </row>
  </sheetData>
  <sheetProtection password="E193" sheet="1" objects="1" scenarios="1"/>
  <dataConsolidate/>
  <mergeCells count="20">
    <mergeCell ref="A1:I1"/>
    <mergeCell ref="A2:I2"/>
    <mergeCell ref="A3:I3"/>
    <mergeCell ref="A4:I4"/>
    <mergeCell ref="A5:I5"/>
    <mergeCell ref="AC5:BP5"/>
    <mergeCell ref="BS6:BT6"/>
    <mergeCell ref="J196:K196"/>
    <mergeCell ref="B214:C215"/>
    <mergeCell ref="A196:B196"/>
    <mergeCell ref="A202:C202"/>
    <mergeCell ref="B204:C205"/>
    <mergeCell ref="B206:C207"/>
    <mergeCell ref="B208:C209"/>
    <mergeCell ref="B210:C211"/>
    <mergeCell ref="B212:C213"/>
    <mergeCell ref="D196:E196"/>
    <mergeCell ref="V196:W196"/>
    <mergeCell ref="X5:Z5"/>
    <mergeCell ref="AA5:AB5"/>
  </mergeCells>
  <dataValidations disablePrompts="1" count="2">
    <dataValidation type="list" allowBlank="1" showInputMessage="1" showErrorMessage="1" sqref="BT7:BT195">
      <formula1>$B$246:$B$263</formula1>
    </dataValidation>
    <dataValidation type="list" allowBlank="1" showInputMessage="1" showErrorMessage="1" sqref="BS7:BS195">
      <formula1>$A$246:$A$263</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98"/>
  <sheetViews>
    <sheetView topLeftCell="A4" workbookViewId="0">
      <pane ySplit="4" topLeftCell="A8" activePane="bottomLeft" state="frozen"/>
      <selection activeCell="A4" sqref="A4"/>
      <selection pane="bottomLeft" activeCell="A4" sqref="A4:C4"/>
    </sheetView>
  </sheetViews>
  <sheetFormatPr baseColWidth="10" defaultRowHeight="15" x14ac:dyDescent="0.25"/>
  <cols>
    <col min="1" max="1" width="43.42578125" style="418" bestFit="1" customWidth="1"/>
    <col min="2" max="2" width="45.7109375" style="418" customWidth="1"/>
    <col min="3" max="3" width="15.5703125" style="585" bestFit="1" customWidth="1"/>
    <col min="4" max="4" width="16.28515625" style="418" customWidth="1"/>
    <col min="5" max="5" width="89.85546875" style="418" customWidth="1"/>
    <col min="6" max="6" width="17.85546875" style="418" bestFit="1" customWidth="1"/>
    <col min="7" max="7" width="15.140625" style="418" bestFit="1" customWidth="1"/>
    <col min="8" max="16384" width="11.42578125" style="418"/>
  </cols>
  <sheetData>
    <row r="1" spans="1:10" ht="5.25" customHeight="1" x14ac:dyDescent="0.25">
      <c r="A1" s="650"/>
      <c r="B1" s="650"/>
      <c r="C1" s="650"/>
      <c r="D1" s="524"/>
      <c r="E1" s="1"/>
      <c r="F1" s="1"/>
      <c r="G1" s="1"/>
      <c r="H1" s="1"/>
      <c r="I1" s="1"/>
      <c r="J1" s="1"/>
    </row>
    <row r="2" spans="1:10" ht="20.25" x14ac:dyDescent="0.25">
      <c r="A2" s="651" t="s">
        <v>55</v>
      </c>
      <c r="B2" s="651"/>
      <c r="C2" s="651"/>
      <c r="D2" s="525"/>
      <c r="E2" s="1"/>
      <c r="F2" s="1"/>
      <c r="G2" s="1"/>
      <c r="H2" s="1"/>
      <c r="I2" s="1"/>
      <c r="J2" s="1"/>
    </row>
    <row r="3" spans="1:10" x14ac:dyDescent="0.25">
      <c r="A3" s="652" t="s">
        <v>4</v>
      </c>
      <c r="B3" s="652"/>
      <c r="C3" s="652"/>
      <c r="D3" s="526"/>
      <c r="E3" s="1"/>
      <c r="F3" s="1"/>
      <c r="G3" s="1"/>
      <c r="H3" s="1"/>
      <c r="I3" s="1"/>
      <c r="J3" s="1"/>
    </row>
    <row r="4" spans="1:10" x14ac:dyDescent="0.25">
      <c r="A4" s="652" t="s">
        <v>5</v>
      </c>
      <c r="B4" s="652"/>
      <c r="C4" s="652"/>
      <c r="D4" s="526"/>
      <c r="E4" s="1"/>
      <c r="F4" s="1"/>
      <c r="G4" s="1"/>
      <c r="H4" s="1"/>
      <c r="I4" s="1"/>
      <c r="J4" s="1"/>
    </row>
    <row r="5" spans="1:10" x14ac:dyDescent="0.25">
      <c r="A5" s="652" t="s">
        <v>1167</v>
      </c>
      <c r="B5" s="652"/>
      <c r="C5" s="652"/>
      <c r="D5" s="526"/>
      <c r="E5" s="1"/>
      <c r="F5" s="1"/>
      <c r="G5" s="1"/>
      <c r="H5" s="1"/>
      <c r="I5" s="1"/>
      <c r="J5" s="1"/>
    </row>
    <row r="6" spans="1:10" ht="15.75" thickBot="1" x14ac:dyDescent="0.3"/>
    <row r="7" spans="1:10" x14ac:dyDescent="0.25">
      <c r="A7" s="419" t="s">
        <v>56</v>
      </c>
      <c r="B7" s="420" t="s">
        <v>12</v>
      </c>
      <c r="C7" s="586" t="s">
        <v>10</v>
      </c>
      <c r="D7" s="541" t="s">
        <v>1175</v>
      </c>
      <c r="E7" s="535" t="s">
        <v>1173</v>
      </c>
    </row>
    <row r="8" spans="1:10" x14ac:dyDescent="0.25">
      <c r="A8" s="424" t="s">
        <v>54</v>
      </c>
      <c r="B8" s="529"/>
      <c r="C8" s="587"/>
      <c r="D8" s="542"/>
      <c r="E8" s="530"/>
    </row>
    <row r="9" spans="1:10" x14ac:dyDescent="0.25">
      <c r="A9" s="347" t="s">
        <v>65</v>
      </c>
      <c r="B9" s="421" t="s">
        <v>32</v>
      </c>
      <c r="C9" s="588">
        <f>+[1]INVERSION!$C$8+120.978446960449</f>
        <v>23977280619.241985</v>
      </c>
      <c r="D9" s="543"/>
      <c r="E9" s="531"/>
    </row>
    <row r="10" spans="1:10" s="348" customFormat="1" ht="60" x14ac:dyDescent="0.25">
      <c r="A10" s="347" t="s">
        <v>70</v>
      </c>
      <c r="B10" s="421" t="s">
        <v>72</v>
      </c>
      <c r="C10" s="588"/>
      <c r="D10" s="543"/>
      <c r="E10" s="531" t="s">
        <v>1152</v>
      </c>
    </row>
    <row r="11" spans="1:10" ht="30" x14ac:dyDescent="0.25">
      <c r="A11" s="347" t="s">
        <v>71</v>
      </c>
      <c r="B11" s="421" t="s">
        <v>73</v>
      </c>
      <c r="C11" s="588">
        <v>403577060.75999999</v>
      </c>
      <c r="D11" s="543" t="s">
        <v>1176</v>
      </c>
      <c r="E11" s="531" t="s">
        <v>1184</v>
      </c>
    </row>
    <row r="12" spans="1:10" x14ac:dyDescent="0.25">
      <c r="A12" s="347" t="s">
        <v>2</v>
      </c>
      <c r="B12" s="421" t="s">
        <v>0</v>
      </c>
      <c r="C12" s="588">
        <f>+[1]INVERSION!$C$11</f>
        <v>1042091000</v>
      </c>
      <c r="D12" s="543" t="s">
        <v>1177</v>
      </c>
      <c r="E12" s="531"/>
    </row>
    <row r="13" spans="1:10" ht="120" x14ac:dyDescent="0.25">
      <c r="A13" s="347" t="s">
        <v>11</v>
      </c>
      <c r="B13" s="421" t="s">
        <v>7</v>
      </c>
      <c r="C13" s="588">
        <v>84476000</v>
      </c>
      <c r="D13" s="543" t="s">
        <v>7</v>
      </c>
      <c r="E13" s="531" t="s">
        <v>1185</v>
      </c>
    </row>
    <row r="14" spans="1:10" x14ac:dyDescent="0.25">
      <c r="A14" s="347" t="s">
        <v>13</v>
      </c>
      <c r="B14" s="421" t="s">
        <v>33</v>
      </c>
      <c r="C14" s="588">
        <v>330000000</v>
      </c>
      <c r="D14" s="543" t="s">
        <v>1177</v>
      </c>
      <c r="E14" s="531"/>
    </row>
    <row r="15" spans="1:10" ht="120" x14ac:dyDescent="0.25">
      <c r="A15" s="347" t="s">
        <v>67</v>
      </c>
      <c r="B15" s="421"/>
      <c r="C15" s="588">
        <v>2408073698</v>
      </c>
      <c r="D15" s="543" t="s">
        <v>1177</v>
      </c>
      <c r="E15" s="531" t="s">
        <v>1156</v>
      </c>
      <c r="F15" s="527"/>
    </row>
    <row r="16" spans="1:10" ht="30" x14ac:dyDescent="0.25">
      <c r="A16" s="347" t="s">
        <v>69</v>
      </c>
      <c r="B16" s="421"/>
      <c r="C16" s="588">
        <v>0</v>
      </c>
      <c r="D16" s="543" t="s">
        <v>1177</v>
      </c>
      <c r="E16" s="531" t="s">
        <v>1155</v>
      </c>
      <c r="F16" s="528"/>
    </row>
    <row r="17" spans="1:7" x14ac:dyDescent="0.25">
      <c r="A17" s="347" t="s">
        <v>14</v>
      </c>
      <c r="B17" s="421" t="s">
        <v>34</v>
      </c>
      <c r="C17" s="588">
        <v>730759524</v>
      </c>
      <c r="D17" s="543" t="s">
        <v>1178</v>
      </c>
      <c r="E17" s="531"/>
      <c r="F17" s="422"/>
      <c r="G17" s="422"/>
    </row>
    <row r="18" spans="1:7" x14ac:dyDescent="0.25">
      <c r="A18" s="347" t="s">
        <v>15</v>
      </c>
      <c r="B18" s="421" t="s">
        <v>35</v>
      </c>
      <c r="C18" s="588">
        <v>1710733000</v>
      </c>
      <c r="D18" s="543" t="s">
        <v>1176</v>
      </c>
      <c r="E18" s="531"/>
    </row>
    <row r="19" spans="1:7" s="584" customFormat="1" ht="222" customHeight="1" x14ac:dyDescent="0.25">
      <c r="A19" s="580" t="s">
        <v>26</v>
      </c>
      <c r="B19" s="581" t="s">
        <v>36</v>
      </c>
      <c r="C19" s="589">
        <v>569605000</v>
      </c>
      <c r="D19" s="582" t="s">
        <v>1179</v>
      </c>
      <c r="E19" s="531" t="s">
        <v>1153</v>
      </c>
      <c r="F19" s="583"/>
    </row>
    <row r="20" spans="1:7" x14ac:dyDescent="0.25">
      <c r="A20" s="347" t="s">
        <v>49</v>
      </c>
      <c r="B20" s="421" t="s">
        <v>50</v>
      </c>
      <c r="C20" s="588"/>
      <c r="D20" s="543"/>
      <c r="E20" s="531"/>
    </row>
    <row r="21" spans="1:7" x14ac:dyDescent="0.25">
      <c r="A21" s="347" t="s">
        <v>3</v>
      </c>
      <c r="B21" s="421" t="s">
        <v>7</v>
      </c>
      <c r="C21" s="588">
        <v>231055000</v>
      </c>
      <c r="D21" s="543" t="s">
        <v>7</v>
      </c>
      <c r="E21" s="531"/>
    </row>
    <row r="22" spans="1:7" x14ac:dyDescent="0.25">
      <c r="A22" s="347" t="s">
        <v>8</v>
      </c>
      <c r="B22" s="421" t="s">
        <v>37</v>
      </c>
      <c r="C22" s="588">
        <v>214843000</v>
      </c>
      <c r="D22" s="543" t="s">
        <v>1177</v>
      </c>
      <c r="E22" s="531"/>
    </row>
    <row r="23" spans="1:7" x14ac:dyDescent="0.25">
      <c r="A23" s="347" t="s">
        <v>16</v>
      </c>
      <c r="B23" s="421" t="s">
        <v>39</v>
      </c>
      <c r="C23" s="588">
        <v>471318035</v>
      </c>
      <c r="D23" s="543" t="s">
        <v>1180</v>
      </c>
      <c r="E23" s="531"/>
      <c r="F23" s="423"/>
      <c r="G23" s="423"/>
    </row>
    <row r="24" spans="1:7" x14ac:dyDescent="0.25">
      <c r="A24" s="347" t="s">
        <v>17</v>
      </c>
      <c r="B24" s="421" t="s">
        <v>40</v>
      </c>
      <c r="C24" s="588">
        <v>532877000</v>
      </c>
      <c r="D24" s="543" t="s">
        <v>1180</v>
      </c>
      <c r="E24" s="531"/>
      <c r="F24" s="423"/>
    </row>
    <row r="25" spans="1:7" x14ac:dyDescent="0.25">
      <c r="A25" s="347" t="s">
        <v>18</v>
      </c>
      <c r="B25" s="421" t="s">
        <v>6</v>
      </c>
      <c r="C25" s="588">
        <v>71905067</v>
      </c>
      <c r="D25" s="543" t="s">
        <v>1181</v>
      </c>
      <c r="E25" s="531"/>
    </row>
    <row r="26" spans="1:7" x14ac:dyDescent="0.25">
      <c r="A26" s="347" t="s">
        <v>66</v>
      </c>
      <c r="B26" s="421" t="s">
        <v>74</v>
      </c>
      <c r="C26" s="588"/>
      <c r="D26" s="543"/>
      <c r="E26" s="531"/>
    </row>
    <row r="27" spans="1:7" x14ac:dyDescent="0.25">
      <c r="A27" s="347" t="s">
        <v>19</v>
      </c>
      <c r="B27" s="421" t="s">
        <v>41</v>
      </c>
      <c r="C27" s="588">
        <v>627203496</v>
      </c>
      <c r="D27" s="543" t="s">
        <v>1179</v>
      </c>
      <c r="E27" s="531"/>
    </row>
    <row r="28" spans="1:7" x14ac:dyDescent="0.25">
      <c r="A28" s="347" t="s">
        <v>20</v>
      </c>
      <c r="B28" s="421" t="s">
        <v>42</v>
      </c>
      <c r="C28" s="588">
        <v>138051463</v>
      </c>
      <c r="D28" s="543" t="s">
        <v>1178</v>
      </c>
      <c r="E28" s="531"/>
    </row>
    <row r="29" spans="1:7" x14ac:dyDescent="0.25">
      <c r="A29" s="347" t="s">
        <v>21</v>
      </c>
      <c r="B29" s="421" t="s">
        <v>7</v>
      </c>
      <c r="C29" s="588">
        <v>103538598</v>
      </c>
      <c r="D29" s="543" t="s">
        <v>7</v>
      </c>
      <c r="E29" s="531"/>
    </row>
    <row r="30" spans="1:7" x14ac:dyDescent="0.25">
      <c r="A30" s="347" t="s">
        <v>22</v>
      </c>
      <c r="B30" s="421" t="s">
        <v>32</v>
      </c>
      <c r="C30" s="588">
        <v>1311488905</v>
      </c>
      <c r="D30" s="543"/>
      <c r="E30" s="531"/>
    </row>
    <row r="31" spans="1:7" x14ac:dyDescent="0.25">
      <c r="A31" s="347" t="s">
        <v>23</v>
      </c>
      <c r="B31" s="421" t="s">
        <v>43</v>
      </c>
      <c r="C31" s="588">
        <v>592582137</v>
      </c>
      <c r="D31" s="543" t="s">
        <v>1182</v>
      </c>
      <c r="E31" s="531"/>
    </row>
    <row r="32" spans="1:7" x14ac:dyDescent="0.25">
      <c r="A32" s="347" t="s">
        <v>24</v>
      </c>
      <c r="B32" s="421" t="s">
        <v>44</v>
      </c>
      <c r="C32" s="588">
        <v>131546231</v>
      </c>
      <c r="D32" s="543" t="s">
        <v>1182</v>
      </c>
      <c r="E32" s="531"/>
    </row>
    <row r="33" spans="1:5" x14ac:dyDescent="0.25">
      <c r="A33" s="347" t="s">
        <v>25</v>
      </c>
      <c r="B33" s="421" t="s">
        <v>43</v>
      </c>
      <c r="C33" s="588">
        <v>42382703</v>
      </c>
      <c r="D33" s="543" t="s">
        <v>1182</v>
      </c>
      <c r="E33" s="531"/>
    </row>
    <row r="34" spans="1:5" x14ac:dyDescent="0.25">
      <c r="A34" s="347" t="s">
        <v>27</v>
      </c>
      <c r="B34" s="421" t="s">
        <v>43</v>
      </c>
      <c r="C34" s="588">
        <v>849622614</v>
      </c>
      <c r="D34" s="543" t="s">
        <v>1182</v>
      </c>
      <c r="E34" s="531"/>
    </row>
    <row r="35" spans="1:5" ht="24" x14ac:dyDescent="0.25">
      <c r="A35" s="347" t="s">
        <v>51</v>
      </c>
      <c r="B35" s="421" t="s">
        <v>43</v>
      </c>
      <c r="C35" s="588">
        <v>450323371</v>
      </c>
      <c r="D35" s="543" t="s">
        <v>1182</v>
      </c>
      <c r="E35" s="531"/>
    </row>
    <row r="36" spans="1:5" ht="12" customHeight="1" x14ac:dyDescent="0.25">
      <c r="A36" s="347" t="s">
        <v>28</v>
      </c>
      <c r="B36" s="421" t="s">
        <v>43</v>
      </c>
      <c r="C36" s="588">
        <v>382110888</v>
      </c>
      <c r="D36" s="543" t="s">
        <v>1182</v>
      </c>
      <c r="E36" s="531"/>
    </row>
    <row r="37" spans="1:5" x14ac:dyDescent="0.25">
      <c r="A37" s="347" t="s">
        <v>62</v>
      </c>
      <c r="B37" s="421" t="s">
        <v>32</v>
      </c>
      <c r="C37" s="588">
        <v>790394940</v>
      </c>
      <c r="D37" s="543"/>
      <c r="E37" s="531"/>
    </row>
    <row r="38" spans="1:5" x14ac:dyDescent="0.25">
      <c r="A38" s="347" t="s">
        <v>63</v>
      </c>
      <c r="B38" s="421" t="s">
        <v>39</v>
      </c>
      <c r="C38" s="588">
        <v>3474618</v>
      </c>
      <c r="D38" s="543" t="s">
        <v>1180</v>
      </c>
      <c r="E38" s="531"/>
    </row>
    <row r="39" spans="1:5" ht="24" x14ac:dyDescent="0.25">
      <c r="A39" s="347" t="s">
        <v>64</v>
      </c>
      <c r="B39" s="421" t="s">
        <v>41</v>
      </c>
      <c r="C39" s="588">
        <v>9205236</v>
      </c>
      <c r="D39" s="543" t="s">
        <v>1179</v>
      </c>
      <c r="E39" s="531"/>
    </row>
    <row r="40" spans="1:5" x14ac:dyDescent="0.25">
      <c r="A40" s="347" t="s">
        <v>57</v>
      </c>
      <c r="B40" s="421" t="s">
        <v>32</v>
      </c>
      <c r="C40" s="588">
        <v>28503988</v>
      </c>
      <c r="D40" s="543"/>
      <c r="E40" s="531"/>
    </row>
    <row r="41" spans="1:5" ht="12.75" customHeight="1" x14ac:dyDescent="0.25">
      <c r="A41" s="347" t="s">
        <v>58</v>
      </c>
      <c r="B41" s="421" t="s">
        <v>43</v>
      </c>
      <c r="C41" s="588">
        <v>10991042</v>
      </c>
      <c r="D41" s="543" t="s">
        <v>1182</v>
      </c>
      <c r="E41" s="531"/>
    </row>
    <row r="42" spans="1:5" ht="14.25" customHeight="1" x14ac:dyDescent="0.25">
      <c r="A42" s="347" t="s">
        <v>59</v>
      </c>
      <c r="B42" s="421" t="s">
        <v>44</v>
      </c>
      <c r="C42" s="588">
        <v>300000</v>
      </c>
      <c r="D42" s="543" t="s">
        <v>1182</v>
      </c>
      <c r="E42" s="531"/>
    </row>
    <row r="43" spans="1:5" x14ac:dyDescent="0.25">
      <c r="A43" s="347" t="s">
        <v>60</v>
      </c>
      <c r="B43" s="421" t="s">
        <v>43</v>
      </c>
      <c r="C43" s="588">
        <v>4628895</v>
      </c>
      <c r="D43" s="543" t="s">
        <v>1182</v>
      </c>
      <c r="E43" s="531"/>
    </row>
    <row r="44" spans="1:5" x14ac:dyDescent="0.25">
      <c r="A44" s="347" t="s">
        <v>61</v>
      </c>
      <c r="B44" s="421" t="s">
        <v>45</v>
      </c>
      <c r="C44" s="588">
        <v>41604832</v>
      </c>
      <c r="D44" s="543"/>
      <c r="E44" s="531"/>
    </row>
    <row r="45" spans="1:5" x14ac:dyDescent="0.25">
      <c r="A45" s="347" t="s">
        <v>29</v>
      </c>
      <c r="B45" s="421" t="s">
        <v>46</v>
      </c>
      <c r="C45" s="588">
        <v>1229000</v>
      </c>
      <c r="D45" s="543" t="s">
        <v>7</v>
      </c>
      <c r="E45" s="531"/>
    </row>
    <row r="46" spans="1:5" x14ac:dyDescent="0.25">
      <c r="A46" s="347" t="s">
        <v>1</v>
      </c>
      <c r="B46" s="421" t="s">
        <v>47</v>
      </c>
      <c r="C46" s="588"/>
      <c r="D46" s="543"/>
      <c r="E46" s="531"/>
    </row>
    <row r="47" spans="1:5" x14ac:dyDescent="0.25">
      <c r="A47" s="347" t="s">
        <v>30</v>
      </c>
      <c r="B47" s="421" t="s">
        <v>38</v>
      </c>
      <c r="C47" s="588">
        <v>6362065</v>
      </c>
      <c r="D47" s="543" t="s">
        <v>937</v>
      </c>
      <c r="E47" s="531"/>
    </row>
    <row r="48" spans="1:5" ht="15" customHeight="1" x14ac:dyDescent="0.25">
      <c r="A48" s="347" t="s">
        <v>31</v>
      </c>
      <c r="B48" s="421" t="s">
        <v>48</v>
      </c>
      <c r="C48" s="588">
        <v>88231991</v>
      </c>
      <c r="D48" s="543" t="s">
        <v>1179</v>
      </c>
      <c r="E48" s="531"/>
    </row>
    <row r="49" spans="1:5" ht="24" x14ac:dyDescent="0.25">
      <c r="A49" s="347" t="s">
        <v>1188</v>
      </c>
      <c r="B49" s="421" t="s">
        <v>1189</v>
      </c>
      <c r="C49" s="588">
        <v>5061550000</v>
      </c>
      <c r="D49" s="543" t="s">
        <v>1177</v>
      </c>
      <c r="E49" s="531"/>
    </row>
    <row r="50" spans="1:5" hidden="1" x14ac:dyDescent="0.25">
      <c r="A50" s="347"/>
      <c r="B50" s="421"/>
      <c r="C50" s="588"/>
      <c r="D50" s="543"/>
      <c r="E50" s="531"/>
    </row>
    <row r="51" spans="1:5" hidden="1" x14ac:dyDescent="0.25">
      <c r="A51" s="347"/>
      <c r="B51" s="421"/>
      <c r="C51" s="588"/>
      <c r="D51" s="543"/>
      <c r="E51" s="531"/>
    </row>
    <row r="52" spans="1:5" hidden="1" x14ac:dyDescent="0.25">
      <c r="A52" s="347"/>
      <c r="B52" s="421"/>
      <c r="C52" s="588"/>
      <c r="D52" s="543"/>
      <c r="E52" s="531"/>
    </row>
    <row r="53" spans="1:5" hidden="1" x14ac:dyDescent="0.25">
      <c r="A53" s="347"/>
      <c r="B53" s="421"/>
      <c r="C53" s="588"/>
      <c r="D53" s="543"/>
      <c r="E53" s="531"/>
    </row>
    <row r="54" spans="1:5" hidden="1" x14ac:dyDescent="0.25">
      <c r="A54" s="347"/>
      <c r="B54" s="421"/>
      <c r="C54" s="588"/>
      <c r="D54" s="543"/>
      <c r="E54" s="531"/>
    </row>
    <row r="55" spans="1:5" ht="15.75" thickBot="1" x14ac:dyDescent="0.3">
      <c r="A55" s="532" t="s">
        <v>68</v>
      </c>
      <c r="B55" s="533"/>
      <c r="C55" s="590">
        <f>SUM(C9:C54)</f>
        <v>43453921017.001984</v>
      </c>
      <c r="D55" s="544"/>
      <c r="E55" s="534"/>
    </row>
    <row r="56" spans="1:5" x14ac:dyDescent="0.25">
      <c r="C56" s="591"/>
      <c r="D56" s="425"/>
    </row>
    <row r="57" spans="1:5" hidden="1" x14ac:dyDescent="0.25">
      <c r="A57" s="426" t="s">
        <v>9</v>
      </c>
      <c r="B57" s="427"/>
      <c r="C57" s="592" t="e">
        <f>+#REF!</f>
        <v>#REF!</v>
      </c>
      <c r="D57" s="545"/>
    </row>
    <row r="58" spans="1:5" hidden="1" x14ac:dyDescent="0.25">
      <c r="A58" s="428" t="s">
        <v>52</v>
      </c>
      <c r="B58" s="429"/>
      <c r="C58" s="593" t="e">
        <f>+#REF!</f>
        <v>#REF!</v>
      </c>
      <c r="D58" s="545"/>
    </row>
    <row r="59" spans="1:5" ht="15.75" hidden="1" thickBot="1" x14ac:dyDescent="0.3">
      <c r="A59" s="430" t="s">
        <v>53</v>
      </c>
      <c r="B59" s="431"/>
      <c r="C59" s="594" t="e">
        <f>+C58+C57+C55</f>
        <v>#REF!</v>
      </c>
      <c r="D59" s="546"/>
    </row>
    <row r="60" spans="1:5" x14ac:dyDescent="0.25">
      <c r="C60" s="595"/>
    </row>
    <row r="61" spans="1:5" x14ac:dyDescent="0.25">
      <c r="C61" s="596"/>
      <c r="D61" s="423"/>
    </row>
    <row r="63" spans="1:5" x14ac:dyDescent="0.25">
      <c r="D63" s="548"/>
    </row>
    <row r="65" spans="3:4" x14ac:dyDescent="0.25">
      <c r="D65" s="548"/>
    </row>
    <row r="66" spans="3:4" x14ac:dyDescent="0.25">
      <c r="C66" s="597"/>
    </row>
    <row r="68" spans="3:4" x14ac:dyDescent="0.25">
      <c r="C68" s="596"/>
    </row>
    <row r="73" spans="3:4" x14ac:dyDescent="0.25">
      <c r="C73" s="595"/>
    </row>
    <row r="77" spans="3:4" x14ac:dyDescent="0.25">
      <c r="C77" s="598"/>
    </row>
    <row r="79" spans="3:4" x14ac:dyDescent="0.25">
      <c r="C79" s="599"/>
    </row>
    <row r="86" spans="3:3" x14ac:dyDescent="0.25">
      <c r="C86" s="596"/>
    </row>
    <row r="96" spans="3:3" x14ac:dyDescent="0.25">
      <c r="C96" s="596">
        <v>569605000</v>
      </c>
    </row>
    <row r="98" spans="3:3" x14ac:dyDescent="0.25">
      <c r="C98" s="596">
        <f>+C96/2</f>
        <v>284802500</v>
      </c>
    </row>
  </sheetData>
  <sheetProtection password="E193" sheet="1" objects="1" scenarios="1"/>
  <mergeCells count="5">
    <mergeCell ref="A1:C1"/>
    <mergeCell ref="A2:C2"/>
    <mergeCell ref="A3:C3"/>
    <mergeCell ref="A4:C4"/>
    <mergeCell ref="A5:C5"/>
  </mergeCells>
  <printOptions horizontalCentered="1"/>
  <pageMargins left="0.51181102362204722" right="0.51181102362204722" top="1.1417322834645669" bottom="0.94488188976377963" header="0.31496062992125984" footer="0.31496062992125984"/>
  <pageSetup paperSize="258" scale="80" orientation="portrait" verticalDpi="12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2014</A_x00f1_o>
    <Fecha xmlns="2985bb4b-4701-49be-b6af-cb425f14ffe8" xsi:nil="true"/>
    <Clasificaci_x00f3_n xmlns="2985bb4b-4701-49be-b6af-cb425f14ffe8">Plan Operativo Anual de Inversiones</Clasificaci_x00f3_n>
    <Descripci_x00f3_n xmlns="2985bb4b-4701-49be-b6af-cb425f14ffe8" xsi:nil="true"/>
  </documentManagement>
</p:properties>
</file>

<file path=customXml/itemProps1.xml><?xml version="1.0" encoding="utf-8"?>
<ds:datastoreItem xmlns:ds="http://schemas.openxmlformats.org/officeDocument/2006/customXml" ds:itemID="{96C57833-C0EA-43BD-A059-1A32CC6D4951}"/>
</file>

<file path=customXml/itemProps2.xml><?xml version="1.0" encoding="utf-8"?>
<ds:datastoreItem xmlns:ds="http://schemas.openxmlformats.org/officeDocument/2006/customXml" ds:itemID="{D180FCB0-4A6E-46E4-BBCB-02E2A3D7DB7B}"/>
</file>

<file path=customXml/itemProps3.xml><?xml version="1.0" encoding="utf-8"?>
<ds:datastoreItem xmlns:ds="http://schemas.openxmlformats.org/officeDocument/2006/customXml" ds:itemID="{46946356-3DB5-40BE-8532-EB2A813FAF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POAI_2014_Políticas_$</vt:lpstr>
      <vt:lpstr>POAI_2014_Metas Prod</vt:lpstr>
      <vt:lpstr>TECHOS PRESUPUESTALES 2014</vt:lpstr>
      <vt:lpstr>'TECHOS PRESUPUESTALES 2014'!Área_de_impresión</vt:lpstr>
    </vt:vector>
  </TitlesOfParts>
  <Company>Wolf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 Wolf</dc:creator>
  <cp:lastModifiedBy>alto</cp:lastModifiedBy>
  <cp:lastPrinted>2012-10-01T19:10:02Z</cp:lastPrinted>
  <dcterms:created xsi:type="dcterms:W3CDTF">2011-10-21T03:46:37Z</dcterms:created>
  <dcterms:modified xsi:type="dcterms:W3CDTF">2014-01-31T15:21:20Z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