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3.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1.xml" ContentType="application/vnd.openxmlformats-officedocument.spreadsheetml.comments+xml"/>
  <Override PartName="/xl/threadedComments/threadedComment1.xml" ContentType="application/vnd.ms-excel.threadedcomments+xml"/>
  <Override PartName="/xl/externalLinks/externalLink1.xml" ContentType="application/vnd.openxmlformats-officedocument.spreadsheetml.externalLink+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C:\Users\adriana.mora\Desktop\"/>
    </mc:Choice>
  </mc:AlternateContent>
  <xr:revisionPtr revIDLastSave="0" documentId="8_{3077A169-DF51-4891-9177-68803D650505}" xr6:coauthVersionLast="45" xr6:coauthVersionMax="45" xr10:uidLastSave="{00000000-0000-0000-0000-000000000000}"/>
  <bookViews>
    <workbookView xWindow="-120" yWindow="-120" windowWidth="29040" windowHeight="15840" tabRatio="762" firstSheet="1" activeTab="1" xr2:uid="{00000000-000D-0000-FFFF-FFFF00000000}"/>
  </bookViews>
  <sheets>
    <sheet name="POAI_2020_Programas_$" sheetId="12" state="hidden" r:id="rId1"/>
    <sheet name="Proyectos 2020" sheetId="8" r:id="rId2"/>
    <sheet name="TECHOS PRESU 2020" sheetId="27" state="hidden" r:id="rId3"/>
    <sheet name="RESUMEN PPTO INVERSIÓN_2020" sheetId="25" state="hidden" r:id="rId4"/>
    <sheet name="PRESUPUESTO" sheetId="20" state="hidden" r:id="rId5"/>
    <sheet name="TECHOS PRESUPUESTALES 2019" sheetId="26" state="hidden" r:id="rId6"/>
  </sheets>
  <externalReferences>
    <externalReference r:id="rId7"/>
  </externalReferences>
  <definedNames>
    <definedName name="_xlnm._FilterDatabase" localSheetId="1" hidden="1">'Proyectos 2020'!$N$6:$R$303</definedName>
    <definedName name="_xlnm._FilterDatabase" localSheetId="2" hidden="1">'TECHOS PRESU 2020'!$A$5:$D$63</definedName>
    <definedName name="_xlnm.Print_Area" localSheetId="2">'TECHOS PRESU 2020'!$A$1:$B$71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262" i="8" l="1"/>
  <c r="BP303" i="8" l="1"/>
  <c r="GH297" i="8"/>
  <c r="GH93" i="8" l="1"/>
  <c r="GH94" i="8"/>
  <c r="GH184" i="8"/>
  <c r="GH226" i="8"/>
  <c r="T170" i="8" l="1"/>
  <c r="T43" i="8" l="1"/>
  <c r="BL83" i="8" l="1"/>
  <c r="U15" i="8" l="1"/>
  <c r="T15" i="8"/>
  <c r="T39" i="8" l="1"/>
  <c r="T96" i="8" l="1"/>
  <c r="T93" i="8"/>
  <c r="T32" i="8" l="1"/>
  <c r="T23" i="8"/>
  <c r="T18" i="8"/>
  <c r="T14" i="8"/>
  <c r="T11" i="8"/>
  <c r="T10" i="8"/>
  <c r="C25" i="25" l="1"/>
  <c r="P302" i="8" l="1"/>
  <c r="GH302" i="8" s="1"/>
  <c r="GH7" i="8"/>
  <c r="BF38" i="12" l="1"/>
  <c r="BE38" i="12"/>
  <c r="BD38" i="12"/>
  <c r="BC38" i="12"/>
  <c r="BB38" i="12"/>
  <c r="BA38" i="12"/>
  <c r="AZ38" i="12"/>
  <c r="AY38" i="12"/>
  <c r="AX38"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T38" i="12"/>
  <c r="S38" i="12"/>
  <c r="R38" i="12"/>
  <c r="Q38" i="12"/>
  <c r="P38" i="12"/>
  <c r="O38" i="12"/>
  <c r="N38" i="12"/>
  <c r="M38" i="12"/>
  <c r="L38" i="12"/>
  <c r="K38" i="12"/>
  <c r="J38" i="12"/>
  <c r="I38" i="12"/>
  <c r="H38" i="12"/>
  <c r="G38" i="12"/>
  <c r="F38" i="12"/>
  <c r="E38" i="12"/>
  <c r="B61" i="27"/>
  <c r="B63" i="27" l="1"/>
  <c r="L12" i="26" l="1"/>
  <c r="E9" i="26"/>
  <c r="AN8" i="26"/>
  <c r="D8" i="26"/>
  <c r="C8" i="26" s="1"/>
  <c r="AN7" i="26"/>
  <c r="D7" i="26"/>
  <c r="C7" i="26" s="1"/>
  <c r="AN6" i="26"/>
  <c r="D6" i="26"/>
  <c r="C6" i="26" s="1"/>
  <c r="AN5" i="26"/>
  <c r="D5" i="26"/>
  <c r="C5" i="26" s="1"/>
  <c r="AH4" i="26"/>
  <c r="AG4" i="26"/>
  <c r="AF4" i="26"/>
  <c r="AE4" i="26"/>
  <c r="AD4" i="26"/>
  <c r="AC4" i="26"/>
  <c r="AB4" i="26"/>
  <c r="AA4" i="26"/>
  <c r="Z4" i="26"/>
  <c r="Y4" i="26"/>
  <c r="X4" i="26"/>
  <c r="W4" i="26"/>
  <c r="V4" i="26"/>
  <c r="U4" i="26"/>
  <c r="T4" i="26"/>
  <c r="S4" i="26"/>
  <c r="R4" i="26"/>
  <c r="Q4" i="26"/>
  <c r="P4" i="26"/>
  <c r="O4" i="26"/>
  <c r="N4" i="26"/>
  <c r="M4" i="26"/>
  <c r="L4" i="26"/>
  <c r="K4" i="26"/>
  <c r="J4" i="26"/>
  <c r="I4" i="26"/>
  <c r="H4" i="26"/>
  <c r="G4" i="26"/>
  <c r="F4" i="26"/>
  <c r="E4" i="26"/>
  <c r="BF35" i="12"/>
  <c r="BE35" i="12"/>
  <c r="BD35" i="12"/>
  <c r="BC35" i="12"/>
  <c r="BB35" i="12"/>
  <c r="BA35" i="12"/>
  <c r="AZ35" i="12"/>
  <c r="AY35" i="12"/>
  <c r="AX35"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T35" i="12"/>
  <c r="S35" i="12"/>
  <c r="R35" i="12"/>
  <c r="Q35" i="12"/>
  <c r="P35" i="12"/>
  <c r="O35" i="12"/>
  <c r="N35" i="12"/>
  <c r="M35" i="12"/>
  <c r="L35" i="12"/>
  <c r="K35" i="12"/>
  <c r="J35" i="12"/>
  <c r="I35" i="12"/>
  <c r="H35" i="12"/>
  <c r="G35" i="12"/>
  <c r="F35" i="12"/>
  <c r="BF34" i="12"/>
  <c r="BE34" i="12"/>
  <c r="BD34" i="12"/>
  <c r="BC34" i="12"/>
  <c r="BB34" i="12"/>
  <c r="BA34" i="12"/>
  <c r="AZ34" i="12"/>
  <c r="AY34" i="12"/>
  <c r="AX34" i="12"/>
  <c r="AW34" i="12"/>
  <c r="AV34" i="12"/>
  <c r="AU34" i="12"/>
  <c r="AT34" i="12"/>
  <c r="AS34" i="12"/>
  <c r="AR34" i="12"/>
  <c r="AQ34" i="12"/>
  <c r="AP34" i="12"/>
  <c r="AO34" i="12"/>
  <c r="AN34" i="12"/>
  <c r="AM34" i="12"/>
  <c r="AL34" i="12"/>
  <c r="AK34" i="12"/>
  <c r="AJ34" i="12"/>
  <c r="AI34" i="12"/>
  <c r="AH34" i="12"/>
  <c r="AG34" i="12"/>
  <c r="AF34" i="12"/>
  <c r="AE34" i="12"/>
  <c r="AD34" i="12"/>
  <c r="AC34" i="12"/>
  <c r="AB34" i="12"/>
  <c r="AA34" i="12"/>
  <c r="Z34" i="12"/>
  <c r="Y34" i="12"/>
  <c r="X34" i="12"/>
  <c r="W34" i="12"/>
  <c r="V34" i="12"/>
  <c r="U34" i="12"/>
  <c r="T34" i="12"/>
  <c r="S34" i="12"/>
  <c r="R34" i="12"/>
  <c r="Q34" i="12"/>
  <c r="P34" i="12"/>
  <c r="O34" i="12"/>
  <c r="N34" i="12"/>
  <c r="M34" i="12"/>
  <c r="L34" i="12"/>
  <c r="K34" i="12"/>
  <c r="J34" i="12"/>
  <c r="I34" i="12"/>
  <c r="H34" i="12"/>
  <c r="G34" i="12"/>
  <c r="F34" i="12"/>
  <c r="BF33" i="12"/>
  <c r="BE33" i="12"/>
  <c r="BD33" i="12"/>
  <c r="BC33" i="12"/>
  <c r="BB33" i="12"/>
  <c r="BA33" i="12"/>
  <c r="AZ33" i="12"/>
  <c r="AY33" i="12"/>
  <c r="AX33" i="12"/>
  <c r="AW33" i="12"/>
  <c r="AV33" i="12"/>
  <c r="AU33" i="12"/>
  <c r="AT33" i="12"/>
  <c r="AS33" i="12"/>
  <c r="AR33" i="12"/>
  <c r="AQ33" i="12"/>
  <c r="AP33" i="12"/>
  <c r="AO33" i="12"/>
  <c r="AN33" i="12"/>
  <c r="AM33" i="12"/>
  <c r="AL33" i="12"/>
  <c r="AK33" i="12"/>
  <c r="AJ33" i="12"/>
  <c r="AI33" i="12"/>
  <c r="AH33" i="12"/>
  <c r="AG33" i="12"/>
  <c r="AF33" i="12"/>
  <c r="AE33" i="12"/>
  <c r="AD33" i="12"/>
  <c r="AC33" i="12"/>
  <c r="AB33" i="12"/>
  <c r="AA33" i="12"/>
  <c r="Z33" i="12"/>
  <c r="Y33" i="12"/>
  <c r="X33" i="12"/>
  <c r="W33" i="12"/>
  <c r="V33" i="12"/>
  <c r="U33" i="12"/>
  <c r="T33" i="12"/>
  <c r="S33" i="12"/>
  <c r="R33" i="12"/>
  <c r="Q33" i="12"/>
  <c r="P33" i="12"/>
  <c r="O33" i="12"/>
  <c r="N33" i="12"/>
  <c r="M33" i="12"/>
  <c r="L33" i="12"/>
  <c r="K33" i="12"/>
  <c r="J33" i="12"/>
  <c r="I33" i="12"/>
  <c r="H33" i="12"/>
  <c r="G33" i="12"/>
  <c r="F33" i="12"/>
  <c r="BF32" i="12"/>
  <c r="BE32" i="12"/>
  <c r="BD32" i="12"/>
  <c r="BC32" i="12"/>
  <c r="BB32" i="12"/>
  <c r="BA32" i="12"/>
  <c r="AZ32" i="12"/>
  <c r="AY32" i="12"/>
  <c r="AX32"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T32" i="12"/>
  <c r="S32" i="12"/>
  <c r="R32" i="12"/>
  <c r="Q32" i="12"/>
  <c r="P32" i="12"/>
  <c r="O32" i="12"/>
  <c r="N32" i="12"/>
  <c r="M32" i="12"/>
  <c r="L32" i="12"/>
  <c r="K32" i="12"/>
  <c r="J32" i="12"/>
  <c r="I32" i="12"/>
  <c r="H32" i="12"/>
  <c r="G32" i="12"/>
  <c r="F32" i="12"/>
  <c r="BF31" i="12"/>
  <c r="BE31" i="12"/>
  <c r="BD31" i="12"/>
  <c r="BC31" i="12"/>
  <c r="BB31" i="12"/>
  <c r="BA31" i="12"/>
  <c r="AZ31" i="12"/>
  <c r="AY31" i="12"/>
  <c r="AX31" i="12"/>
  <c r="AW31" i="12"/>
  <c r="AV31" i="12"/>
  <c r="AU31" i="12"/>
  <c r="AT31" i="12"/>
  <c r="AS31" i="12"/>
  <c r="AR31" i="12"/>
  <c r="AQ31" i="12"/>
  <c r="AP31" i="12"/>
  <c r="AO31" i="12"/>
  <c r="AN31" i="12"/>
  <c r="AM31" i="12"/>
  <c r="AL31" i="12"/>
  <c r="AK31" i="12"/>
  <c r="AJ31" i="12"/>
  <c r="AI31" i="12"/>
  <c r="AH31" i="12"/>
  <c r="AG31" i="12"/>
  <c r="AF31" i="12"/>
  <c r="AE31" i="12"/>
  <c r="AD31" i="12"/>
  <c r="AC31" i="12"/>
  <c r="AB31" i="12"/>
  <c r="AA31" i="12"/>
  <c r="Z31" i="12"/>
  <c r="Y31" i="12"/>
  <c r="X31" i="12"/>
  <c r="W31" i="12"/>
  <c r="V31" i="12"/>
  <c r="U31" i="12"/>
  <c r="T31" i="12"/>
  <c r="S31" i="12"/>
  <c r="R31" i="12"/>
  <c r="Q31" i="12"/>
  <c r="P31" i="12"/>
  <c r="O31" i="12"/>
  <c r="N31" i="12"/>
  <c r="M31" i="12"/>
  <c r="L31" i="12"/>
  <c r="K31" i="12"/>
  <c r="J31" i="12"/>
  <c r="I31" i="12"/>
  <c r="H31" i="12"/>
  <c r="G31" i="12"/>
  <c r="F31" i="12"/>
  <c r="BF30" i="12"/>
  <c r="BE30" i="12"/>
  <c r="BD30" i="12"/>
  <c r="BC30" i="12"/>
  <c r="BB30" i="12"/>
  <c r="BA30" i="12"/>
  <c r="AZ30" i="12"/>
  <c r="AY30" i="12"/>
  <c r="AX30" i="12"/>
  <c r="AW30" i="12"/>
  <c r="AV30" i="12"/>
  <c r="AU30" i="12"/>
  <c r="AT30" i="12"/>
  <c r="AS30" i="12"/>
  <c r="AR30" i="12"/>
  <c r="AQ30" i="12"/>
  <c r="AP30" i="12"/>
  <c r="AO30" i="12"/>
  <c r="AN30" i="12"/>
  <c r="AM30" i="12"/>
  <c r="AL30" i="12"/>
  <c r="AK30" i="12"/>
  <c r="AJ30" i="12"/>
  <c r="AI30" i="12"/>
  <c r="AH30" i="12"/>
  <c r="AG30" i="12"/>
  <c r="AF30" i="12"/>
  <c r="AE30" i="12"/>
  <c r="AD30" i="12"/>
  <c r="AC30" i="12"/>
  <c r="AB30" i="12"/>
  <c r="AA30" i="12"/>
  <c r="Z30" i="12"/>
  <c r="Y30" i="12"/>
  <c r="X30" i="12"/>
  <c r="W30" i="12"/>
  <c r="V30" i="12"/>
  <c r="U30" i="12"/>
  <c r="T30" i="12"/>
  <c r="S30" i="12"/>
  <c r="R30" i="12"/>
  <c r="Q30" i="12"/>
  <c r="P30" i="12"/>
  <c r="O30" i="12"/>
  <c r="N30" i="12"/>
  <c r="M30" i="12"/>
  <c r="L30" i="12"/>
  <c r="K30" i="12"/>
  <c r="J30" i="12"/>
  <c r="I30" i="12"/>
  <c r="H30" i="12"/>
  <c r="G30" i="12"/>
  <c r="F30" i="12"/>
  <c r="BF29" i="12"/>
  <c r="BE29" i="12"/>
  <c r="BD29" i="12"/>
  <c r="BC29" i="12"/>
  <c r="BB29" i="12"/>
  <c r="BA29" i="12"/>
  <c r="AZ29" i="12"/>
  <c r="AY29" i="12"/>
  <c r="AX29"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T29" i="12"/>
  <c r="S29" i="12"/>
  <c r="R29" i="12"/>
  <c r="Q29" i="12"/>
  <c r="P29" i="12"/>
  <c r="O29" i="12"/>
  <c r="N29" i="12"/>
  <c r="M29" i="12"/>
  <c r="L29" i="12"/>
  <c r="K29" i="12"/>
  <c r="J29" i="12"/>
  <c r="I29" i="12"/>
  <c r="H29" i="12"/>
  <c r="G29" i="12"/>
  <c r="F29" i="12"/>
  <c r="BF28" i="12"/>
  <c r="BE28" i="12"/>
  <c r="BD28" i="12"/>
  <c r="BC28" i="12"/>
  <c r="BB28" i="12"/>
  <c r="BA28" i="12"/>
  <c r="AZ28" i="12"/>
  <c r="AY28" i="12"/>
  <c r="AX28" i="12"/>
  <c r="AW28" i="12"/>
  <c r="AV28" i="12"/>
  <c r="AU28" i="12"/>
  <c r="AT28" i="12"/>
  <c r="AS28" i="12"/>
  <c r="AR28" i="12"/>
  <c r="AQ28" i="12"/>
  <c r="AP28" i="12"/>
  <c r="AO28" i="12"/>
  <c r="AN28" i="12"/>
  <c r="AM28" i="12"/>
  <c r="AL28" i="12"/>
  <c r="AK28" i="12"/>
  <c r="AJ28" i="12"/>
  <c r="AI28" i="12"/>
  <c r="AH28" i="12"/>
  <c r="AG28" i="12"/>
  <c r="AF28" i="12"/>
  <c r="AE28" i="12"/>
  <c r="AD28" i="12"/>
  <c r="AC28" i="12"/>
  <c r="AB28" i="12"/>
  <c r="AA28" i="12"/>
  <c r="Z28" i="12"/>
  <c r="Y28" i="12"/>
  <c r="X28" i="12"/>
  <c r="W28" i="12"/>
  <c r="V28" i="12"/>
  <c r="U28" i="12"/>
  <c r="T28" i="12"/>
  <c r="S28" i="12"/>
  <c r="R28" i="12"/>
  <c r="Q28" i="12"/>
  <c r="P28" i="12"/>
  <c r="O28" i="12"/>
  <c r="N28" i="12"/>
  <c r="M28" i="12"/>
  <c r="L28" i="12"/>
  <c r="K28" i="12"/>
  <c r="J28" i="12"/>
  <c r="I28" i="12"/>
  <c r="H28" i="12"/>
  <c r="G28" i="12"/>
  <c r="F28" i="12"/>
  <c r="BF27" i="12"/>
  <c r="BE27" i="12"/>
  <c r="BD27" i="12"/>
  <c r="BC27" i="12"/>
  <c r="BB27" i="12"/>
  <c r="BA27" i="12"/>
  <c r="AZ27" i="12"/>
  <c r="AY27" i="12"/>
  <c r="AX27" i="12"/>
  <c r="AW27" i="12"/>
  <c r="AV27" i="12"/>
  <c r="AU27" i="12"/>
  <c r="AT27" i="12"/>
  <c r="AS27" i="12"/>
  <c r="AR27" i="12"/>
  <c r="AQ27" i="12"/>
  <c r="AP27" i="12"/>
  <c r="AO27" i="12"/>
  <c r="AN27" i="12"/>
  <c r="AM27" i="12"/>
  <c r="AL27" i="12"/>
  <c r="AK27" i="12"/>
  <c r="AJ27" i="12"/>
  <c r="AI27" i="12"/>
  <c r="AH27" i="12"/>
  <c r="AG27" i="12"/>
  <c r="AF27" i="12"/>
  <c r="AE27" i="12"/>
  <c r="AD27" i="12"/>
  <c r="AC27" i="12"/>
  <c r="AB27" i="12"/>
  <c r="AA27" i="12"/>
  <c r="Z27" i="12"/>
  <c r="Y27" i="12"/>
  <c r="X27" i="12"/>
  <c r="W27" i="12"/>
  <c r="V27" i="12"/>
  <c r="U27" i="12"/>
  <c r="T27" i="12"/>
  <c r="S27" i="12"/>
  <c r="R27" i="12"/>
  <c r="Q27" i="12"/>
  <c r="P27" i="12"/>
  <c r="O27" i="12"/>
  <c r="N27" i="12"/>
  <c r="M27" i="12"/>
  <c r="L27" i="12"/>
  <c r="K27" i="12"/>
  <c r="J27" i="12"/>
  <c r="I27" i="12"/>
  <c r="H27" i="12"/>
  <c r="G27" i="12"/>
  <c r="F27" i="12"/>
  <c r="BF26" i="12"/>
  <c r="BE26" i="12"/>
  <c r="BD26" i="12"/>
  <c r="BC26" i="12"/>
  <c r="BB26" i="12"/>
  <c r="BA26" i="12"/>
  <c r="AZ26" i="12"/>
  <c r="AY26" i="12"/>
  <c r="AX26"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T26" i="12"/>
  <c r="S26" i="12"/>
  <c r="R26" i="12"/>
  <c r="Q26" i="12"/>
  <c r="P26" i="12"/>
  <c r="O26" i="12"/>
  <c r="N26" i="12"/>
  <c r="M26" i="12"/>
  <c r="L26" i="12"/>
  <c r="K26" i="12"/>
  <c r="J26" i="12"/>
  <c r="I26" i="12"/>
  <c r="H26" i="12"/>
  <c r="G26" i="12"/>
  <c r="F26" i="12"/>
  <c r="BF25" i="12"/>
  <c r="BE25" i="12"/>
  <c r="BD25" i="12"/>
  <c r="BC25" i="12"/>
  <c r="BB25" i="12"/>
  <c r="BA25" i="12"/>
  <c r="AZ25" i="12"/>
  <c r="AY25" i="12"/>
  <c r="AX25" i="12"/>
  <c r="AW25" i="12"/>
  <c r="AV25" i="12"/>
  <c r="AU25" i="12"/>
  <c r="AT25" i="12"/>
  <c r="AS25" i="12"/>
  <c r="AR25" i="12"/>
  <c r="AQ25" i="12"/>
  <c r="AP25" i="12"/>
  <c r="AO25" i="12"/>
  <c r="AN25" i="12"/>
  <c r="AM25" i="12"/>
  <c r="AL25" i="12"/>
  <c r="AK25" i="12"/>
  <c r="AJ25" i="12"/>
  <c r="AI25" i="12"/>
  <c r="AH25" i="12"/>
  <c r="AG25" i="12"/>
  <c r="AF25" i="12"/>
  <c r="AE25" i="12"/>
  <c r="AD25" i="12"/>
  <c r="AC25" i="12"/>
  <c r="AB25" i="12"/>
  <c r="AA25" i="12"/>
  <c r="Z25" i="12"/>
  <c r="Y25" i="12"/>
  <c r="X25" i="12"/>
  <c r="W25" i="12"/>
  <c r="V25" i="12"/>
  <c r="U25" i="12"/>
  <c r="T25" i="12"/>
  <c r="S25" i="12"/>
  <c r="R25" i="12"/>
  <c r="Q25" i="12"/>
  <c r="P25" i="12"/>
  <c r="O25" i="12"/>
  <c r="N25" i="12"/>
  <c r="M25" i="12"/>
  <c r="L25" i="12"/>
  <c r="K25" i="12"/>
  <c r="J25" i="12"/>
  <c r="I25" i="12"/>
  <c r="H25" i="12"/>
  <c r="G25" i="12"/>
  <c r="F25" i="12"/>
  <c r="BF24" i="12"/>
  <c r="BE24" i="12"/>
  <c r="BD24" i="12"/>
  <c r="BC24" i="12"/>
  <c r="BB24" i="12"/>
  <c r="BA24" i="12"/>
  <c r="AZ24" i="12"/>
  <c r="AY24" i="12"/>
  <c r="AX24" i="12"/>
  <c r="AW24" i="12"/>
  <c r="AV24" i="12"/>
  <c r="AU24" i="12"/>
  <c r="AT24" i="12"/>
  <c r="AS24" i="12"/>
  <c r="AR24" i="12"/>
  <c r="AQ24" i="12"/>
  <c r="AP24" i="12"/>
  <c r="AO24" i="12"/>
  <c r="AN24" i="12"/>
  <c r="AM24" i="12"/>
  <c r="AL24" i="12"/>
  <c r="AK24" i="12"/>
  <c r="AJ24" i="12"/>
  <c r="AI24" i="12"/>
  <c r="AH24" i="12"/>
  <c r="AG24" i="12"/>
  <c r="AF24" i="12"/>
  <c r="AE24" i="12"/>
  <c r="AD24" i="12"/>
  <c r="AC24" i="12"/>
  <c r="AB24" i="12"/>
  <c r="AA24" i="12"/>
  <c r="Z24" i="12"/>
  <c r="Y24" i="12"/>
  <c r="X24" i="12"/>
  <c r="W24" i="12"/>
  <c r="V24" i="12"/>
  <c r="U24" i="12"/>
  <c r="T24" i="12"/>
  <c r="S24" i="12"/>
  <c r="R24" i="12"/>
  <c r="Q24" i="12"/>
  <c r="P24" i="12"/>
  <c r="O24" i="12"/>
  <c r="N24" i="12"/>
  <c r="M24" i="12"/>
  <c r="L24" i="12"/>
  <c r="K24" i="12"/>
  <c r="J24" i="12"/>
  <c r="I24" i="12"/>
  <c r="H24" i="12"/>
  <c r="G24" i="12"/>
  <c r="F24" i="12"/>
  <c r="BF23" i="12"/>
  <c r="BE23" i="12"/>
  <c r="BD23" i="12"/>
  <c r="BC23" i="12"/>
  <c r="BB23" i="12"/>
  <c r="BA23" i="12"/>
  <c r="AZ23" i="12"/>
  <c r="AY23" i="12"/>
  <c r="AX23" i="12"/>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T23" i="12"/>
  <c r="S23" i="12"/>
  <c r="R23" i="12"/>
  <c r="Q23" i="12"/>
  <c r="P23" i="12"/>
  <c r="O23" i="12"/>
  <c r="N23" i="12"/>
  <c r="M23" i="12"/>
  <c r="L23" i="12"/>
  <c r="K23" i="12"/>
  <c r="J23" i="12"/>
  <c r="I23" i="12"/>
  <c r="H23" i="12"/>
  <c r="G23" i="12"/>
  <c r="F23" i="12"/>
  <c r="BF22" i="12"/>
  <c r="BE22" i="12"/>
  <c r="BD22" i="12"/>
  <c r="BC22" i="12"/>
  <c r="BB22" i="12"/>
  <c r="BA22" i="12"/>
  <c r="AZ22" i="12"/>
  <c r="AY22" i="12"/>
  <c r="AX22" i="12"/>
  <c r="AW22" i="12"/>
  <c r="AV22" i="12"/>
  <c r="AU22" i="12"/>
  <c r="AT22" i="12"/>
  <c r="AS22" i="12"/>
  <c r="AR22" i="12"/>
  <c r="AQ22" i="12"/>
  <c r="AP22" i="12"/>
  <c r="AO22" i="12"/>
  <c r="AN22" i="12"/>
  <c r="AM22" i="12"/>
  <c r="AL22" i="12"/>
  <c r="AK22" i="12"/>
  <c r="AJ22" i="12"/>
  <c r="AI22" i="12"/>
  <c r="AH22" i="12"/>
  <c r="AG22" i="12"/>
  <c r="AF22" i="12"/>
  <c r="AE22" i="12"/>
  <c r="AD22" i="12"/>
  <c r="AC22" i="12"/>
  <c r="AB22" i="12"/>
  <c r="AA22" i="12"/>
  <c r="Z22" i="12"/>
  <c r="Y22" i="12"/>
  <c r="X22" i="12"/>
  <c r="W22" i="12"/>
  <c r="V22" i="12"/>
  <c r="U22" i="12"/>
  <c r="T22" i="12"/>
  <c r="S22" i="12"/>
  <c r="R22" i="12"/>
  <c r="Q22" i="12"/>
  <c r="P22" i="12"/>
  <c r="O22" i="12"/>
  <c r="N22" i="12"/>
  <c r="M22" i="12"/>
  <c r="L22" i="12"/>
  <c r="K22" i="12"/>
  <c r="J22" i="12"/>
  <c r="I22" i="12"/>
  <c r="H22" i="12"/>
  <c r="G22" i="12"/>
  <c r="F22" i="12"/>
  <c r="BF21" i="12"/>
  <c r="BE21" i="12"/>
  <c r="BD21" i="12"/>
  <c r="BC21" i="12"/>
  <c r="BB21" i="12"/>
  <c r="BA21" i="12"/>
  <c r="AZ21" i="12"/>
  <c r="AY21" i="12"/>
  <c r="AX21" i="12"/>
  <c r="AW21" i="12"/>
  <c r="AV21" i="12"/>
  <c r="AU21" i="12"/>
  <c r="AT21" i="12"/>
  <c r="AS21" i="12"/>
  <c r="AR21" i="12"/>
  <c r="AQ21" i="12"/>
  <c r="AP21" i="12"/>
  <c r="AO21" i="12"/>
  <c r="AN21" i="12"/>
  <c r="AM21" i="12"/>
  <c r="AL21" i="12"/>
  <c r="AK21" i="12"/>
  <c r="AJ21" i="12"/>
  <c r="AI21" i="12"/>
  <c r="AH21" i="12"/>
  <c r="AG21" i="12"/>
  <c r="AF21" i="12"/>
  <c r="AE21" i="12"/>
  <c r="AD21" i="12"/>
  <c r="AC21" i="12"/>
  <c r="AB21" i="12"/>
  <c r="AA21" i="12"/>
  <c r="Z21" i="12"/>
  <c r="Y21" i="12"/>
  <c r="X21" i="12"/>
  <c r="W21" i="12"/>
  <c r="V21" i="12"/>
  <c r="U21" i="12"/>
  <c r="T21" i="12"/>
  <c r="S21" i="12"/>
  <c r="R21" i="12"/>
  <c r="Q21" i="12"/>
  <c r="P21" i="12"/>
  <c r="O21" i="12"/>
  <c r="N21" i="12"/>
  <c r="M21" i="12"/>
  <c r="L21" i="12"/>
  <c r="K21" i="12"/>
  <c r="J21" i="12"/>
  <c r="I21" i="12"/>
  <c r="H21" i="12"/>
  <c r="G21" i="12"/>
  <c r="F21" i="12"/>
  <c r="BF20" i="12"/>
  <c r="BE20" i="12"/>
  <c r="BD20" i="12"/>
  <c r="BC20" i="12"/>
  <c r="BB20" i="12"/>
  <c r="BA20" i="12"/>
  <c r="AZ20" i="12"/>
  <c r="AY20" i="12"/>
  <c r="AX20" i="12"/>
  <c r="AW20" i="12"/>
  <c r="AV20" i="12"/>
  <c r="AU20" i="12"/>
  <c r="AT20" i="12"/>
  <c r="AS20" i="12"/>
  <c r="AR20" i="12"/>
  <c r="AQ20" i="12"/>
  <c r="AP20" i="12"/>
  <c r="AO20" i="12"/>
  <c r="AN20" i="12"/>
  <c r="AM20" i="12"/>
  <c r="AL20" i="12"/>
  <c r="AK20" i="12"/>
  <c r="AJ20" i="12"/>
  <c r="AI20" i="12"/>
  <c r="AH20" i="12"/>
  <c r="AG20" i="12"/>
  <c r="AF20" i="12"/>
  <c r="AE20" i="12"/>
  <c r="AD20" i="12"/>
  <c r="AC20" i="12"/>
  <c r="AB20" i="12"/>
  <c r="AA20" i="12"/>
  <c r="Z20" i="12"/>
  <c r="Y20" i="12"/>
  <c r="X20" i="12"/>
  <c r="W20" i="12"/>
  <c r="V20" i="12"/>
  <c r="U20" i="12"/>
  <c r="T20" i="12"/>
  <c r="S20" i="12"/>
  <c r="R20" i="12"/>
  <c r="Q20" i="12"/>
  <c r="P20" i="12"/>
  <c r="O20" i="12"/>
  <c r="N20" i="12"/>
  <c r="M20" i="12"/>
  <c r="L20" i="12"/>
  <c r="K20" i="12"/>
  <c r="J20" i="12"/>
  <c r="I20" i="12"/>
  <c r="H20" i="12"/>
  <c r="G20" i="12"/>
  <c r="F20" i="12"/>
  <c r="BF19" i="12"/>
  <c r="BE19" i="12"/>
  <c r="BD19" i="12"/>
  <c r="BC19" i="12"/>
  <c r="BB19" i="12"/>
  <c r="BA19" i="12"/>
  <c r="AZ19" i="12"/>
  <c r="AY19" i="12"/>
  <c r="AX19" i="12"/>
  <c r="AW19" i="12"/>
  <c r="AV19" i="12"/>
  <c r="AU19" i="12"/>
  <c r="AT19" i="12"/>
  <c r="AS19" i="12"/>
  <c r="AR19" i="12"/>
  <c r="AQ19" i="12"/>
  <c r="AP19" i="12"/>
  <c r="AO19" i="12"/>
  <c r="AN19" i="12"/>
  <c r="AM19" i="12"/>
  <c r="AL19" i="12"/>
  <c r="AK19" i="12"/>
  <c r="AJ19" i="12"/>
  <c r="AI19" i="12"/>
  <c r="AH19" i="12"/>
  <c r="AG19" i="12"/>
  <c r="AF19" i="12"/>
  <c r="AE19" i="12"/>
  <c r="AD19" i="12"/>
  <c r="AC19" i="12"/>
  <c r="AB19" i="12"/>
  <c r="AA19" i="12"/>
  <c r="Z19" i="12"/>
  <c r="Y19" i="12"/>
  <c r="X19" i="12"/>
  <c r="W19" i="12"/>
  <c r="V19" i="12"/>
  <c r="U19" i="12"/>
  <c r="T19" i="12"/>
  <c r="S19" i="12"/>
  <c r="R19" i="12"/>
  <c r="Q19" i="12"/>
  <c r="P19" i="12"/>
  <c r="O19" i="12"/>
  <c r="N19" i="12"/>
  <c r="M19" i="12"/>
  <c r="L19" i="12"/>
  <c r="K19" i="12"/>
  <c r="J19" i="12"/>
  <c r="I19" i="12"/>
  <c r="H19" i="12"/>
  <c r="G19" i="12"/>
  <c r="F19" i="12"/>
  <c r="BF18" i="12"/>
  <c r="BE18" i="12"/>
  <c r="BD18" i="12"/>
  <c r="BC18" i="12"/>
  <c r="BB18" i="12"/>
  <c r="BA18" i="12"/>
  <c r="AZ18" i="12"/>
  <c r="AY18" i="12"/>
  <c r="AX18" i="12"/>
  <c r="AW18" i="12"/>
  <c r="AV18" i="12"/>
  <c r="AU18" i="12"/>
  <c r="AT18" i="12"/>
  <c r="AS18" i="12"/>
  <c r="AR18" i="12"/>
  <c r="AQ18" i="12"/>
  <c r="AP18" i="12"/>
  <c r="AO18" i="12"/>
  <c r="AN18" i="12"/>
  <c r="AM18" i="12"/>
  <c r="AL18" i="12"/>
  <c r="AK18" i="12"/>
  <c r="AJ18" i="12"/>
  <c r="AI18" i="12"/>
  <c r="AH18" i="12"/>
  <c r="AG18" i="12"/>
  <c r="AF18" i="12"/>
  <c r="AE18" i="12"/>
  <c r="AD18" i="12"/>
  <c r="AC18" i="12"/>
  <c r="AB18" i="12"/>
  <c r="AA18" i="12"/>
  <c r="Z18" i="12"/>
  <c r="Y18" i="12"/>
  <c r="X18" i="12"/>
  <c r="W18" i="12"/>
  <c r="V18" i="12"/>
  <c r="U18" i="12"/>
  <c r="T18" i="12"/>
  <c r="S18" i="12"/>
  <c r="R18" i="12"/>
  <c r="Q18" i="12"/>
  <c r="P18" i="12"/>
  <c r="O18" i="12"/>
  <c r="N18" i="12"/>
  <c r="M18" i="12"/>
  <c r="L18" i="12"/>
  <c r="K18" i="12"/>
  <c r="J18" i="12"/>
  <c r="I18" i="12"/>
  <c r="H18" i="12"/>
  <c r="G18" i="12"/>
  <c r="F18" i="12"/>
  <c r="BF17" i="12"/>
  <c r="BE17" i="12"/>
  <c r="BD17" i="12"/>
  <c r="BC17" i="12"/>
  <c r="BB17" i="12"/>
  <c r="BA17" i="12"/>
  <c r="AZ17" i="12"/>
  <c r="AY17" i="12"/>
  <c r="AX17" i="12"/>
  <c r="AW17" i="12"/>
  <c r="AV17" i="12"/>
  <c r="AU17" i="12"/>
  <c r="AT17" i="12"/>
  <c r="AS17" i="12"/>
  <c r="AR17" i="12"/>
  <c r="AQ17" i="12"/>
  <c r="AP17" i="12"/>
  <c r="AO17" i="12"/>
  <c r="AN17" i="12"/>
  <c r="AM17" i="12"/>
  <c r="AL17" i="12"/>
  <c r="AK17" i="12"/>
  <c r="AJ17" i="12"/>
  <c r="AI17" i="12"/>
  <c r="AH17" i="12"/>
  <c r="AG17" i="12"/>
  <c r="AF17" i="12"/>
  <c r="AE17" i="12"/>
  <c r="AD17" i="12"/>
  <c r="AC17" i="12"/>
  <c r="AB17" i="12"/>
  <c r="AA17" i="12"/>
  <c r="Z17" i="12"/>
  <c r="Y17" i="12"/>
  <c r="X17" i="12"/>
  <c r="W17" i="12"/>
  <c r="V17" i="12"/>
  <c r="U17" i="12"/>
  <c r="T17" i="12"/>
  <c r="S17" i="12"/>
  <c r="R17" i="12"/>
  <c r="Q17" i="12"/>
  <c r="P17" i="12"/>
  <c r="O17" i="12"/>
  <c r="N17" i="12"/>
  <c r="M17" i="12"/>
  <c r="L17" i="12"/>
  <c r="K17" i="12"/>
  <c r="J17" i="12"/>
  <c r="I17" i="12"/>
  <c r="H17" i="12"/>
  <c r="G17" i="12"/>
  <c r="F17" i="12"/>
  <c r="BF16" i="12"/>
  <c r="BE16" i="12"/>
  <c r="BD16" i="12"/>
  <c r="BC16" i="12"/>
  <c r="BB16" i="12"/>
  <c r="BA16" i="12"/>
  <c r="AZ16" i="12"/>
  <c r="AY16" i="12"/>
  <c r="AX16" i="12"/>
  <c r="AW16" i="12"/>
  <c r="AV16" i="12"/>
  <c r="AU16" i="12"/>
  <c r="AT16" i="12"/>
  <c r="AS16" i="12"/>
  <c r="AR16" i="12"/>
  <c r="AQ16" i="12"/>
  <c r="AP16" i="12"/>
  <c r="AO16" i="12"/>
  <c r="AN16" i="12"/>
  <c r="AM16" i="12"/>
  <c r="AL16" i="12"/>
  <c r="AK16" i="12"/>
  <c r="AJ16" i="12"/>
  <c r="AI16" i="12"/>
  <c r="AH16" i="12"/>
  <c r="AG16" i="12"/>
  <c r="AF16" i="12"/>
  <c r="AE16" i="12"/>
  <c r="AD16" i="12"/>
  <c r="AC16" i="12"/>
  <c r="AB16" i="12"/>
  <c r="AA16" i="12"/>
  <c r="Z16" i="12"/>
  <c r="Y16" i="12"/>
  <c r="X16" i="12"/>
  <c r="W16" i="12"/>
  <c r="V16" i="12"/>
  <c r="U16" i="12"/>
  <c r="T16" i="12"/>
  <c r="S16" i="12"/>
  <c r="R16" i="12"/>
  <c r="Q16" i="12"/>
  <c r="P16" i="12"/>
  <c r="O16" i="12"/>
  <c r="N16" i="12"/>
  <c r="M16" i="12"/>
  <c r="L16" i="12"/>
  <c r="K16" i="12"/>
  <c r="J16" i="12"/>
  <c r="I16" i="12"/>
  <c r="H16" i="12"/>
  <c r="G16" i="12"/>
  <c r="F16" i="12"/>
  <c r="BF15" i="12"/>
  <c r="BE15" i="12"/>
  <c r="BD15" i="12"/>
  <c r="BC15" i="12"/>
  <c r="BB15" i="12"/>
  <c r="BA15" i="12"/>
  <c r="AZ15" i="12"/>
  <c r="AY15" i="12"/>
  <c r="AX15" i="12"/>
  <c r="AW15" i="12"/>
  <c r="AV15" i="12"/>
  <c r="AU15" i="12"/>
  <c r="AT15" i="12"/>
  <c r="AS15" i="12"/>
  <c r="AR15" i="12"/>
  <c r="AQ15" i="12"/>
  <c r="AP15" i="12"/>
  <c r="AO15" i="12"/>
  <c r="AN15" i="12"/>
  <c r="AM15" i="12"/>
  <c r="AL15" i="12"/>
  <c r="AK15" i="12"/>
  <c r="AJ15" i="12"/>
  <c r="AI15" i="12"/>
  <c r="AH15" i="12"/>
  <c r="AG15" i="12"/>
  <c r="AF15" i="12"/>
  <c r="AE15" i="12"/>
  <c r="AD15" i="12"/>
  <c r="AC15" i="12"/>
  <c r="AB15" i="12"/>
  <c r="AA15" i="12"/>
  <c r="Z15" i="12"/>
  <c r="Y15" i="12"/>
  <c r="X15" i="12"/>
  <c r="W15" i="12"/>
  <c r="V15" i="12"/>
  <c r="U15" i="12"/>
  <c r="T15" i="12"/>
  <c r="S15" i="12"/>
  <c r="R15" i="12"/>
  <c r="Q15" i="12"/>
  <c r="P15" i="12"/>
  <c r="O15" i="12"/>
  <c r="N15" i="12"/>
  <c r="M15" i="12"/>
  <c r="L15" i="12"/>
  <c r="K15" i="12"/>
  <c r="J15" i="12"/>
  <c r="I15" i="12"/>
  <c r="H15" i="12"/>
  <c r="G15" i="12"/>
  <c r="F15" i="12"/>
  <c r="BF14" i="12"/>
  <c r="BE14" i="12"/>
  <c r="BD14" i="12"/>
  <c r="BC14" i="12"/>
  <c r="BB14" i="12"/>
  <c r="BA14" i="12"/>
  <c r="AZ14" i="12"/>
  <c r="AY14" i="12"/>
  <c r="AX14" i="12"/>
  <c r="AW14" i="12"/>
  <c r="AV14" i="12"/>
  <c r="AU14" i="12"/>
  <c r="AT14" i="12"/>
  <c r="AS14" i="12"/>
  <c r="AR14" i="12"/>
  <c r="AQ14" i="12"/>
  <c r="AP14" i="12"/>
  <c r="AO14" i="12"/>
  <c r="AN14" i="12"/>
  <c r="AM14" i="12"/>
  <c r="AL14" i="12"/>
  <c r="AK14" i="12"/>
  <c r="AJ14" i="12"/>
  <c r="AI14" i="12"/>
  <c r="AH14" i="12"/>
  <c r="AG14" i="12"/>
  <c r="AF14" i="12"/>
  <c r="AE14" i="12"/>
  <c r="AD14" i="12"/>
  <c r="AC14" i="12"/>
  <c r="AB14" i="12"/>
  <c r="AA14" i="12"/>
  <c r="Z14" i="12"/>
  <c r="Y14" i="12"/>
  <c r="X14" i="12"/>
  <c r="W14" i="12"/>
  <c r="V14" i="12"/>
  <c r="U14" i="12"/>
  <c r="T14" i="12"/>
  <c r="S14" i="12"/>
  <c r="R14" i="12"/>
  <c r="Q14" i="12"/>
  <c r="P14" i="12"/>
  <c r="O14" i="12"/>
  <c r="N14" i="12"/>
  <c r="M14" i="12"/>
  <c r="L14" i="12"/>
  <c r="K14" i="12"/>
  <c r="J14" i="12"/>
  <c r="I14" i="12"/>
  <c r="H14" i="12"/>
  <c r="G14" i="12"/>
  <c r="F14" i="12"/>
  <c r="BF13" i="12"/>
  <c r="BE13" i="12"/>
  <c r="BD13" i="12"/>
  <c r="BC13" i="12"/>
  <c r="BB13" i="12"/>
  <c r="BA13" i="12"/>
  <c r="AZ13" i="12"/>
  <c r="AY13" i="12"/>
  <c r="AX13" i="12"/>
  <c r="AW13" i="12"/>
  <c r="AV13" i="12"/>
  <c r="AU13" i="12"/>
  <c r="AT13" i="12"/>
  <c r="AS13" i="12"/>
  <c r="AR13" i="12"/>
  <c r="AQ13" i="12"/>
  <c r="AP13" i="12"/>
  <c r="AO13" i="12"/>
  <c r="AN13" i="12"/>
  <c r="AM13" i="12"/>
  <c r="AL13" i="12"/>
  <c r="AK13" i="12"/>
  <c r="AJ13" i="12"/>
  <c r="AI13" i="12"/>
  <c r="AH13" i="12"/>
  <c r="AG13" i="12"/>
  <c r="AF13" i="12"/>
  <c r="AE13" i="12"/>
  <c r="AD13" i="12"/>
  <c r="AC13" i="12"/>
  <c r="AB13" i="12"/>
  <c r="AA13" i="12"/>
  <c r="Z13" i="12"/>
  <c r="Y13" i="12"/>
  <c r="X13" i="12"/>
  <c r="W13" i="12"/>
  <c r="V13" i="12"/>
  <c r="U13" i="12"/>
  <c r="T13" i="12"/>
  <c r="S13" i="12"/>
  <c r="R13" i="12"/>
  <c r="Q13" i="12"/>
  <c r="P13" i="12"/>
  <c r="O13" i="12"/>
  <c r="N13" i="12"/>
  <c r="M13" i="12"/>
  <c r="L13" i="12"/>
  <c r="K13" i="12"/>
  <c r="J13" i="12"/>
  <c r="I13" i="12"/>
  <c r="H13" i="12"/>
  <c r="G13" i="12"/>
  <c r="F13" i="12"/>
  <c r="BF12" i="12"/>
  <c r="BE12" i="12"/>
  <c r="BD12" i="12"/>
  <c r="BC12" i="12"/>
  <c r="BB12" i="12"/>
  <c r="BA12" i="12"/>
  <c r="AZ12" i="12"/>
  <c r="AY12" i="12"/>
  <c r="AX12" i="12"/>
  <c r="AW12" i="12"/>
  <c r="AV12" i="12"/>
  <c r="AU12" i="12"/>
  <c r="AT12" i="12"/>
  <c r="AS12" i="12"/>
  <c r="AR12" i="12"/>
  <c r="AQ12" i="12"/>
  <c r="AP12" i="12"/>
  <c r="AO12" i="12"/>
  <c r="AN12" i="12"/>
  <c r="AM12" i="12"/>
  <c r="AL12" i="12"/>
  <c r="AK12" i="12"/>
  <c r="AJ12" i="12"/>
  <c r="AI12" i="12"/>
  <c r="AH12" i="12"/>
  <c r="AG12" i="12"/>
  <c r="AF12" i="12"/>
  <c r="AE12" i="12"/>
  <c r="AD12" i="12"/>
  <c r="AC12" i="12"/>
  <c r="AB12" i="12"/>
  <c r="AA12" i="12"/>
  <c r="Z12" i="12"/>
  <c r="Y12" i="12"/>
  <c r="X12" i="12"/>
  <c r="W12" i="12"/>
  <c r="V12" i="12"/>
  <c r="U12" i="12"/>
  <c r="T12" i="12"/>
  <c r="S12" i="12"/>
  <c r="R12" i="12"/>
  <c r="Q12" i="12"/>
  <c r="P12" i="12"/>
  <c r="O12" i="12"/>
  <c r="N12" i="12"/>
  <c r="M12" i="12"/>
  <c r="L12" i="12"/>
  <c r="K12" i="12"/>
  <c r="J12" i="12"/>
  <c r="I12" i="12"/>
  <c r="H12" i="12"/>
  <c r="G12" i="12"/>
  <c r="F12" i="12"/>
  <c r="BF11" i="12"/>
  <c r="BE11" i="12"/>
  <c r="BD11" i="12"/>
  <c r="BC11" i="12"/>
  <c r="BB11" i="12"/>
  <c r="BA11" i="12"/>
  <c r="AZ11" i="12"/>
  <c r="AY11" i="12"/>
  <c r="AX11" i="12"/>
  <c r="AW11" i="12"/>
  <c r="AV11" i="12"/>
  <c r="AU11" i="12"/>
  <c r="AT11" i="12"/>
  <c r="AS11" i="12"/>
  <c r="AR11" i="12"/>
  <c r="AQ11" i="12"/>
  <c r="AP11" i="12"/>
  <c r="AO11" i="12"/>
  <c r="AN11" i="12"/>
  <c r="AM11" i="12"/>
  <c r="AL11" i="12"/>
  <c r="AK11" i="12"/>
  <c r="AJ11" i="12"/>
  <c r="AI11" i="12"/>
  <c r="AH11" i="12"/>
  <c r="AG11" i="12"/>
  <c r="AF11" i="12"/>
  <c r="AE11" i="12"/>
  <c r="AD11" i="12"/>
  <c r="AC11" i="12"/>
  <c r="AB11" i="12"/>
  <c r="AA11" i="12"/>
  <c r="Z11" i="12"/>
  <c r="Y11" i="12"/>
  <c r="X11" i="12"/>
  <c r="W11" i="12"/>
  <c r="V11" i="12"/>
  <c r="U11" i="12"/>
  <c r="T11" i="12"/>
  <c r="S11" i="12"/>
  <c r="R11" i="12"/>
  <c r="Q11" i="12"/>
  <c r="P11" i="12"/>
  <c r="O11" i="12"/>
  <c r="N11" i="12"/>
  <c r="M11" i="12"/>
  <c r="L11" i="12"/>
  <c r="K11" i="12"/>
  <c r="J11" i="12"/>
  <c r="I11" i="12"/>
  <c r="H11" i="12"/>
  <c r="G11" i="12"/>
  <c r="F11" i="12"/>
  <c r="BF10" i="12"/>
  <c r="BE10" i="12"/>
  <c r="BD10" i="12"/>
  <c r="BC10" i="12"/>
  <c r="BB10" i="12"/>
  <c r="BA10" i="12"/>
  <c r="AZ10" i="12"/>
  <c r="AY10" i="12"/>
  <c r="AX10" i="12"/>
  <c r="AW10" i="12"/>
  <c r="AV10" i="12"/>
  <c r="AU10" i="12"/>
  <c r="AT10" i="12"/>
  <c r="AS10" i="12"/>
  <c r="AR10" i="12"/>
  <c r="AQ10" i="12"/>
  <c r="AP10" i="12"/>
  <c r="AO10" i="12"/>
  <c r="AN10" i="12"/>
  <c r="AM10" i="12"/>
  <c r="AL10" i="12"/>
  <c r="AK10" i="12"/>
  <c r="AJ10" i="12"/>
  <c r="AI10" i="12"/>
  <c r="AH10" i="12"/>
  <c r="AG10" i="12"/>
  <c r="AF10" i="12"/>
  <c r="AE10" i="12"/>
  <c r="AD10" i="12"/>
  <c r="AC10" i="12"/>
  <c r="AB10" i="12"/>
  <c r="AA10" i="12"/>
  <c r="Z10" i="12"/>
  <c r="Y10" i="12"/>
  <c r="X10" i="12"/>
  <c r="W10" i="12"/>
  <c r="V10" i="12"/>
  <c r="U10" i="12"/>
  <c r="T10" i="12"/>
  <c r="S10" i="12"/>
  <c r="R10" i="12"/>
  <c r="Q10" i="12"/>
  <c r="P10" i="12"/>
  <c r="O10" i="12"/>
  <c r="N10" i="12"/>
  <c r="M10" i="12"/>
  <c r="L10" i="12"/>
  <c r="K10" i="12"/>
  <c r="J10" i="12"/>
  <c r="I10" i="12"/>
  <c r="H10" i="12"/>
  <c r="G10" i="12"/>
  <c r="F10" i="12"/>
  <c r="BF9" i="12"/>
  <c r="BE9" i="12"/>
  <c r="BD9" i="12"/>
  <c r="BC9" i="12"/>
  <c r="BB9" i="12"/>
  <c r="BA9" i="12"/>
  <c r="AZ9" i="12"/>
  <c r="AY9" i="12"/>
  <c r="AX9" i="12"/>
  <c r="AW9" i="12"/>
  <c r="AV9" i="12"/>
  <c r="AU9" i="12"/>
  <c r="AT9" i="12"/>
  <c r="AS9" i="12"/>
  <c r="AR9" i="12"/>
  <c r="AQ9" i="12"/>
  <c r="AP9" i="12"/>
  <c r="AO9" i="12"/>
  <c r="AN9" i="12"/>
  <c r="AM9" i="12"/>
  <c r="AL9" i="12"/>
  <c r="AK9" i="12"/>
  <c r="AJ9" i="12"/>
  <c r="AI9" i="12"/>
  <c r="AH9" i="12"/>
  <c r="AG9" i="12"/>
  <c r="AF9" i="12"/>
  <c r="AE9" i="12"/>
  <c r="AD9" i="12"/>
  <c r="AC9" i="12"/>
  <c r="AB9" i="12"/>
  <c r="AA9" i="12"/>
  <c r="Z9" i="12"/>
  <c r="Y9" i="12"/>
  <c r="X9" i="12"/>
  <c r="W9" i="12"/>
  <c r="V9" i="12"/>
  <c r="U9" i="12"/>
  <c r="T9" i="12"/>
  <c r="S9" i="12"/>
  <c r="R9" i="12"/>
  <c r="Q9" i="12"/>
  <c r="P9" i="12"/>
  <c r="O9" i="12"/>
  <c r="N9" i="12"/>
  <c r="M9" i="12"/>
  <c r="L9" i="12"/>
  <c r="K9" i="12"/>
  <c r="J9" i="12"/>
  <c r="I9" i="12"/>
  <c r="H9" i="12"/>
  <c r="G9" i="12"/>
  <c r="F9" i="12"/>
  <c r="BF8" i="12"/>
  <c r="BE8" i="12"/>
  <c r="BD8" i="12"/>
  <c r="BC8" i="12"/>
  <c r="BB8" i="12"/>
  <c r="BA8" i="12"/>
  <c r="AZ8" i="12"/>
  <c r="AY8" i="12"/>
  <c r="AX8" i="12"/>
  <c r="AW8" i="12"/>
  <c r="AV8" i="12"/>
  <c r="AU8" i="12"/>
  <c r="AT8" i="12"/>
  <c r="AS8" i="12"/>
  <c r="AR8" i="12"/>
  <c r="AQ8" i="12"/>
  <c r="AP8" i="12"/>
  <c r="AO8" i="12"/>
  <c r="AN8" i="12"/>
  <c r="AM8" i="12"/>
  <c r="AL8" i="12"/>
  <c r="AK8" i="12"/>
  <c r="AJ8" i="12"/>
  <c r="AI8" i="12"/>
  <c r="AH8" i="12"/>
  <c r="AG8" i="12"/>
  <c r="AF8" i="12"/>
  <c r="AE8" i="12"/>
  <c r="AD8" i="12"/>
  <c r="AC8" i="12"/>
  <c r="AB8" i="12"/>
  <c r="AA8" i="12"/>
  <c r="Z8" i="12"/>
  <c r="Y8" i="12"/>
  <c r="X8" i="12"/>
  <c r="W8" i="12"/>
  <c r="V8" i="12"/>
  <c r="U8" i="12"/>
  <c r="T8" i="12"/>
  <c r="S8" i="12"/>
  <c r="R8" i="12"/>
  <c r="Q8" i="12"/>
  <c r="P8" i="12"/>
  <c r="O8" i="12"/>
  <c r="N8" i="12"/>
  <c r="M8" i="12"/>
  <c r="L8" i="12"/>
  <c r="K8" i="12"/>
  <c r="J8" i="12"/>
  <c r="I8" i="12"/>
  <c r="H8" i="12"/>
  <c r="G8" i="12"/>
  <c r="F8" i="12"/>
  <c r="BF7" i="12"/>
  <c r="BE7" i="12"/>
  <c r="BD7" i="12"/>
  <c r="BC7" i="12"/>
  <c r="BB7" i="12"/>
  <c r="BA7" i="12"/>
  <c r="AZ7" i="12"/>
  <c r="AY7" i="12"/>
  <c r="AX7" i="12"/>
  <c r="AW7" i="12"/>
  <c r="AV7" i="12"/>
  <c r="AU7" i="12"/>
  <c r="AT7" i="12"/>
  <c r="AS7" i="12"/>
  <c r="AR7" i="12"/>
  <c r="AQ7" i="12"/>
  <c r="AP7" i="12"/>
  <c r="AO7" i="12"/>
  <c r="AN7" i="12"/>
  <c r="AM7" i="12"/>
  <c r="AL7" i="12"/>
  <c r="AK7" i="12"/>
  <c r="AJ7" i="12"/>
  <c r="AI7" i="12"/>
  <c r="AH7" i="12"/>
  <c r="AG7" i="12"/>
  <c r="AF7" i="12"/>
  <c r="AE7" i="12"/>
  <c r="AD7" i="12"/>
  <c r="AC7" i="12"/>
  <c r="AB7" i="12"/>
  <c r="AA7" i="12"/>
  <c r="Z7" i="12"/>
  <c r="Y7" i="12"/>
  <c r="X7" i="12"/>
  <c r="W7" i="12"/>
  <c r="V7" i="12"/>
  <c r="U7" i="12"/>
  <c r="T7" i="12"/>
  <c r="S7" i="12"/>
  <c r="R7" i="12"/>
  <c r="Q7" i="12"/>
  <c r="P7" i="12"/>
  <c r="O7" i="12"/>
  <c r="N7" i="12"/>
  <c r="M7" i="12"/>
  <c r="L7" i="12"/>
  <c r="K7" i="12"/>
  <c r="J7" i="12"/>
  <c r="I7" i="12"/>
  <c r="H7" i="12"/>
  <c r="G7" i="12"/>
  <c r="F7" i="12"/>
  <c r="BF6" i="12"/>
  <c r="BE6" i="12"/>
  <c r="BD6" i="12"/>
  <c r="BC6" i="12"/>
  <c r="BB6" i="12"/>
  <c r="BA6" i="12"/>
  <c r="AZ6" i="12"/>
  <c r="AY6" i="12"/>
  <c r="AX6" i="12"/>
  <c r="AW6" i="12"/>
  <c r="AV6" i="12"/>
  <c r="AU6" i="12"/>
  <c r="AT6" i="12"/>
  <c r="AS6" i="12"/>
  <c r="AR6" i="12"/>
  <c r="AQ6" i="12"/>
  <c r="AP6" i="12"/>
  <c r="AO6" i="12"/>
  <c r="AN6" i="12"/>
  <c r="AM6" i="12"/>
  <c r="AL6" i="12"/>
  <c r="AK6" i="12"/>
  <c r="AJ6" i="12"/>
  <c r="AI6" i="12"/>
  <c r="AH6" i="12"/>
  <c r="AG6" i="12"/>
  <c r="AF6" i="12"/>
  <c r="AE6" i="12"/>
  <c r="AD6" i="12"/>
  <c r="AC6" i="12"/>
  <c r="AB6" i="12"/>
  <c r="AA6" i="12"/>
  <c r="Z6" i="12"/>
  <c r="Y6" i="12"/>
  <c r="X6" i="12"/>
  <c r="W6" i="12"/>
  <c r="V6" i="12"/>
  <c r="U6" i="12"/>
  <c r="T6" i="12"/>
  <c r="S6" i="12"/>
  <c r="R6" i="12"/>
  <c r="Q6" i="12"/>
  <c r="P6" i="12"/>
  <c r="O6" i="12"/>
  <c r="N6" i="12"/>
  <c r="M6" i="12"/>
  <c r="L6" i="12"/>
  <c r="K6" i="12"/>
  <c r="J6" i="12"/>
  <c r="I6" i="12"/>
  <c r="H6" i="12"/>
  <c r="G6" i="12"/>
  <c r="F6" i="12"/>
  <c r="BF5" i="12"/>
  <c r="BE5" i="12"/>
  <c r="BD5" i="12"/>
  <c r="BC5" i="12"/>
  <c r="BB5" i="12"/>
  <c r="BA5" i="12"/>
  <c r="AZ5" i="12"/>
  <c r="AY5" i="12"/>
  <c r="AX5" i="12"/>
  <c r="AW5" i="12"/>
  <c r="AV5" i="12"/>
  <c r="AU5" i="12"/>
  <c r="AT5" i="12"/>
  <c r="AS5" i="12"/>
  <c r="AR5" i="12"/>
  <c r="AQ5" i="12"/>
  <c r="AP5" i="12"/>
  <c r="AO5" i="12"/>
  <c r="AN5" i="12"/>
  <c r="AM5" i="12"/>
  <c r="AL5" i="12"/>
  <c r="AK5" i="12"/>
  <c r="AJ5" i="12"/>
  <c r="AI5" i="12"/>
  <c r="AH5" i="12"/>
  <c r="AG5" i="12"/>
  <c r="AF5" i="12"/>
  <c r="AE5" i="12"/>
  <c r="AD5" i="12"/>
  <c r="AC5" i="12"/>
  <c r="AB5" i="12"/>
  <c r="AA5" i="12"/>
  <c r="Z5" i="12"/>
  <c r="Y5" i="12"/>
  <c r="X5" i="12"/>
  <c r="W5" i="12"/>
  <c r="V5" i="12"/>
  <c r="U5" i="12"/>
  <c r="T5" i="12"/>
  <c r="S5" i="12"/>
  <c r="R5" i="12"/>
  <c r="Q5" i="12"/>
  <c r="P5" i="12"/>
  <c r="O5" i="12"/>
  <c r="N5" i="12"/>
  <c r="M5" i="12"/>
  <c r="L5" i="12"/>
  <c r="K5" i="12"/>
  <c r="J5" i="12"/>
  <c r="I5" i="12"/>
  <c r="H5" i="12"/>
  <c r="G5" i="12"/>
  <c r="F5" i="12"/>
  <c r="BF4" i="12"/>
  <c r="BE4" i="12"/>
  <c r="BD4" i="12"/>
  <c r="BC4" i="12"/>
  <c r="BB4" i="12"/>
  <c r="BA4" i="12"/>
  <c r="AZ4" i="12"/>
  <c r="AY4" i="12"/>
  <c r="AX4" i="12"/>
  <c r="AW4" i="12"/>
  <c r="AV4" i="12"/>
  <c r="AU4" i="12"/>
  <c r="AT4" i="12"/>
  <c r="AS4" i="12"/>
  <c r="AR4" i="12"/>
  <c r="AQ4" i="12"/>
  <c r="AP4" i="12"/>
  <c r="AO4" i="12"/>
  <c r="AN4" i="12"/>
  <c r="AM4" i="12"/>
  <c r="AL4" i="12"/>
  <c r="AK4" i="12"/>
  <c r="AJ4" i="12"/>
  <c r="AI4" i="12"/>
  <c r="AH4" i="12"/>
  <c r="AG4" i="12"/>
  <c r="AF4" i="12"/>
  <c r="AE4" i="12"/>
  <c r="AD4" i="12"/>
  <c r="AC4" i="12"/>
  <c r="AB4" i="12"/>
  <c r="AA4" i="12"/>
  <c r="Z4" i="12"/>
  <c r="Y4" i="12"/>
  <c r="X4" i="12"/>
  <c r="W4" i="12"/>
  <c r="V4" i="12"/>
  <c r="U4" i="12"/>
  <c r="T4" i="12"/>
  <c r="S4" i="12"/>
  <c r="R4" i="12"/>
  <c r="Q4" i="12"/>
  <c r="P4" i="12"/>
  <c r="O4" i="12"/>
  <c r="N4" i="12"/>
  <c r="M4" i="12"/>
  <c r="L4" i="12"/>
  <c r="K4" i="12"/>
  <c r="J4" i="12"/>
  <c r="I4" i="12"/>
  <c r="H4" i="12"/>
  <c r="G4" i="12"/>
  <c r="F4" i="12"/>
  <c r="BF3" i="12"/>
  <c r="BE3" i="12"/>
  <c r="BD3" i="12"/>
  <c r="BC3" i="12"/>
  <c r="BB3" i="12"/>
  <c r="BA3" i="12"/>
  <c r="AZ3" i="12"/>
  <c r="AY3" i="12"/>
  <c r="AX3" i="12"/>
  <c r="AW3" i="12"/>
  <c r="AV3" i="12"/>
  <c r="AU3" i="12"/>
  <c r="AT3" i="12"/>
  <c r="AS3" i="12"/>
  <c r="AR3" i="12"/>
  <c r="AQ3" i="12"/>
  <c r="AP3" i="12"/>
  <c r="AO3" i="12"/>
  <c r="AN3" i="12"/>
  <c r="AM3" i="12"/>
  <c r="AL3" i="12"/>
  <c r="AK3" i="12"/>
  <c r="AJ3" i="12"/>
  <c r="AI3" i="12"/>
  <c r="AH3" i="12"/>
  <c r="AG3" i="12"/>
  <c r="AF3" i="12"/>
  <c r="AE3" i="12"/>
  <c r="AD3" i="12"/>
  <c r="AC3" i="12"/>
  <c r="AB3" i="12"/>
  <c r="AA3" i="12"/>
  <c r="Z3" i="12"/>
  <c r="Y3" i="12"/>
  <c r="X3" i="12"/>
  <c r="W3" i="12"/>
  <c r="V3" i="12"/>
  <c r="U3" i="12"/>
  <c r="T3" i="12"/>
  <c r="S3" i="12"/>
  <c r="R3" i="12"/>
  <c r="Q3" i="12"/>
  <c r="P3" i="12"/>
  <c r="O3" i="12"/>
  <c r="N3" i="12"/>
  <c r="M3" i="12"/>
  <c r="L3" i="12"/>
  <c r="K3" i="12"/>
  <c r="J3" i="12"/>
  <c r="I3" i="12"/>
  <c r="H3" i="12"/>
  <c r="G3" i="12"/>
  <c r="F3" i="12"/>
  <c r="W36" i="12" l="1"/>
  <c r="W40" i="12" s="1"/>
  <c r="AU36" i="12"/>
  <c r="AU40" i="12" s="1"/>
  <c r="BA36" i="12"/>
  <c r="BA40" i="12" s="1"/>
  <c r="D9" i="26"/>
  <c r="D4" i="26" s="1"/>
  <c r="G36" i="12"/>
  <c r="G40" i="12" s="1"/>
  <c r="AE36" i="12"/>
  <c r="AE40" i="12" s="1"/>
  <c r="BC36" i="12"/>
  <c r="BC40" i="12" s="1"/>
  <c r="O36" i="12"/>
  <c r="O40" i="12" s="1"/>
  <c r="AM36" i="12"/>
  <c r="AM40" i="12" s="1"/>
  <c r="X36" i="12"/>
  <c r="X40" i="12" s="1"/>
  <c r="BD36" i="12"/>
  <c r="BD40" i="12" s="1"/>
  <c r="Q36" i="12"/>
  <c r="Q40" i="12" s="1"/>
  <c r="AO36" i="12"/>
  <c r="AO40" i="12" s="1"/>
  <c r="AH36" i="12"/>
  <c r="AH40" i="12" s="1"/>
  <c r="BF36" i="12"/>
  <c r="BF40" i="12" s="1"/>
  <c r="K36" i="12"/>
  <c r="K40" i="12" s="1"/>
  <c r="S36" i="12"/>
  <c r="S40" i="12" s="1"/>
  <c r="AA36" i="12"/>
  <c r="AA40" i="12" s="1"/>
  <c r="AI36" i="12"/>
  <c r="AI40" i="12" s="1"/>
  <c r="AQ36" i="12"/>
  <c r="AQ40" i="12" s="1"/>
  <c r="AY36" i="12"/>
  <c r="AY40" i="12" s="1"/>
  <c r="H36" i="12"/>
  <c r="H40" i="12" s="1"/>
  <c r="AF36" i="12"/>
  <c r="AF40" i="12" s="1"/>
  <c r="AV36" i="12"/>
  <c r="AV40" i="12" s="1"/>
  <c r="AG36" i="12"/>
  <c r="AG40" i="12" s="1"/>
  <c r="BE36" i="12"/>
  <c r="BE40" i="12" s="1"/>
  <c r="R36" i="12"/>
  <c r="R40" i="12" s="1"/>
  <c r="AX36" i="12"/>
  <c r="AX40" i="12" s="1"/>
  <c r="L36" i="12"/>
  <c r="L40" i="12" s="1"/>
  <c r="AB36" i="12"/>
  <c r="AB40" i="12" s="1"/>
  <c r="AR36" i="12"/>
  <c r="AR40" i="12" s="1"/>
  <c r="M36" i="12"/>
  <c r="M40" i="12" s="1"/>
  <c r="U36" i="12"/>
  <c r="U40" i="12" s="1"/>
  <c r="AC36" i="12"/>
  <c r="AC40" i="12" s="1"/>
  <c r="AK36" i="12"/>
  <c r="AK40" i="12" s="1"/>
  <c r="AS36" i="12"/>
  <c r="AS40" i="12" s="1"/>
  <c r="P36" i="12"/>
  <c r="P40" i="12" s="1"/>
  <c r="AN36" i="12"/>
  <c r="AN40" i="12" s="1"/>
  <c r="I36" i="12"/>
  <c r="I40" i="12" s="1"/>
  <c r="Y36" i="12"/>
  <c r="Y40" i="12" s="1"/>
  <c r="AW36" i="12"/>
  <c r="AW40" i="12" s="1"/>
  <c r="J36" i="12"/>
  <c r="J40" i="12" s="1"/>
  <c r="Z36" i="12"/>
  <c r="Z40" i="12" s="1"/>
  <c r="AP36" i="12"/>
  <c r="AP40" i="12" s="1"/>
  <c r="T36" i="12"/>
  <c r="T40" i="12" s="1"/>
  <c r="AJ36" i="12"/>
  <c r="AJ40" i="12" s="1"/>
  <c r="AZ36" i="12"/>
  <c r="AZ40" i="12" s="1"/>
  <c r="F36" i="12"/>
  <c r="F40" i="12" s="1"/>
  <c r="N36" i="12"/>
  <c r="N40" i="12" s="1"/>
  <c r="V36" i="12"/>
  <c r="V40" i="12" s="1"/>
  <c r="AD36" i="12"/>
  <c r="AD40" i="12" s="1"/>
  <c r="AL36" i="12"/>
  <c r="AL40" i="12" s="1"/>
  <c r="AT36" i="12"/>
  <c r="AT40" i="12" s="1"/>
  <c r="BB36" i="12"/>
  <c r="BB40" i="12" s="1"/>
  <c r="C9" i="26"/>
  <c r="C4" i="26" s="1"/>
  <c r="C44" i="25" l="1"/>
  <c r="C38" i="25"/>
  <c r="C18" i="25"/>
  <c r="C7" i="25" l="1"/>
  <c r="E7" i="25" l="1"/>
  <c r="D44" i="25"/>
  <c r="D38" i="25"/>
  <c r="D25" i="25"/>
  <c r="D18" i="25"/>
  <c r="D86" i="20"/>
  <c r="D85" i="20" s="1"/>
  <c r="D262" i="20" l="1"/>
  <c r="D256" i="20"/>
  <c r="D250" i="20" s="1"/>
  <c r="D247" i="20"/>
  <c r="D241" i="20"/>
  <c r="D240" i="20" s="1"/>
  <c r="D233" i="20"/>
  <c r="D228" i="20"/>
  <c r="D237" i="20"/>
  <c r="D236" i="20"/>
  <c r="D231" i="20"/>
  <c r="D229" i="20"/>
  <c r="D215" i="20"/>
  <c r="D213" i="20"/>
  <c r="D205" i="20"/>
  <c r="D201" i="20"/>
  <c r="D194" i="20"/>
  <c r="D187" i="20"/>
  <c r="D182" i="20"/>
  <c r="D175" i="20"/>
  <c r="D166" i="20"/>
  <c r="D163" i="20"/>
  <c r="D162" i="20" s="1"/>
  <c r="D158" i="20"/>
  <c r="D157" i="20"/>
  <c r="D156" i="20"/>
  <c r="D146" i="20"/>
  <c r="D143" i="20"/>
  <c r="D142" i="20"/>
  <c r="D141" i="20"/>
  <c r="D137" i="20"/>
  <c r="D131" i="20" s="1"/>
  <c r="D128" i="20"/>
  <c r="D126" i="20"/>
  <c r="D123" i="20"/>
  <c r="D122" i="20"/>
  <c r="D118" i="20" s="1"/>
  <c r="D226" i="20" l="1"/>
  <c r="D225" i="20" s="1"/>
  <c r="D155" i="20"/>
  <c r="D145" i="20" s="1"/>
  <c r="D140" i="20"/>
  <c r="D117" i="20" s="1"/>
  <c r="D115" i="20"/>
  <c r="D113" i="20"/>
  <c r="D108" i="20"/>
  <c r="D100" i="20"/>
  <c r="D112" i="20" l="1"/>
  <c r="D95" i="20"/>
  <c r="D89" i="20"/>
  <c r="D81" i="20"/>
  <c r="D69" i="20" s="1"/>
  <c r="D68" i="20" l="1"/>
  <c r="D65" i="20"/>
  <c r="D34" i="20"/>
  <c r="D59" i="20" l="1"/>
  <c r="D14" i="20"/>
  <c r="D8" i="20" l="1"/>
  <c r="D5" i="20" s="1"/>
  <c r="D4" i="20" s="1"/>
  <c r="D3" i="20" s="1"/>
  <c r="F3" i="20" s="1"/>
  <c r="BV302" i="8" l="1"/>
  <c r="GI302" i="8" s="1"/>
  <c r="GJ302" i="8" s="1"/>
  <c r="R302" i="8" s="1"/>
  <c r="BV301" i="8"/>
  <c r="GI301" i="8" s="1"/>
  <c r="BV300" i="8"/>
  <c r="GI300" i="8" s="1"/>
  <c r="BV299" i="8"/>
  <c r="GI299" i="8" s="1"/>
  <c r="BV298" i="8"/>
  <c r="GI298" i="8" s="1"/>
  <c r="BV297" i="8"/>
  <c r="GI297" i="8" s="1"/>
  <c r="GJ297" i="8" s="1"/>
  <c r="R297" i="8" s="1"/>
  <c r="BV296" i="8"/>
  <c r="GI296" i="8" s="1"/>
  <c r="BV295" i="8"/>
  <c r="GI295" i="8" s="1"/>
  <c r="BV294" i="8"/>
  <c r="GI294" i="8" s="1"/>
  <c r="BV293" i="8"/>
  <c r="GI293" i="8" s="1"/>
  <c r="BV292" i="8"/>
  <c r="GI292" i="8" s="1"/>
  <c r="BV291" i="8"/>
  <c r="GI291" i="8" s="1"/>
  <c r="BV290" i="8"/>
  <c r="GI290" i="8" s="1"/>
  <c r="BV289" i="8"/>
  <c r="GI289" i="8" s="1"/>
  <c r="BV288" i="8"/>
  <c r="GI288" i="8" s="1"/>
  <c r="BV287" i="8"/>
  <c r="GI287" i="8" s="1"/>
  <c r="BV286" i="8"/>
  <c r="GI286" i="8" s="1"/>
  <c r="BV285" i="8"/>
  <c r="GI285" i="8" s="1"/>
  <c r="BV284" i="8"/>
  <c r="GI284" i="8" s="1"/>
  <c r="BV283" i="8"/>
  <c r="GI283" i="8" s="1"/>
  <c r="BV282" i="8"/>
  <c r="GI282" i="8" s="1"/>
  <c r="BV281" i="8"/>
  <c r="GI281" i="8" s="1"/>
  <c r="BV280" i="8"/>
  <c r="GI280" i="8" s="1"/>
  <c r="BV279" i="8"/>
  <c r="GI279" i="8" s="1"/>
  <c r="BV278" i="8"/>
  <c r="GI278" i="8" s="1"/>
  <c r="BV277" i="8"/>
  <c r="GI277" i="8" s="1"/>
  <c r="BV274" i="8"/>
  <c r="GI274" i="8" s="1"/>
  <c r="BV273" i="8"/>
  <c r="GI273" i="8" s="1"/>
  <c r="BV272" i="8"/>
  <c r="GI272" i="8" s="1"/>
  <c r="BV271" i="8"/>
  <c r="GI271" i="8" s="1"/>
  <c r="BV269" i="8"/>
  <c r="GI269" i="8" s="1"/>
  <c r="BV268" i="8"/>
  <c r="GI268" i="8" s="1"/>
  <c r="BV267" i="8"/>
  <c r="GI267" i="8" s="1"/>
  <c r="BV265" i="8"/>
  <c r="GI265" i="8" s="1"/>
  <c r="BV264" i="8"/>
  <c r="GI264" i="8" s="1"/>
  <c r="BV263" i="8"/>
  <c r="GI263" i="8" s="1"/>
  <c r="BV262" i="8"/>
  <c r="GI262" i="8" s="1"/>
  <c r="BV261" i="8"/>
  <c r="GI261" i="8" s="1"/>
  <c r="BV257" i="8"/>
  <c r="GI257" i="8" s="1"/>
  <c r="BV256" i="8"/>
  <c r="GI256" i="8" s="1"/>
  <c r="BV254" i="8"/>
  <c r="GI254" i="8" s="1"/>
  <c r="BV253" i="8"/>
  <c r="GI253" i="8" s="1"/>
  <c r="BV252" i="8"/>
  <c r="GI252" i="8" s="1"/>
  <c r="BV251" i="8"/>
  <c r="GI251" i="8" s="1"/>
  <c r="BV250" i="8"/>
  <c r="GI250" i="8" s="1"/>
  <c r="BV249" i="8"/>
  <c r="GI249" i="8" s="1"/>
  <c r="BV248" i="8"/>
  <c r="GI248" i="8" s="1"/>
  <c r="BV247" i="8"/>
  <c r="GI247" i="8" s="1"/>
  <c r="BV246" i="8"/>
  <c r="GI246" i="8" s="1"/>
  <c r="BV245" i="8"/>
  <c r="GI245" i="8" s="1"/>
  <c r="BV244" i="8"/>
  <c r="GI244" i="8" s="1"/>
  <c r="BV243" i="8"/>
  <c r="GI243" i="8" s="1"/>
  <c r="BV242" i="8"/>
  <c r="GI242" i="8" s="1"/>
  <c r="BV241" i="8"/>
  <c r="GI241" i="8" s="1"/>
  <c r="BV240" i="8"/>
  <c r="GI240" i="8" s="1"/>
  <c r="BV239" i="8"/>
  <c r="GI239" i="8" s="1"/>
  <c r="BV238" i="8"/>
  <c r="GI238" i="8" s="1"/>
  <c r="BV237" i="8"/>
  <c r="GI237" i="8" s="1"/>
  <c r="BV236" i="8"/>
  <c r="GI236" i="8" s="1"/>
  <c r="BV235" i="8"/>
  <c r="GI235" i="8" s="1"/>
  <c r="BV234" i="8"/>
  <c r="GI234" i="8" s="1"/>
  <c r="BV233" i="8"/>
  <c r="GI233" i="8" s="1"/>
  <c r="BV232" i="8"/>
  <c r="GI232" i="8" s="1"/>
  <c r="BV231" i="8"/>
  <c r="GI231" i="8" s="1"/>
  <c r="BV230" i="8"/>
  <c r="GI230" i="8" s="1"/>
  <c r="BV229" i="8"/>
  <c r="GI229" i="8" s="1"/>
  <c r="BV228" i="8"/>
  <c r="GI228" i="8" s="1"/>
  <c r="BV227" i="8"/>
  <c r="GI227" i="8" s="1"/>
  <c r="BV226" i="8"/>
  <c r="GI226" i="8" s="1"/>
  <c r="GJ226" i="8" s="1"/>
  <c r="R226" i="8" s="1"/>
  <c r="BV225" i="8"/>
  <c r="GI225" i="8" s="1"/>
  <c r="BV224" i="8"/>
  <c r="GI224" i="8" s="1"/>
  <c r="BV223" i="8"/>
  <c r="GI223" i="8" s="1"/>
  <c r="BV222" i="8"/>
  <c r="GI222" i="8" s="1"/>
  <c r="BV221" i="8"/>
  <c r="GI221" i="8" s="1"/>
  <c r="BV220" i="8"/>
  <c r="GI220" i="8" s="1"/>
  <c r="BV219" i="8"/>
  <c r="GI219" i="8" s="1"/>
  <c r="BV218" i="8"/>
  <c r="GI218" i="8" s="1"/>
  <c r="BV217" i="8"/>
  <c r="GI217" i="8" s="1"/>
  <c r="BV216" i="8"/>
  <c r="GI216" i="8" s="1"/>
  <c r="BV215" i="8"/>
  <c r="GI215" i="8" s="1"/>
  <c r="BV214" i="8"/>
  <c r="GI214" i="8" s="1"/>
  <c r="BV213" i="8"/>
  <c r="GI213" i="8" s="1"/>
  <c r="BV212" i="8"/>
  <c r="GI212" i="8" s="1"/>
  <c r="BV211" i="8"/>
  <c r="GI211" i="8" s="1"/>
  <c r="BV210" i="8"/>
  <c r="GI210" i="8" s="1"/>
  <c r="BV209" i="8"/>
  <c r="GI209" i="8" s="1"/>
  <c r="BV208" i="8"/>
  <c r="GI208" i="8" s="1"/>
  <c r="BV207" i="8"/>
  <c r="GI207" i="8" s="1"/>
  <c r="BV206" i="8"/>
  <c r="GI206" i="8" s="1"/>
  <c r="BV205" i="8"/>
  <c r="GI205" i="8" s="1"/>
  <c r="BV204" i="8"/>
  <c r="GI204" i="8" s="1"/>
  <c r="BV203" i="8"/>
  <c r="GI203" i="8" s="1"/>
  <c r="BV202" i="8"/>
  <c r="GI202" i="8" s="1"/>
  <c r="BV201" i="8"/>
  <c r="GI201" i="8" s="1"/>
  <c r="BV200" i="8"/>
  <c r="GI200" i="8" s="1"/>
  <c r="BV199" i="8"/>
  <c r="GI199" i="8" s="1"/>
  <c r="BV198" i="8"/>
  <c r="GI198" i="8" s="1"/>
  <c r="BV197" i="8"/>
  <c r="GI197" i="8" s="1"/>
  <c r="BV196" i="8"/>
  <c r="GI196" i="8" s="1"/>
  <c r="BV195" i="8"/>
  <c r="GI195" i="8" s="1"/>
  <c r="BV194" i="8"/>
  <c r="GI194" i="8" s="1"/>
  <c r="BV193" i="8"/>
  <c r="GI193" i="8" s="1"/>
  <c r="BV192" i="8"/>
  <c r="GI192" i="8" s="1"/>
  <c r="BV191" i="8"/>
  <c r="GI191" i="8" s="1"/>
  <c r="BV190" i="8"/>
  <c r="GI190" i="8" s="1"/>
  <c r="BV189" i="8"/>
  <c r="GI189" i="8" s="1"/>
  <c r="BV188" i="8"/>
  <c r="GI188" i="8" s="1"/>
  <c r="BV187" i="8"/>
  <c r="GI187" i="8" s="1"/>
  <c r="BV186" i="8"/>
  <c r="GI186" i="8" s="1"/>
  <c r="BV185" i="8"/>
  <c r="GI185" i="8" s="1"/>
  <c r="BV184" i="8"/>
  <c r="GI184" i="8" s="1"/>
  <c r="GJ184" i="8" s="1"/>
  <c r="R184" i="8" s="1"/>
  <c r="BV183" i="8"/>
  <c r="GI183" i="8" s="1"/>
  <c r="BV182" i="8"/>
  <c r="GI182" i="8" s="1"/>
  <c r="BV181" i="8"/>
  <c r="GI181" i="8" s="1"/>
  <c r="BV180" i="8"/>
  <c r="GI180" i="8" s="1"/>
  <c r="BV179" i="8"/>
  <c r="GI179" i="8" s="1"/>
  <c r="BV178" i="8"/>
  <c r="GI178" i="8" s="1"/>
  <c r="BV177" i="8"/>
  <c r="GI177" i="8" s="1"/>
  <c r="BV176" i="8"/>
  <c r="GI176" i="8" s="1"/>
  <c r="BV175" i="8"/>
  <c r="GI175" i="8" s="1"/>
  <c r="BV174" i="8"/>
  <c r="GI174" i="8" s="1"/>
  <c r="BV173" i="8"/>
  <c r="GI173" i="8" s="1"/>
  <c r="BV172" i="8"/>
  <c r="GI172" i="8" s="1"/>
  <c r="BV171" i="8"/>
  <c r="GI171" i="8" s="1"/>
  <c r="BV170" i="8"/>
  <c r="GI170" i="8" s="1"/>
  <c r="BV169" i="8"/>
  <c r="GI169" i="8" s="1"/>
  <c r="BV168" i="8"/>
  <c r="GI168" i="8" s="1"/>
  <c r="BV167" i="8"/>
  <c r="GI167" i="8" s="1"/>
  <c r="BV166" i="8"/>
  <c r="GI166" i="8" s="1"/>
  <c r="BV165" i="8"/>
  <c r="GI165" i="8" s="1"/>
  <c r="BV164" i="8"/>
  <c r="GI164" i="8" s="1"/>
  <c r="BV163" i="8"/>
  <c r="GI163" i="8" s="1"/>
  <c r="BV162" i="8"/>
  <c r="GI162" i="8" s="1"/>
  <c r="BV161" i="8"/>
  <c r="GI161" i="8" s="1"/>
  <c r="BV160" i="8"/>
  <c r="GI160" i="8" s="1"/>
  <c r="BV159" i="8"/>
  <c r="GI159" i="8" s="1"/>
  <c r="BV158" i="8"/>
  <c r="GI158" i="8" s="1"/>
  <c r="BV157" i="8"/>
  <c r="GI157" i="8" s="1"/>
  <c r="BV156" i="8"/>
  <c r="GI156" i="8" s="1"/>
  <c r="BV155" i="8"/>
  <c r="GI155" i="8" s="1"/>
  <c r="BV154" i="8"/>
  <c r="GI154" i="8" s="1"/>
  <c r="BV153" i="8"/>
  <c r="GI153" i="8" s="1"/>
  <c r="BV152" i="8"/>
  <c r="GI152" i="8" s="1"/>
  <c r="BV151" i="8"/>
  <c r="GI151" i="8" s="1"/>
  <c r="BV150" i="8"/>
  <c r="GI150" i="8" s="1"/>
  <c r="BV149" i="8"/>
  <c r="GI149" i="8" s="1"/>
  <c r="BV148" i="8"/>
  <c r="GI148" i="8" s="1"/>
  <c r="BV147" i="8"/>
  <c r="GI147" i="8" s="1"/>
  <c r="BV146" i="8"/>
  <c r="GI146" i="8" s="1"/>
  <c r="BV145" i="8"/>
  <c r="GI145" i="8" s="1"/>
  <c r="BV144" i="8"/>
  <c r="GI144" i="8" s="1"/>
  <c r="BV143" i="8"/>
  <c r="GI143" i="8" s="1"/>
  <c r="BV142" i="8"/>
  <c r="GI142" i="8" s="1"/>
  <c r="BV141" i="8"/>
  <c r="GI141" i="8" s="1"/>
  <c r="BV140" i="8"/>
  <c r="GI140" i="8" s="1"/>
  <c r="BV139" i="8"/>
  <c r="GI139" i="8" s="1"/>
  <c r="BV138" i="8"/>
  <c r="GI138" i="8" s="1"/>
  <c r="BV137" i="8"/>
  <c r="GI137" i="8" s="1"/>
  <c r="BV135" i="8"/>
  <c r="GI135" i="8" s="1"/>
  <c r="BV134" i="8"/>
  <c r="GI134" i="8" s="1"/>
  <c r="BV133" i="8"/>
  <c r="GI133" i="8" s="1"/>
  <c r="BV132" i="8"/>
  <c r="GI132" i="8" s="1"/>
  <c r="BV131" i="8"/>
  <c r="GI131" i="8" s="1"/>
  <c r="BV130" i="8"/>
  <c r="GI130" i="8" s="1"/>
  <c r="BV129" i="8"/>
  <c r="GI129" i="8" s="1"/>
  <c r="BV128" i="8"/>
  <c r="GI128" i="8" s="1"/>
  <c r="BV127" i="8"/>
  <c r="GI127" i="8" s="1"/>
  <c r="BV126" i="8"/>
  <c r="GI126" i="8" s="1"/>
  <c r="BV125" i="8"/>
  <c r="GI125" i="8" s="1"/>
  <c r="BV124" i="8"/>
  <c r="GI124" i="8" s="1"/>
  <c r="BV123" i="8"/>
  <c r="GI123" i="8" s="1"/>
  <c r="BV122" i="8"/>
  <c r="GI122" i="8" s="1"/>
  <c r="BV121" i="8"/>
  <c r="GI121" i="8" s="1"/>
  <c r="BV120" i="8"/>
  <c r="GI120" i="8" s="1"/>
  <c r="BV119" i="8"/>
  <c r="GI119" i="8" s="1"/>
  <c r="BV118" i="8"/>
  <c r="GI118" i="8" s="1"/>
  <c r="BV117" i="8"/>
  <c r="GI117" i="8" s="1"/>
  <c r="BV116" i="8"/>
  <c r="GI116" i="8" s="1"/>
  <c r="BV115" i="8"/>
  <c r="GI115" i="8" s="1"/>
  <c r="BV114" i="8"/>
  <c r="GI114" i="8" s="1"/>
  <c r="BV113" i="8"/>
  <c r="GI113" i="8" s="1"/>
  <c r="BV112" i="8"/>
  <c r="GI112" i="8" s="1"/>
  <c r="BV111" i="8"/>
  <c r="GI111" i="8" s="1"/>
  <c r="BV110" i="8"/>
  <c r="GI110" i="8" s="1"/>
  <c r="BV109" i="8"/>
  <c r="GI109" i="8" s="1"/>
  <c r="BV108" i="8"/>
  <c r="GI108" i="8" s="1"/>
  <c r="BV107" i="8"/>
  <c r="GI107" i="8" s="1"/>
  <c r="BV106" i="8"/>
  <c r="GI106" i="8" s="1"/>
  <c r="BV105" i="8"/>
  <c r="GI105" i="8" s="1"/>
  <c r="BV104" i="8"/>
  <c r="GI104" i="8" s="1"/>
  <c r="BV103" i="8"/>
  <c r="GI103" i="8" s="1"/>
  <c r="BV102" i="8"/>
  <c r="GI102" i="8" s="1"/>
  <c r="BV101" i="8"/>
  <c r="GI101" i="8" s="1"/>
  <c r="BV100" i="8"/>
  <c r="GI100" i="8" s="1"/>
  <c r="BV99" i="8"/>
  <c r="GI99" i="8" s="1"/>
  <c r="BV98" i="8"/>
  <c r="GI98" i="8" s="1"/>
  <c r="BV97" i="8"/>
  <c r="GI97" i="8" s="1"/>
  <c r="BV94" i="8"/>
  <c r="GI94" i="8" s="1"/>
  <c r="GJ94" i="8" s="1"/>
  <c r="R94" i="8" s="1"/>
  <c r="BV93" i="8"/>
  <c r="GI93" i="8" s="1"/>
  <c r="GJ93" i="8" s="1"/>
  <c r="R93" i="8" s="1"/>
  <c r="BV92" i="8"/>
  <c r="GI92" i="8" s="1"/>
  <c r="BV91" i="8"/>
  <c r="GI91" i="8" s="1"/>
  <c r="BV90" i="8"/>
  <c r="GI90" i="8" s="1"/>
  <c r="BV89" i="8"/>
  <c r="GI89" i="8" s="1"/>
  <c r="BV88" i="8"/>
  <c r="GI88" i="8" s="1"/>
  <c r="BV87" i="8"/>
  <c r="GI87" i="8" s="1"/>
  <c r="BV86" i="8"/>
  <c r="GI86" i="8" s="1"/>
  <c r="BV85" i="8"/>
  <c r="GI85" i="8" s="1"/>
  <c r="BV84" i="8"/>
  <c r="GI84" i="8" s="1"/>
  <c r="BV82" i="8"/>
  <c r="GI82" i="8" s="1"/>
  <c r="BV81" i="8"/>
  <c r="GI81" i="8" s="1"/>
  <c r="BV80" i="8"/>
  <c r="GI80" i="8" s="1"/>
  <c r="BV79" i="8"/>
  <c r="GI79" i="8" s="1"/>
  <c r="BV78" i="8"/>
  <c r="GI78" i="8" s="1"/>
  <c r="BV77" i="8"/>
  <c r="GI77" i="8" s="1"/>
  <c r="BV76" i="8"/>
  <c r="GI76" i="8" s="1"/>
  <c r="BV74" i="8"/>
  <c r="GI74" i="8" s="1"/>
  <c r="BV73" i="8"/>
  <c r="GI73" i="8" s="1"/>
  <c r="BV72" i="8"/>
  <c r="GI72" i="8" s="1"/>
  <c r="BV71" i="8"/>
  <c r="GI71" i="8" s="1"/>
  <c r="BV70" i="8"/>
  <c r="GI70" i="8" s="1"/>
  <c r="BV69" i="8"/>
  <c r="GI69" i="8" s="1"/>
  <c r="BV68" i="8"/>
  <c r="GI68" i="8" s="1"/>
  <c r="BV66" i="8"/>
  <c r="GI66" i="8" s="1"/>
  <c r="BV65" i="8"/>
  <c r="GI65" i="8" s="1"/>
  <c r="BV63" i="8"/>
  <c r="GI63" i="8" s="1"/>
  <c r="BV62" i="8"/>
  <c r="GI62" i="8" s="1"/>
  <c r="BV61" i="8"/>
  <c r="GI61" i="8" s="1"/>
  <c r="BV60" i="8"/>
  <c r="GI60" i="8" s="1"/>
  <c r="BV59" i="8"/>
  <c r="GI59" i="8" s="1"/>
  <c r="BV58" i="8"/>
  <c r="GI58" i="8" s="1"/>
  <c r="BV57" i="8"/>
  <c r="GI57" i="8" s="1"/>
  <c r="BV56" i="8"/>
  <c r="GI56" i="8" s="1"/>
  <c r="BV55" i="8"/>
  <c r="GI55" i="8" s="1"/>
  <c r="BV53" i="8"/>
  <c r="GI53" i="8" s="1"/>
  <c r="BV52" i="8"/>
  <c r="GI52" i="8" s="1"/>
  <c r="BV50" i="8"/>
  <c r="GI50" i="8" s="1"/>
  <c r="BV49" i="8"/>
  <c r="GI49" i="8" s="1"/>
  <c r="BV48" i="8"/>
  <c r="GI48" i="8" s="1"/>
  <c r="BV47" i="8"/>
  <c r="GI47" i="8" s="1"/>
  <c r="BV46" i="8"/>
  <c r="GI46" i="8" s="1"/>
  <c r="BV45" i="8"/>
  <c r="GI45" i="8" s="1"/>
  <c r="BV44" i="8"/>
  <c r="GI44" i="8" s="1"/>
  <c r="BV43" i="8"/>
  <c r="GI43" i="8" s="1"/>
  <c r="BV42" i="8"/>
  <c r="GI42" i="8" s="1"/>
  <c r="BV41" i="8"/>
  <c r="GI41" i="8" s="1"/>
  <c r="BV40" i="8"/>
  <c r="GI40" i="8" s="1"/>
  <c r="BV39" i="8"/>
  <c r="GI39" i="8" s="1"/>
  <c r="BV37" i="8"/>
  <c r="GI37" i="8" s="1"/>
  <c r="BV36" i="8"/>
  <c r="GI36" i="8" s="1"/>
  <c r="BV35" i="8"/>
  <c r="GI35" i="8" s="1"/>
  <c r="BV34" i="8"/>
  <c r="GI34" i="8" s="1"/>
  <c r="BV33" i="8"/>
  <c r="GI33" i="8" s="1"/>
  <c r="BV32" i="8"/>
  <c r="GI32" i="8" s="1"/>
  <c r="BV31" i="8"/>
  <c r="GI31" i="8" s="1"/>
  <c r="BV30" i="8"/>
  <c r="GI30" i="8" s="1"/>
  <c r="BV28" i="8"/>
  <c r="GI28" i="8" s="1"/>
  <c r="BV27" i="8"/>
  <c r="GI27" i="8" s="1"/>
  <c r="BV26" i="8"/>
  <c r="GI26" i="8" s="1"/>
  <c r="BV25" i="8"/>
  <c r="GI25" i="8" s="1"/>
  <c r="BV24" i="8"/>
  <c r="GI24" i="8" s="1"/>
  <c r="BV22" i="8"/>
  <c r="GI22" i="8" s="1"/>
  <c r="BV21" i="8"/>
  <c r="GI21" i="8" s="1"/>
  <c r="BV20" i="8"/>
  <c r="GI20" i="8" s="1"/>
  <c r="BV17" i="8"/>
  <c r="GI17" i="8" s="1"/>
  <c r="BV16" i="8"/>
  <c r="GI16" i="8" s="1"/>
  <c r="BV14" i="8"/>
  <c r="GI14" i="8" s="1"/>
  <c r="BV13" i="8"/>
  <c r="GI13" i="8" s="1"/>
  <c r="BV12" i="8"/>
  <c r="GI12" i="8" s="1"/>
  <c r="BV11" i="8"/>
  <c r="GI11" i="8" s="1"/>
  <c r="BV9" i="8"/>
  <c r="GI9" i="8" s="1"/>
  <c r="BV8" i="8"/>
  <c r="GI8" i="8" s="1"/>
  <c r="BV7" i="8"/>
  <c r="GI7" i="8" s="1"/>
  <c r="GJ7" i="8" s="1"/>
  <c r="R7" i="8" s="1"/>
  <c r="BV10" i="8"/>
  <c r="GI10" i="8" s="1"/>
  <c r="BV38" i="8"/>
  <c r="GI38" i="8" s="1"/>
  <c r="BT303" i="8"/>
  <c r="AH303" i="8" l="1"/>
  <c r="AW303" i="8"/>
  <c r="AT303" i="8"/>
  <c r="AR303" i="8"/>
  <c r="AP303" i="8"/>
  <c r="AN303" i="8"/>
  <c r="AL303" i="8"/>
  <c r="BU303" i="8"/>
  <c r="BR303" i="8"/>
  <c r="BM303" i="8"/>
  <c r="BJ303" i="8"/>
  <c r="BH303" i="8"/>
  <c r="BF303" i="8"/>
  <c r="BC303" i="8"/>
  <c r="BA303" i="8"/>
  <c r="AY303" i="8"/>
  <c r="AJ303" i="8"/>
  <c r="AF303" i="8"/>
  <c r="AB303" i="8"/>
  <c r="Z303" i="8"/>
  <c r="W303" i="8"/>
  <c r="U303" i="8"/>
  <c r="BV75" i="8"/>
  <c r="GI75" i="8" s="1"/>
  <c r="BV54" i="8"/>
  <c r="GI54" i="8" s="1"/>
  <c r="BV29" i="8"/>
  <c r="GI29" i="8" s="1"/>
  <c r="BV23" i="8"/>
  <c r="GI23" i="8" s="1"/>
  <c r="BV15" i="8"/>
  <c r="GI15" i="8" s="1"/>
  <c r="BV83" i="8"/>
  <c r="GI83" i="8" s="1"/>
  <c r="BV136" i="8"/>
  <c r="GI136" i="8" s="1"/>
  <c r="AF305" i="8" l="1"/>
  <c r="BV18" i="8"/>
  <c r="GI18" i="8" s="1"/>
  <c r="BV96" i="8" l="1"/>
  <c r="GI96" i="8" s="1"/>
  <c r="BV95" i="8"/>
  <c r="GI95" i="8" s="1"/>
  <c r="BV67" i="8" l="1"/>
  <c r="GI67" i="8" s="1"/>
  <c r="BV51" i="8" l="1"/>
  <c r="GI51" i="8" s="1"/>
  <c r="BV64" i="8"/>
  <c r="GI64" i="8" s="1"/>
  <c r="BV19" i="8" l="1"/>
  <c r="GI19" i="8" s="1"/>
  <c r="BV275" i="8" l="1"/>
  <c r="GI275" i="8" s="1"/>
  <c r="BV276" i="8"/>
  <c r="GI276" i="8" s="1"/>
  <c r="BV255" i="8"/>
  <c r="GI255" i="8" s="1"/>
  <c r="BV270" i="8"/>
  <c r="GI270" i="8" s="1"/>
  <c r="BV266" i="8"/>
  <c r="GI266" i="8" s="1"/>
  <c r="BV260" i="8"/>
  <c r="GI260" i="8" s="1"/>
  <c r="BV259" i="8"/>
  <c r="GI259" i="8" s="1"/>
  <c r="BV258" i="8"/>
  <c r="GI258" i="8" s="1"/>
  <c r="P301" i="8" l="1"/>
  <c r="GH301" i="8" s="1"/>
  <c r="GJ301" i="8" s="1"/>
  <c r="R301" i="8" s="1"/>
  <c r="P300" i="8"/>
  <c r="GH300" i="8" s="1"/>
  <c r="GJ300" i="8" s="1"/>
  <c r="R300" i="8" s="1"/>
  <c r="P299" i="8"/>
  <c r="GH299" i="8" s="1"/>
  <c r="GJ299" i="8" s="1"/>
  <c r="R299" i="8" s="1"/>
  <c r="P298" i="8"/>
  <c r="GH298" i="8" s="1"/>
  <c r="GJ298" i="8" s="1"/>
  <c r="R298" i="8" s="1"/>
  <c r="P296" i="8"/>
  <c r="GH296" i="8" s="1"/>
  <c r="GJ296" i="8" s="1"/>
  <c r="R296" i="8" s="1"/>
  <c r="P295" i="8"/>
  <c r="GH295" i="8" s="1"/>
  <c r="GJ295" i="8" s="1"/>
  <c r="R295" i="8" s="1"/>
  <c r="P294" i="8"/>
  <c r="GH294" i="8" s="1"/>
  <c r="GJ294" i="8" s="1"/>
  <c r="R294" i="8" s="1"/>
  <c r="P293" i="8"/>
  <c r="GH293" i="8" s="1"/>
  <c r="GJ293" i="8" s="1"/>
  <c r="R293" i="8" s="1"/>
  <c r="P292" i="8"/>
  <c r="GH292" i="8" s="1"/>
  <c r="GJ292" i="8" s="1"/>
  <c r="R292" i="8" s="1"/>
  <c r="P291" i="8"/>
  <c r="GH291" i="8" s="1"/>
  <c r="GJ291" i="8" s="1"/>
  <c r="R291" i="8" s="1"/>
  <c r="P290" i="8"/>
  <c r="GH290" i="8" s="1"/>
  <c r="GJ290" i="8" s="1"/>
  <c r="R290" i="8" s="1"/>
  <c r="P289" i="8"/>
  <c r="GH289" i="8" s="1"/>
  <c r="GJ289" i="8" s="1"/>
  <c r="R289" i="8" s="1"/>
  <c r="P288" i="8"/>
  <c r="GH288" i="8" s="1"/>
  <c r="GJ288" i="8" s="1"/>
  <c r="R288" i="8" s="1"/>
  <c r="P287" i="8"/>
  <c r="GH287" i="8" s="1"/>
  <c r="GJ287" i="8" s="1"/>
  <c r="R287" i="8" s="1"/>
  <c r="P286" i="8"/>
  <c r="GH286" i="8" s="1"/>
  <c r="GJ286" i="8" s="1"/>
  <c r="R286" i="8" s="1"/>
  <c r="P285" i="8"/>
  <c r="GH285" i="8" s="1"/>
  <c r="GJ285" i="8" s="1"/>
  <c r="R285" i="8" s="1"/>
  <c r="P284" i="8"/>
  <c r="GH284" i="8" s="1"/>
  <c r="GJ284" i="8" s="1"/>
  <c r="R284" i="8" s="1"/>
  <c r="P283" i="8"/>
  <c r="GH283" i="8" s="1"/>
  <c r="GJ283" i="8" s="1"/>
  <c r="R283" i="8" s="1"/>
  <c r="P282" i="8"/>
  <c r="GH282" i="8" s="1"/>
  <c r="GJ282" i="8" s="1"/>
  <c r="R282" i="8" s="1"/>
  <c r="P281" i="8"/>
  <c r="GH281" i="8" s="1"/>
  <c r="GJ281" i="8" s="1"/>
  <c r="R281" i="8" s="1"/>
  <c r="P280" i="8"/>
  <c r="GH280" i="8" s="1"/>
  <c r="GJ280" i="8" s="1"/>
  <c r="R280" i="8" s="1"/>
  <c r="P279" i="8"/>
  <c r="GH279" i="8" s="1"/>
  <c r="GJ279" i="8" s="1"/>
  <c r="R279" i="8" s="1"/>
  <c r="P278" i="8"/>
  <c r="GH278" i="8" s="1"/>
  <c r="GJ278" i="8" s="1"/>
  <c r="R278" i="8" s="1"/>
  <c r="P277" i="8"/>
  <c r="GH277" i="8" s="1"/>
  <c r="GJ277" i="8" s="1"/>
  <c r="R277" i="8" s="1"/>
  <c r="GH276" i="8"/>
  <c r="GJ276" i="8" s="1"/>
  <c r="R276" i="8" s="1"/>
  <c r="P275" i="8"/>
  <c r="GH275" i="8" s="1"/>
  <c r="GJ275" i="8" s="1"/>
  <c r="R275" i="8" s="1"/>
  <c r="P274" i="8"/>
  <c r="GH274" i="8" s="1"/>
  <c r="GJ274" i="8" s="1"/>
  <c r="R274" i="8" s="1"/>
  <c r="P273" i="8"/>
  <c r="GH273" i="8" s="1"/>
  <c r="GJ273" i="8" s="1"/>
  <c r="R273" i="8" s="1"/>
  <c r="GH272" i="8"/>
  <c r="GJ272" i="8" s="1"/>
  <c r="R272" i="8" s="1"/>
  <c r="GH271" i="8"/>
  <c r="GJ271" i="8" s="1"/>
  <c r="R271" i="8" s="1"/>
  <c r="P270" i="8"/>
  <c r="GH270" i="8" s="1"/>
  <c r="GJ270" i="8" s="1"/>
  <c r="R270" i="8" s="1"/>
  <c r="GH269" i="8"/>
  <c r="GJ269" i="8" s="1"/>
  <c r="R269" i="8" s="1"/>
  <c r="P268" i="8"/>
  <c r="GH268" i="8" s="1"/>
  <c r="GJ268" i="8" s="1"/>
  <c r="R268" i="8" s="1"/>
  <c r="P267" i="8"/>
  <c r="GH267" i="8" s="1"/>
  <c r="GJ267" i="8" s="1"/>
  <c r="R267" i="8" s="1"/>
  <c r="P266" i="8"/>
  <c r="GH266" i="8" s="1"/>
  <c r="GJ266" i="8" s="1"/>
  <c r="R266" i="8" s="1"/>
  <c r="GH265" i="8"/>
  <c r="GJ265" i="8" s="1"/>
  <c r="R265" i="8" s="1"/>
  <c r="P264" i="8"/>
  <c r="GH264" i="8" s="1"/>
  <c r="GJ264" i="8" s="1"/>
  <c r="R264" i="8" s="1"/>
  <c r="GH263" i="8"/>
  <c r="GJ263" i="8" s="1"/>
  <c r="R263" i="8" s="1"/>
  <c r="GH262" i="8"/>
  <c r="GJ262" i="8" s="1"/>
  <c r="R262" i="8" s="1"/>
  <c r="GH261" i="8"/>
  <c r="GJ261" i="8" s="1"/>
  <c r="R261" i="8" s="1"/>
  <c r="P260" i="8"/>
  <c r="GH260" i="8" s="1"/>
  <c r="GJ260" i="8" s="1"/>
  <c r="R260" i="8" s="1"/>
  <c r="GH259" i="8"/>
  <c r="GJ259" i="8" s="1"/>
  <c r="R259" i="8" s="1"/>
  <c r="P258" i="8"/>
  <c r="GH258" i="8" s="1"/>
  <c r="GJ258" i="8" s="1"/>
  <c r="R258" i="8" s="1"/>
  <c r="GH257" i="8"/>
  <c r="GJ257" i="8" s="1"/>
  <c r="R257" i="8" s="1"/>
  <c r="P256" i="8"/>
  <c r="GH256" i="8" s="1"/>
  <c r="GJ256" i="8" s="1"/>
  <c r="R256" i="8" s="1"/>
  <c r="P255" i="8"/>
  <c r="GH255" i="8" s="1"/>
  <c r="GJ255" i="8" s="1"/>
  <c r="R255" i="8" s="1"/>
  <c r="P254" i="8"/>
  <c r="GH254" i="8" s="1"/>
  <c r="GJ254" i="8" s="1"/>
  <c r="R254" i="8" s="1"/>
  <c r="GH253" i="8"/>
  <c r="GJ253" i="8" s="1"/>
  <c r="R253" i="8" s="1"/>
  <c r="P252" i="8"/>
  <c r="GH252" i="8" s="1"/>
  <c r="GJ252" i="8" s="1"/>
  <c r="R252" i="8" s="1"/>
  <c r="GH251" i="8"/>
  <c r="GJ251" i="8" s="1"/>
  <c r="R251" i="8" s="1"/>
  <c r="P250" i="8"/>
  <c r="GH250" i="8" s="1"/>
  <c r="GJ250" i="8" s="1"/>
  <c r="R250" i="8" s="1"/>
  <c r="P249" i="8"/>
  <c r="GH249" i="8" s="1"/>
  <c r="GJ249" i="8" s="1"/>
  <c r="R249" i="8" s="1"/>
  <c r="GH248" i="8"/>
  <c r="GJ248" i="8" s="1"/>
  <c r="R248" i="8" s="1"/>
  <c r="P247" i="8"/>
  <c r="GH247" i="8" s="1"/>
  <c r="GJ247" i="8" s="1"/>
  <c r="R247" i="8" s="1"/>
  <c r="P246" i="8"/>
  <c r="GH246" i="8" s="1"/>
  <c r="GJ246" i="8" s="1"/>
  <c r="R246" i="8" s="1"/>
  <c r="GH245" i="8"/>
  <c r="GJ245" i="8" s="1"/>
  <c r="R245" i="8" s="1"/>
  <c r="P244" i="8"/>
  <c r="GH244" i="8" s="1"/>
  <c r="GJ244" i="8" s="1"/>
  <c r="R244" i="8" s="1"/>
  <c r="GH243" i="8"/>
  <c r="GJ243" i="8" s="1"/>
  <c r="R243" i="8" s="1"/>
  <c r="P242" i="8"/>
  <c r="GH242" i="8" s="1"/>
  <c r="GJ242" i="8" s="1"/>
  <c r="R242" i="8" s="1"/>
  <c r="GH241" i="8"/>
  <c r="GJ241" i="8" s="1"/>
  <c r="R241" i="8" s="1"/>
  <c r="GH240" i="8"/>
  <c r="GJ240" i="8" s="1"/>
  <c r="R240" i="8" s="1"/>
  <c r="P239" i="8"/>
  <c r="GH239" i="8" s="1"/>
  <c r="GJ239" i="8" s="1"/>
  <c r="R239" i="8" s="1"/>
  <c r="GH238" i="8"/>
  <c r="GJ238" i="8" s="1"/>
  <c r="R238" i="8" s="1"/>
  <c r="P237" i="8"/>
  <c r="GH237" i="8" s="1"/>
  <c r="GJ237" i="8" s="1"/>
  <c r="R237" i="8" s="1"/>
  <c r="GH236" i="8"/>
  <c r="GJ236" i="8" s="1"/>
  <c r="R236" i="8" s="1"/>
  <c r="GH235" i="8"/>
  <c r="GJ235" i="8" s="1"/>
  <c r="R235" i="8" s="1"/>
  <c r="P234" i="8"/>
  <c r="GH234" i="8" s="1"/>
  <c r="GJ234" i="8" s="1"/>
  <c r="R234" i="8" s="1"/>
  <c r="P233" i="8"/>
  <c r="GH233" i="8" s="1"/>
  <c r="GJ233" i="8" s="1"/>
  <c r="R233" i="8" s="1"/>
  <c r="P232" i="8"/>
  <c r="GH232" i="8" s="1"/>
  <c r="GJ232" i="8" s="1"/>
  <c r="R232" i="8" s="1"/>
  <c r="P231" i="8"/>
  <c r="GH231" i="8" s="1"/>
  <c r="GJ231" i="8" s="1"/>
  <c r="R231" i="8" s="1"/>
  <c r="GH230" i="8"/>
  <c r="GJ230" i="8" s="1"/>
  <c r="R230" i="8" s="1"/>
  <c r="GH229" i="8"/>
  <c r="GJ229" i="8" s="1"/>
  <c r="R229" i="8" s="1"/>
  <c r="GH228" i="8"/>
  <c r="GJ228" i="8" s="1"/>
  <c r="R228" i="8" s="1"/>
  <c r="P227" i="8"/>
  <c r="GH227" i="8" s="1"/>
  <c r="GJ227" i="8" s="1"/>
  <c r="R227" i="8" s="1"/>
  <c r="P225" i="8"/>
  <c r="GH225" i="8" s="1"/>
  <c r="GJ225" i="8" s="1"/>
  <c r="R225" i="8" s="1"/>
  <c r="P224" i="8"/>
  <c r="GH224" i="8" s="1"/>
  <c r="GJ224" i="8" s="1"/>
  <c r="R224" i="8" s="1"/>
  <c r="P223" i="8"/>
  <c r="GH223" i="8" s="1"/>
  <c r="GJ223" i="8" s="1"/>
  <c r="R223" i="8" s="1"/>
  <c r="GH222" i="8"/>
  <c r="GJ222" i="8" s="1"/>
  <c r="R222" i="8" s="1"/>
  <c r="P221" i="8"/>
  <c r="GH221" i="8" s="1"/>
  <c r="GJ221" i="8" s="1"/>
  <c r="R221" i="8" s="1"/>
  <c r="P220" i="8"/>
  <c r="GH220" i="8" s="1"/>
  <c r="GJ220" i="8" s="1"/>
  <c r="R220" i="8" s="1"/>
  <c r="P219" i="8"/>
  <c r="GH219" i="8" s="1"/>
  <c r="GJ219" i="8" s="1"/>
  <c r="R219" i="8" s="1"/>
  <c r="P218" i="8"/>
  <c r="GH218" i="8" s="1"/>
  <c r="GJ218" i="8" s="1"/>
  <c r="R218" i="8" s="1"/>
  <c r="P217" i="8"/>
  <c r="GH217" i="8" s="1"/>
  <c r="GJ217" i="8" s="1"/>
  <c r="R217" i="8" s="1"/>
  <c r="P216" i="8"/>
  <c r="GH216" i="8" s="1"/>
  <c r="GJ216" i="8" s="1"/>
  <c r="R216" i="8" s="1"/>
  <c r="P215" i="8"/>
  <c r="GH215" i="8" s="1"/>
  <c r="GJ215" i="8" s="1"/>
  <c r="R215" i="8" s="1"/>
  <c r="P214" i="8"/>
  <c r="GH214" i="8" s="1"/>
  <c r="GJ214" i="8" s="1"/>
  <c r="R214" i="8" s="1"/>
  <c r="P213" i="8"/>
  <c r="GH213" i="8" s="1"/>
  <c r="GJ213" i="8" s="1"/>
  <c r="R213" i="8" s="1"/>
  <c r="P212" i="8"/>
  <c r="GH212" i="8" s="1"/>
  <c r="GJ212" i="8" s="1"/>
  <c r="R212" i="8" s="1"/>
  <c r="P211" i="8"/>
  <c r="GH211" i="8" s="1"/>
  <c r="GJ211" i="8" s="1"/>
  <c r="R211" i="8" s="1"/>
  <c r="P210" i="8"/>
  <c r="GH210" i="8" s="1"/>
  <c r="GJ210" i="8" s="1"/>
  <c r="R210" i="8" s="1"/>
  <c r="P209" i="8"/>
  <c r="GH209" i="8" s="1"/>
  <c r="GJ209" i="8" s="1"/>
  <c r="R209" i="8" s="1"/>
  <c r="P208" i="8"/>
  <c r="GH208" i="8" s="1"/>
  <c r="GJ208" i="8" s="1"/>
  <c r="R208" i="8" s="1"/>
  <c r="P207" i="8"/>
  <c r="GH207" i="8" s="1"/>
  <c r="GJ207" i="8" s="1"/>
  <c r="R207" i="8" s="1"/>
  <c r="P206" i="8"/>
  <c r="GH206" i="8" s="1"/>
  <c r="GJ206" i="8" s="1"/>
  <c r="R206" i="8" s="1"/>
  <c r="GH205" i="8"/>
  <c r="GJ205" i="8" s="1"/>
  <c r="R205" i="8" s="1"/>
  <c r="GH204" i="8"/>
  <c r="GJ204" i="8" s="1"/>
  <c r="R204" i="8" s="1"/>
  <c r="P203" i="8"/>
  <c r="GH203" i="8" s="1"/>
  <c r="GJ203" i="8" s="1"/>
  <c r="R203" i="8" s="1"/>
  <c r="GH202" i="8"/>
  <c r="GJ202" i="8" s="1"/>
  <c r="R202" i="8" s="1"/>
  <c r="P201" i="8"/>
  <c r="GH201" i="8" s="1"/>
  <c r="GJ201" i="8" s="1"/>
  <c r="R201" i="8" s="1"/>
  <c r="P200" i="8"/>
  <c r="GH200" i="8" s="1"/>
  <c r="GJ200" i="8" s="1"/>
  <c r="R200" i="8" s="1"/>
  <c r="P199" i="8"/>
  <c r="GH199" i="8" s="1"/>
  <c r="GJ199" i="8" s="1"/>
  <c r="R199" i="8" s="1"/>
  <c r="P198" i="8"/>
  <c r="GH198" i="8" s="1"/>
  <c r="GJ198" i="8" s="1"/>
  <c r="R198" i="8" s="1"/>
  <c r="P197" i="8"/>
  <c r="GH197" i="8" s="1"/>
  <c r="GJ197" i="8" s="1"/>
  <c r="R197" i="8" s="1"/>
  <c r="P196" i="8"/>
  <c r="GH196" i="8" s="1"/>
  <c r="GJ196" i="8" s="1"/>
  <c r="R196" i="8" s="1"/>
  <c r="GH195" i="8"/>
  <c r="GJ195" i="8" s="1"/>
  <c r="R195" i="8" s="1"/>
  <c r="P194" i="8"/>
  <c r="GH194" i="8" s="1"/>
  <c r="GJ194" i="8" s="1"/>
  <c r="R194" i="8" s="1"/>
  <c r="P193" i="8"/>
  <c r="GH193" i="8" s="1"/>
  <c r="GJ193" i="8" s="1"/>
  <c r="R193" i="8" s="1"/>
  <c r="P192" i="8"/>
  <c r="GH192" i="8" s="1"/>
  <c r="GJ192" i="8" s="1"/>
  <c r="R192" i="8" s="1"/>
  <c r="GH191" i="8"/>
  <c r="GJ191" i="8" s="1"/>
  <c r="R191" i="8" s="1"/>
  <c r="P190" i="8"/>
  <c r="GH190" i="8" s="1"/>
  <c r="GJ190" i="8" s="1"/>
  <c r="R190" i="8" s="1"/>
  <c r="P189" i="8"/>
  <c r="GH189" i="8" s="1"/>
  <c r="GJ189" i="8" s="1"/>
  <c r="R189" i="8" s="1"/>
  <c r="P188" i="8"/>
  <c r="GH188" i="8" s="1"/>
  <c r="GJ188" i="8" s="1"/>
  <c r="R188" i="8" s="1"/>
  <c r="P187" i="8"/>
  <c r="GH187" i="8" s="1"/>
  <c r="GJ187" i="8" s="1"/>
  <c r="R187" i="8" s="1"/>
  <c r="P186" i="8"/>
  <c r="GH186" i="8" s="1"/>
  <c r="GJ186" i="8" s="1"/>
  <c r="R186" i="8" s="1"/>
  <c r="P185" i="8"/>
  <c r="GH185" i="8" s="1"/>
  <c r="GJ185" i="8" s="1"/>
  <c r="R185" i="8" s="1"/>
  <c r="GH183" i="8"/>
  <c r="GJ183" i="8" s="1"/>
  <c r="R183" i="8" s="1"/>
  <c r="P182" i="8"/>
  <c r="GH182" i="8" s="1"/>
  <c r="GJ182" i="8" s="1"/>
  <c r="R182" i="8" s="1"/>
  <c r="GH181" i="8"/>
  <c r="GJ181" i="8" s="1"/>
  <c r="R181" i="8" s="1"/>
  <c r="P180" i="8"/>
  <c r="GH180" i="8" s="1"/>
  <c r="GJ180" i="8" s="1"/>
  <c r="R180" i="8" s="1"/>
  <c r="GH179" i="8"/>
  <c r="GJ179" i="8" s="1"/>
  <c r="R179" i="8" s="1"/>
  <c r="GH178" i="8"/>
  <c r="GJ178" i="8" s="1"/>
  <c r="R178" i="8" s="1"/>
  <c r="P177" i="8"/>
  <c r="GH177" i="8" s="1"/>
  <c r="GJ177" i="8" s="1"/>
  <c r="R177" i="8" s="1"/>
  <c r="P176" i="8"/>
  <c r="GH176" i="8" s="1"/>
  <c r="GJ176" i="8" s="1"/>
  <c r="R176" i="8" s="1"/>
  <c r="P175" i="8"/>
  <c r="GH175" i="8" s="1"/>
  <c r="GJ175" i="8" s="1"/>
  <c r="R175" i="8" s="1"/>
  <c r="P174" i="8"/>
  <c r="GH174" i="8" s="1"/>
  <c r="GJ174" i="8" s="1"/>
  <c r="R174" i="8" s="1"/>
  <c r="P173" i="8"/>
  <c r="GH173" i="8" s="1"/>
  <c r="GJ173" i="8" s="1"/>
  <c r="R173" i="8" s="1"/>
  <c r="P172" i="8"/>
  <c r="GH172" i="8" s="1"/>
  <c r="GJ172" i="8" s="1"/>
  <c r="R172" i="8" s="1"/>
  <c r="GH171" i="8"/>
  <c r="GJ171" i="8" s="1"/>
  <c r="R171" i="8" s="1"/>
  <c r="P170" i="8"/>
  <c r="GH170" i="8" s="1"/>
  <c r="GJ170" i="8" s="1"/>
  <c r="R170" i="8" s="1"/>
  <c r="GH169" i="8"/>
  <c r="GJ169" i="8" s="1"/>
  <c r="R169" i="8" s="1"/>
  <c r="P168" i="8"/>
  <c r="GH168" i="8" s="1"/>
  <c r="GJ168" i="8" s="1"/>
  <c r="R168" i="8" s="1"/>
  <c r="P167" i="8"/>
  <c r="GH167" i="8" s="1"/>
  <c r="GJ167" i="8" s="1"/>
  <c r="R167" i="8" s="1"/>
  <c r="P166" i="8"/>
  <c r="GH166" i="8" s="1"/>
  <c r="GJ166" i="8" s="1"/>
  <c r="R166" i="8" s="1"/>
  <c r="GH165" i="8"/>
  <c r="GJ165" i="8" s="1"/>
  <c r="R165" i="8" s="1"/>
  <c r="P164" i="8"/>
  <c r="GH164" i="8" s="1"/>
  <c r="GJ164" i="8" s="1"/>
  <c r="R164" i="8" s="1"/>
  <c r="GH163" i="8"/>
  <c r="GJ163" i="8" s="1"/>
  <c r="R163" i="8" s="1"/>
  <c r="GH162" i="8"/>
  <c r="GJ162" i="8" s="1"/>
  <c r="R162" i="8" s="1"/>
  <c r="GH161" i="8"/>
  <c r="GJ161" i="8" s="1"/>
  <c r="R161" i="8" s="1"/>
  <c r="GH160" i="8"/>
  <c r="GJ160" i="8" s="1"/>
  <c r="R160" i="8" s="1"/>
  <c r="GH159" i="8"/>
  <c r="GJ159" i="8" s="1"/>
  <c r="R159" i="8" s="1"/>
  <c r="P158" i="8"/>
  <c r="GH158" i="8" s="1"/>
  <c r="GJ158" i="8" s="1"/>
  <c r="R158" i="8" s="1"/>
  <c r="P157" i="8"/>
  <c r="GH157" i="8" s="1"/>
  <c r="GJ157" i="8" s="1"/>
  <c r="R157" i="8" s="1"/>
  <c r="GH156" i="8"/>
  <c r="GJ156" i="8" s="1"/>
  <c r="R156" i="8" s="1"/>
  <c r="GH155" i="8"/>
  <c r="GJ155" i="8" s="1"/>
  <c r="R155" i="8" s="1"/>
  <c r="P154" i="8"/>
  <c r="GH154" i="8" s="1"/>
  <c r="GJ154" i="8" s="1"/>
  <c r="R154" i="8" s="1"/>
  <c r="GH153" i="8"/>
  <c r="GJ153" i="8" s="1"/>
  <c r="R153" i="8" s="1"/>
  <c r="P152" i="8"/>
  <c r="GH152" i="8" s="1"/>
  <c r="GJ152" i="8" s="1"/>
  <c r="R152" i="8" s="1"/>
  <c r="GH151" i="8"/>
  <c r="GJ151" i="8" s="1"/>
  <c r="R151" i="8" s="1"/>
  <c r="GH150" i="8"/>
  <c r="GJ150" i="8" s="1"/>
  <c r="R150" i="8" s="1"/>
  <c r="P149" i="8"/>
  <c r="GH149" i="8" s="1"/>
  <c r="GJ149" i="8" s="1"/>
  <c r="R149" i="8" s="1"/>
  <c r="GH148" i="8"/>
  <c r="GJ148" i="8" s="1"/>
  <c r="R148" i="8" s="1"/>
  <c r="P147" i="8"/>
  <c r="GH147" i="8" s="1"/>
  <c r="GJ147" i="8" s="1"/>
  <c r="R147" i="8" s="1"/>
  <c r="P146" i="8"/>
  <c r="GH146" i="8" s="1"/>
  <c r="GJ146" i="8" s="1"/>
  <c r="R146" i="8" s="1"/>
  <c r="GH145" i="8"/>
  <c r="GJ145" i="8" s="1"/>
  <c r="R145" i="8" s="1"/>
  <c r="GH144" i="8"/>
  <c r="GJ144" i="8" s="1"/>
  <c r="R144" i="8" s="1"/>
  <c r="GH143" i="8"/>
  <c r="GJ143" i="8" s="1"/>
  <c r="R143" i="8" s="1"/>
  <c r="GH142" i="8"/>
  <c r="GJ142" i="8" s="1"/>
  <c r="R142" i="8" s="1"/>
  <c r="GH141" i="8"/>
  <c r="GJ141" i="8" s="1"/>
  <c r="R141" i="8" s="1"/>
  <c r="GH140" i="8"/>
  <c r="GJ140" i="8" s="1"/>
  <c r="R140" i="8" s="1"/>
  <c r="GH139" i="8"/>
  <c r="GJ139" i="8" s="1"/>
  <c r="R139" i="8" s="1"/>
  <c r="GH138" i="8"/>
  <c r="GJ138" i="8" s="1"/>
  <c r="R138" i="8" s="1"/>
  <c r="GH137" i="8"/>
  <c r="GJ137" i="8" s="1"/>
  <c r="R137" i="8" s="1"/>
  <c r="GH136" i="8"/>
  <c r="GJ136" i="8" s="1"/>
  <c r="R136" i="8" s="1"/>
  <c r="GH135" i="8"/>
  <c r="GJ135" i="8" s="1"/>
  <c r="R135" i="8" s="1"/>
  <c r="GH134" i="8"/>
  <c r="GJ134" i="8" s="1"/>
  <c r="R134" i="8" s="1"/>
  <c r="GH133" i="8"/>
  <c r="GJ133" i="8" s="1"/>
  <c r="R133" i="8" s="1"/>
  <c r="GH132" i="8"/>
  <c r="GJ132" i="8" s="1"/>
  <c r="R132" i="8" s="1"/>
  <c r="GH131" i="8"/>
  <c r="GJ131" i="8" s="1"/>
  <c r="R131" i="8" s="1"/>
  <c r="P130" i="8"/>
  <c r="GH130" i="8" s="1"/>
  <c r="GJ130" i="8" s="1"/>
  <c r="R130" i="8" s="1"/>
  <c r="P129" i="8"/>
  <c r="GH129" i="8" s="1"/>
  <c r="GJ129" i="8" s="1"/>
  <c r="R129" i="8" s="1"/>
  <c r="GH128" i="8"/>
  <c r="GJ128" i="8" s="1"/>
  <c r="R128" i="8" s="1"/>
  <c r="GH127" i="8"/>
  <c r="GJ127" i="8" s="1"/>
  <c r="R127" i="8" s="1"/>
  <c r="GH126" i="8"/>
  <c r="GJ126" i="8" s="1"/>
  <c r="R126" i="8" s="1"/>
  <c r="GH125" i="8"/>
  <c r="GJ125" i="8" s="1"/>
  <c r="R125" i="8" s="1"/>
  <c r="GH124" i="8"/>
  <c r="GJ124" i="8" s="1"/>
  <c r="R124" i="8" s="1"/>
  <c r="GH123" i="8"/>
  <c r="GJ123" i="8" s="1"/>
  <c r="R123" i="8" s="1"/>
  <c r="GH122" i="8"/>
  <c r="GJ122" i="8" s="1"/>
  <c r="R122" i="8" s="1"/>
  <c r="GH121" i="8"/>
  <c r="GJ121" i="8" s="1"/>
  <c r="R121" i="8" s="1"/>
  <c r="GH120" i="8"/>
  <c r="GJ120" i="8" s="1"/>
  <c r="R120" i="8" s="1"/>
  <c r="GH119" i="8"/>
  <c r="GJ119" i="8" s="1"/>
  <c r="R119" i="8" s="1"/>
  <c r="GH118" i="8"/>
  <c r="GJ118" i="8" s="1"/>
  <c r="R118" i="8" s="1"/>
  <c r="GH117" i="8"/>
  <c r="GJ117" i="8" s="1"/>
  <c r="R117" i="8" s="1"/>
  <c r="GH116" i="8"/>
  <c r="GJ116" i="8" s="1"/>
  <c r="R116" i="8" s="1"/>
  <c r="GH115" i="8"/>
  <c r="GJ115" i="8" s="1"/>
  <c r="R115" i="8" s="1"/>
  <c r="GH114" i="8"/>
  <c r="GJ114" i="8" s="1"/>
  <c r="R114" i="8" s="1"/>
  <c r="P113" i="8"/>
  <c r="GH113" i="8" s="1"/>
  <c r="GJ113" i="8" s="1"/>
  <c r="R113" i="8" s="1"/>
  <c r="GH112" i="8"/>
  <c r="GJ112" i="8" s="1"/>
  <c r="R112" i="8" s="1"/>
  <c r="GH111" i="8"/>
  <c r="GJ111" i="8" s="1"/>
  <c r="R111" i="8" s="1"/>
  <c r="GH110" i="8"/>
  <c r="GJ110" i="8" s="1"/>
  <c r="R110" i="8" s="1"/>
  <c r="GH109" i="8"/>
  <c r="GJ109" i="8" s="1"/>
  <c r="R109" i="8" s="1"/>
  <c r="P108" i="8"/>
  <c r="GH108" i="8" s="1"/>
  <c r="GJ108" i="8" s="1"/>
  <c r="R108" i="8" s="1"/>
  <c r="P107" i="8"/>
  <c r="GH107" i="8" s="1"/>
  <c r="GJ107" i="8" s="1"/>
  <c r="R107" i="8" s="1"/>
  <c r="P106" i="8"/>
  <c r="GH106" i="8" s="1"/>
  <c r="GJ106" i="8" s="1"/>
  <c r="R106" i="8" s="1"/>
  <c r="P105" i="8"/>
  <c r="GH105" i="8" s="1"/>
  <c r="GJ105" i="8" s="1"/>
  <c r="R105" i="8" s="1"/>
  <c r="P104" i="8"/>
  <c r="GH104" i="8" s="1"/>
  <c r="GJ104" i="8" s="1"/>
  <c r="R104" i="8" s="1"/>
  <c r="P103" i="8"/>
  <c r="GH103" i="8" s="1"/>
  <c r="GJ103" i="8" s="1"/>
  <c r="R103" i="8" s="1"/>
  <c r="GH102" i="8"/>
  <c r="GJ102" i="8" s="1"/>
  <c r="R102" i="8" s="1"/>
  <c r="P101" i="8"/>
  <c r="GH101" i="8" s="1"/>
  <c r="GJ101" i="8" s="1"/>
  <c r="R101" i="8" s="1"/>
  <c r="P100" i="8"/>
  <c r="GH100" i="8" s="1"/>
  <c r="GJ100" i="8" s="1"/>
  <c r="R100" i="8" s="1"/>
  <c r="P99" i="8"/>
  <c r="GH99" i="8" s="1"/>
  <c r="GJ99" i="8" s="1"/>
  <c r="R99" i="8" s="1"/>
  <c r="P98" i="8"/>
  <c r="GH98" i="8" s="1"/>
  <c r="GJ98" i="8" s="1"/>
  <c r="R98" i="8" s="1"/>
  <c r="P97" i="8"/>
  <c r="GH97" i="8" s="1"/>
  <c r="GJ97" i="8" s="1"/>
  <c r="R97" i="8" s="1"/>
  <c r="P96" i="8"/>
  <c r="GH96" i="8" s="1"/>
  <c r="GJ96" i="8" s="1"/>
  <c r="R96" i="8" s="1"/>
  <c r="P95" i="8"/>
  <c r="GH95" i="8" s="1"/>
  <c r="GJ95" i="8" s="1"/>
  <c r="R95" i="8" s="1"/>
  <c r="P92" i="8"/>
  <c r="GH92" i="8" s="1"/>
  <c r="GJ92" i="8" s="1"/>
  <c r="R92" i="8" s="1"/>
  <c r="P91" i="8"/>
  <c r="GH91" i="8" s="1"/>
  <c r="GJ91" i="8" s="1"/>
  <c r="R91" i="8" s="1"/>
  <c r="GH90" i="8"/>
  <c r="GJ90" i="8" s="1"/>
  <c r="R90" i="8" s="1"/>
  <c r="P89" i="8"/>
  <c r="GH89" i="8" s="1"/>
  <c r="GJ89" i="8" s="1"/>
  <c r="R89" i="8" s="1"/>
  <c r="P88" i="8"/>
  <c r="GH88" i="8" s="1"/>
  <c r="GJ88" i="8" s="1"/>
  <c r="R88" i="8" s="1"/>
  <c r="GH87" i="8"/>
  <c r="GJ87" i="8" s="1"/>
  <c r="R87" i="8" s="1"/>
  <c r="P86" i="8"/>
  <c r="GH86" i="8" s="1"/>
  <c r="GJ86" i="8" s="1"/>
  <c r="R86" i="8" s="1"/>
  <c r="GH85" i="8"/>
  <c r="GJ85" i="8" s="1"/>
  <c r="R85" i="8" s="1"/>
  <c r="P84" i="8"/>
  <c r="GH84" i="8" s="1"/>
  <c r="GJ84" i="8" s="1"/>
  <c r="R84" i="8" s="1"/>
  <c r="P83" i="8"/>
  <c r="GH83" i="8" s="1"/>
  <c r="GJ83" i="8" s="1"/>
  <c r="R83" i="8" s="1"/>
  <c r="P82" i="8"/>
  <c r="GH82" i="8" s="1"/>
  <c r="GJ82" i="8" s="1"/>
  <c r="R82" i="8" s="1"/>
  <c r="P81" i="8"/>
  <c r="GH81" i="8" s="1"/>
  <c r="GJ81" i="8" s="1"/>
  <c r="R81" i="8" s="1"/>
  <c r="GH80" i="8"/>
  <c r="GJ80" i="8" s="1"/>
  <c r="R80" i="8" s="1"/>
  <c r="P79" i="8"/>
  <c r="GH79" i="8" s="1"/>
  <c r="GJ79" i="8" s="1"/>
  <c r="R79" i="8" s="1"/>
  <c r="P78" i="8"/>
  <c r="GH78" i="8" s="1"/>
  <c r="GJ78" i="8" s="1"/>
  <c r="R78" i="8" s="1"/>
  <c r="GH77" i="8"/>
  <c r="GJ77" i="8" s="1"/>
  <c r="R77" i="8" s="1"/>
  <c r="P76" i="8"/>
  <c r="GH76" i="8" s="1"/>
  <c r="GJ76" i="8" s="1"/>
  <c r="R76" i="8" s="1"/>
  <c r="P75" i="8"/>
  <c r="GH75" i="8" s="1"/>
  <c r="GJ75" i="8" s="1"/>
  <c r="R75" i="8" s="1"/>
  <c r="P74" i="8"/>
  <c r="GH74" i="8" s="1"/>
  <c r="GJ74" i="8" s="1"/>
  <c r="R74" i="8" s="1"/>
  <c r="GH73" i="8"/>
  <c r="GJ73" i="8" s="1"/>
  <c r="R73" i="8" s="1"/>
  <c r="P72" i="8"/>
  <c r="GH72" i="8" s="1"/>
  <c r="GJ72" i="8" s="1"/>
  <c r="R72" i="8" s="1"/>
  <c r="P71" i="8"/>
  <c r="GH71" i="8" s="1"/>
  <c r="GJ71" i="8" s="1"/>
  <c r="R71" i="8" s="1"/>
  <c r="P70" i="8"/>
  <c r="GH70" i="8" s="1"/>
  <c r="GJ70" i="8" s="1"/>
  <c r="R70" i="8" s="1"/>
  <c r="P69" i="8"/>
  <c r="GH69" i="8" s="1"/>
  <c r="GJ69" i="8" s="1"/>
  <c r="R69" i="8" s="1"/>
  <c r="P68" i="8"/>
  <c r="GH68" i="8" s="1"/>
  <c r="GJ68" i="8" s="1"/>
  <c r="R68" i="8" s="1"/>
  <c r="P67" i="8"/>
  <c r="GH67" i="8" s="1"/>
  <c r="GJ67" i="8" s="1"/>
  <c r="R67" i="8" s="1"/>
  <c r="P66" i="8"/>
  <c r="GH66" i="8" s="1"/>
  <c r="GJ66" i="8" s="1"/>
  <c r="R66" i="8" s="1"/>
  <c r="P65" i="8"/>
  <c r="GH65" i="8" s="1"/>
  <c r="GJ65" i="8" s="1"/>
  <c r="R65" i="8" s="1"/>
  <c r="P64" i="8"/>
  <c r="GH64" i="8" s="1"/>
  <c r="GJ64" i="8" s="1"/>
  <c r="R64" i="8" s="1"/>
  <c r="P63" i="8"/>
  <c r="GH63" i="8" s="1"/>
  <c r="GJ63" i="8" s="1"/>
  <c r="R63" i="8" s="1"/>
  <c r="GH62" i="8"/>
  <c r="GJ62" i="8" s="1"/>
  <c r="R62" i="8" s="1"/>
  <c r="GH61" i="8"/>
  <c r="GJ61" i="8" s="1"/>
  <c r="R61" i="8" s="1"/>
  <c r="P60" i="8"/>
  <c r="GH60" i="8" s="1"/>
  <c r="GJ60" i="8" s="1"/>
  <c r="R60" i="8" s="1"/>
  <c r="P59" i="8"/>
  <c r="GH59" i="8" s="1"/>
  <c r="GJ59" i="8" s="1"/>
  <c r="R59" i="8" s="1"/>
  <c r="GH58" i="8"/>
  <c r="GJ58" i="8" s="1"/>
  <c r="R58" i="8" s="1"/>
  <c r="P57" i="8"/>
  <c r="GH57" i="8" s="1"/>
  <c r="GJ57" i="8" s="1"/>
  <c r="R57" i="8" s="1"/>
  <c r="P56" i="8"/>
  <c r="GH56" i="8" s="1"/>
  <c r="GJ56" i="8" s="1"/>
  <c r="R56" i="8" s="1"/>
  <c r="P55" i="8"/>
  <c r="GH55" i="8" s="1"/>
  <c r="GJ55" i="8" s="1"/>
  <c r="R55" i="8" s="1"/>
  <c r="P54" i="8"/>
  <c r="GH54" i="8" s="1"/>
  <c r="GJ54" i="8" s="1"/>
  <c r="R54" i="8" s="1"/>
  <c r="P53" i="8"/>
  <c r="GH53" i="8" s="1"/>
  <c r="GJ53" i="8" s="1"/>
  <c r="R53" i="8" s="1"/>
  <c r="GH52" i="8"/>
  <c r="GJ52" i="8" s="1"/>
  <c r="R52" i="8" s="1"/>
  <c r="P51" i="8"/>
  <c r="GH51" i="8" s="1"/>
  <c r="GJ51" i="8" s="1"/>
  <c r="R51" i="8" s="1"/>
  <c r="P50" i="8"/>
  <c r="GH50" i="8" s="1"/>
  <c r="GJ50" i="8" s="1"/>
  <c r="R50" i="8" s="1"/>
  <c r="P49" i="8"/>
  <c r="GH49" i="8" s="1"/>
  <c r="GJ49" i="8" s="1"/>
  <c r="R49" i="8" s="1"/>
  <c r="P48" i="8"/>
  <c r="GH48" i="8" s="1"/>
  <c r="GJ48" i="8" s="1"/>
  <c r="R48" i="8" s="1"/>
  <c r="P47" i="8"/>
  <c r="GH47" i="8" s="1"/>
  <c r="GJ47" i="8" s="1"/>
  <c r="R47" i="8" s="1"/>
  <c r="P46" i="8"/>
  <c r="GH46" i="8" s="1"/>
  <c r="GJ46" i="8" s="1"/>
  <c r="R46" i="8" s="1"/>
  <c r="P45" i="8"/>
  <c r="GH45" i="8" s="1"/>
  <c r="GJ45" i="8" s="1"/>
  <c r="R45" i="8" s="1"/>
  <c r="P44" i="8"/>
  <c r="GH44" i="8" s="1"/>
  <c r="GJ44" i="8" s="1"/>
  <c r="R44" i="8" s="1"/>
  <c r="P43" i="8"/>
  <c r="GH43" i="8" s="1"/>
  <c r="GJ43" i="8" s="1"/>
  <c r="R43" i="8" s="1"/>
  <c r="P42" i="8"/>
  <c r="GH42" i="8" s="1"/>
  <c r="GJ42" i="8" s="1"/>
  <c r="R42" i="8" s="1"/>
  <c r="P41" i="8"/>
  <c r="GH41" i="8" s="1"/>
  <c r="GJ41" i="8" s="1"/>
  <c r="R41" i="8" s="1"/>
  <c r="GH40" i="8"/>
  <c r="GJ40" i="8" s="1"/>
  <c r="R40" i="8" s="1"/>
  <c r="P39" i="8"/>
  <c r="GH39" i="8" s="1"/>
  <c r="GJ39" i="8" s="1"/>
  <c r="R39" i="8" s="1"/>
  <c r="P38" i="8"/>
  <c r="GH38" i="8" s="1"/>
  <c r="GJ38" i="8" s="1"/>
  <c r="R38" i="8" s="1"/>
  <c r="GH37" i="8"/>
  <c r="GJ37" i="8" s="1"/>
  <c r="R37" i="8" s="1"/>
  <c r="P36" i="8"/>
  <c r="GH36" i="8" s="1"/>
  <c r="GJ36" i="8" s="1"/>
  <c r="R36" i="8" s="1"/>
  <c r="GH35" i="8"/>
  <c r="GJ35" i="8" s="1"/>
  <c r="R35" i="8" s="1"/>
  <c r="GH34" i="8"/>
  <c r="GJ34" i="8" s="1"/>
  <c r="R34" i="8" s="1"/>
  <c r="P33" i="8"/>
  <c r="GH33" i="8" s="1"/>
  <c r="GJ33" i="8" s="1"/>
  <c r="R33" i="8" s="1"/>
  <c r="P32" i="8"/>
  <c r="GH32" i="8" s="1"/>
  <c r="GJ32" i="8" s="1"/>
  <c r="R32" i="8" s="1"/>
  <c r="P31" i="8"/>
  <c r="GH31" i="8" s="1"/>
  <c r="GJ31" i="8" s="1"/>
  <c r="R31" i="8" s="1"/>
  <c r="P30" i="8"/>
  <c r="GH30" i="8" s="1"/>
  <c r="GJ30" i="8" s="1"/>
  <c r="R30" i="8" s="1"/>
  <c r="P29" i="8"/>
  <c r="GH29" i="8" s="1"/>
  <c r="GJ29" i="8" s="1"/>
  <c r="R29" i="8" s="1"/>
  <c r="P28" i="8"/>
  <c r="GH28" i="8" s="1"/>
  <c r="GJ28" i="8" s="1"/>
  <c r="R28" i="8" s="1"/>
  <c r="P27" i="8"/>
  <c r="GH27" i="8" s="1"/>
  <c r="GJ27" i="8" s="1"/>
  <c r="R27" i="8" s="1"/>
  <c r="P26" i="8"/>
  <c r="GH26" i="8" s="1"/>
  <c r="GJ26" i="8" s="1"/>
  <c r="R26" i="8" s="1"/>
  <c r="P25" i="8"/>
  <c r="GH25" i="8" s="1"/>
  <c r="GJ25" i="8" s="1"/>
  <c r="R25" i="8" s="1"/>
  <c r="GH24" i="8"/>
  <c r="GJ24" i="8" s="1"/>
  <c r="R24" i="8" s="1"/>
  <c r="P23" i="8"/>
  <c r="GH23" i="8" s="1"/>
  <c r="GJ23" i="8" s="1"/>
  <c r="R23" i="8" s="1"/>
  <c r="P22" i="8"/>
  <c r="GH22" i="8" s="1"/>
  <c r="GJ22" i="8" s="1"/>
  <c r="R22" i="8" s="1"/>
  <c r="GH21" i="8"/>
  <c r="GJ21" i="8" s="1"/>
  <c r="R21" i="8" s="1"/>
  <c r="P20" i="8"/>
  <c r="GH20" i="8" s="1"/>
  <c r="GJ20" i="8" s="1"/>
  <c r="R20" i="8" s="1"/>
  <c r="P19" i="8"/>
  <c r="GH19" i="8" s="1"/>
  <c r="GJ19" i="8" s="1"/>
  <c r="R19" i="8" s="1"/>
  <c r="P18" i="8"/>
  <c r="GH18" i="8" s="1"/>
  <c r="GJ18" i="8" s="1"/>
  <c r="R18" i="8" s="1"/>
  <c r="P17" i="8"/>
  <c r="GH17" i="8" s="1"/>
  <c r="GJ17" i="8" s="1"/>
  <c r="R17" i="8" s="1"/>
  <c r="GH16" i="8"/>
  <c r="GJ16" i="8" s="1"/>
  <c r="R16" i="8" s="1"/>
  <c r="P15" i="8"/>
  <c r="GH15" i="8" s="1"/>
  <c r="GJ15" i="8" s="1"/>
  <c r="R15" i="8" s="1"/>
  <c r="P14" i="8"/>
  <c r="GH14" i="8" s="1"/>
  <c r="GJ14" i="8" s="1"/>
  <c r="R14" i="8" s="1"/>
  <c r="P13" i="8"/>
  <c r="GH13" i="8" s="1"/>
  <c r="GJ13" i="8" s="1"/>
  <c r="R13" i="8" s="1"/>
  <c r="P12" i="8"/>
  <c r="GH12" i="8" s="1"/>
  <c r="GJ12" i="8" s="1"/>
  <c r="R12" i="8" s="1"/>
  <c r="P11" i="8"/>
  <c r="GH11" i="8" s="1"/>
  <c r="GJ11" i="8" s="1"/>
  <c r="R11" i="8" s="1"/>
  <c r="P10" i="8"/>
  <c r="GH10" i="8" s="1"/>
  <c r="GJ10" i="8" s="1"/>
  <c r="R10" i="8" s="1"/>
  <c r="P9" i="8"/>
  <c r="GH9" i="8" s="1"/>
  <c r="GH8" i="8"/>
  <c r="GJ8" i="8" s="1"/>
  <c r="R8" i="8" s="1"/>
  <c r="GJ9" i="8" l="1"/>
  <c r="R9" i="8" s="1"/>
  <c r="O302" i="8"/>
  <c r="N302" i="8"/>
  <c r="O301" i="8"/>
  <c r="N301" i="8"/>
  <c r="O300" i="8"/>
  <c r="N300" i="8"/>
  <c r="O299" i="8"/>
  <c r="N299" i="8"/>
  <c r="O298" i="8"/>
  <c r="N298" i="8"/>
  <c r="O297" i="8"/>
  <c r="N297" i="8"/>
  <c r="O296" i="8"/>
  <c r="N296" i="8"/>
  <c r="O295" i="8"/>
  <c r="N295" i="8"/>
  <c r="O294" i="8"/>
  <c r="N294" i="8"/>
  <c r="O293" i="8"/>
  <c r="N293" i="8"/>
  <c r="O292" i="8"/>
  <c r="N292" i="8"/>
  <c r="O291" i="8"/>
  <c r="N291" i="8"/>
  <c r="O290" i="8"/>
  <c r="N290" i="8"/>
  <c r="O289" i="8"/>
  <c r="N289" i="8"/>
  <c r="O288" i="8"/>
  <c r="N288" i="8"/>
  <c r="O287" i="8"/>
  <c r="N287" i="8"/>
  <c r="O286" i="8"/>
  <c r="N286" i="8"/>
  <c r="O285" i="8"/>
  <c r="N285" i="8"/>
  <c r="O284" i="8"/>
  <c r="N284" i="8"/>
  <c r="O283" i="8"/>
  <c r="N283" i="8"/>
  <c r="O282" i="8"/>
  <c r="N282" i="8"/>
  <c r="O281" i="8"/>
  <c r="N281" i="8"/>
  <c r="O280" i="8"/>
  <c r="N280" i="8"/>
  <c r="O279" i="8"/>
  <c r="N279" i="8"/>
  <c r="O278" i="8"/>
  <c r="N278" i="8"/>
  <c r="O277" i="8"/>
  <c r="N277" i="8"/>
  <c r="O276" i="8"/>
  <c r="N276" i="8"/>
  <c r="O275" i="8"/>
  <c r="N275" i="8"/>
  <c r="O274" i="8"/>
  <c r="N274" i="8"/>
  <c r="O273" i="8"/>
  <c r="N273" i="8"/>
  <c r="O272" i="8"/>
  <c r="N272" i="8"/>
  <c r="O271" i="8"/>
  <c r="N271" i="8"/>
  <c r="O270" i="8"/>
  <c r="N270" i="8"/>
  <c r="O269" i="8"/>
  <c r="N269" i="8"/>
  <c r="O268" i="8"/>
  <c r="N268" i="8"/>
  <c r="O267" i="8"/>
  <c r="N267" i="8"/>
  <c r="O266" i="8"/>
  <c r="N266" i="8"/>
  <c r="O265" i="8"/>
  <c r="N265" i="8"/>
  <c r="O264" i="8"/>
  <c r="N264" i="8"/>
  <c r="O263" i="8"/>
  <c r="N263" i="8"/>
  <c r="O262" i="8"/>
  <c r="N262" i="8"/>
  <c r="O261" i="8"/>
  <c r="N261" i="8"/>
  <c r="O260" i="8"/>
  <c r="N260" i="8"/>
  <c r="O259" i="8"/>
  <c r="N259" i="8"/>
  <c r="O258" i="8"/>
  <c r="N258" i="8"/>
  <c r="O257" i="8"/>
  <c r="N257" i="8"/>
  <c r="O256" i="8"/>
  <c r="N256" i="8"/>
  <c r="O255" i="8"/>
  <c r="N255" i="8"/>
  <c r="O254" i="8"/>
  <c r="N254" i="8"/>
  <c r="O253" i="8"/>
  <c r="N253" i="8"/>
  <c r="O252" i="8"/>
  <c r="N252" i="8"/>
  <c r="O251" i="8"/>
  <c r="N251" i="8"/>
  <c r="O250" i="8"/>
  <c r="N250" i="8"/>
  <c r="O249" i="8"/>
  <c r="N249" i="8"/>
  <c r="O248" i="8"/>
  <c r="N248" i="8"/>
  <c r="O247" i="8"/>
  <c r="N247" i="8"/>
  <c r="O246" i="8"/>
  <c r="N246" i="8"/>
  <c r="O245" i="8"/>
  <c r="N245" i="8"/>
  <c r="O244" i="8"/>
  <c r="N244" i="8"/>
  <c r="O243" i="8"/>
  <c r="N243" i="8"/>
  <c r="O242" i="8"/>
  <c r="N242" i="8"/>
  <c r="O241" i="8"/>
  <c r="N241" i="8"/>
  <c r="O240" i="8"/>
  <c r="N240" i="8"/>
  <c r="O239" i="8"/>
  <c r="N239" i="8"/>
  <c r="O238" i="8"/>
  <c r="N238" i="8"/>
  <c r="O237" i="8"/>
  <c r="N237" i="8"/>
  <c r="O236" i="8"/>
  <c r="N236" i="8"/>
  <c r="O235" i="8"/>
  <c r="N235" i="8"/>
  <c r="O234" i="8"/>
  <c r="N234" i="8"/>
  <c r="O233" i="8"/>
  <c r="N233" i="8"/>
  <c r="O232" i="8"/>
  <c r="N232" i="8"/>
  <c r="O231" i="8"/>
  <c r="N231" i="8"/>
  <c r="O230" i="8"/>
  <c r="N230" i="8"/>
  <c r="O229" i="8"/>
  <c r="N229" i="8"/>
  <c r="O228" i="8"/>
  <c r="N228" i="8"/>
  <c r="O227" i="8"/>
  <c r="N227" i="8"/>
  <c r="O226" i="8"/>
  <c r="N226" i="8"/>
  <c r="O225" i="8"/>
  <c r="N225" i="8"/>
  <c r="O224" i="8"/>
  <c r="N224" i="8"/>
  <c r="O223" i="8"/>
  <c r="N223" i="8"/>
  <c r="O222" i="8"/>
  <c r="N222" i="8"/>
  <c r="O221" i="8"/>
  <c r="N221" i="8"/>
  <c r="O220" i="8"/>
  <c r="N220" i="8"/>
  <c r="O219" i="8"/>
  <c r="N219" i="8"/>
  <c r="O218" i="8"/>
  <c r="N218" i="8"/>
  <c r="O217" i="8"/>
  <c r="N217" i="8"/>
  <c r="O216" i="8"/>
  <c r="N216" i="8"/>
  <c r="O215" i="8"/>
  <c r="N215" i="8"/>
  <c r="O214" i="8"/>
  <c r="N214" i="8"/>
  <c r="O213" i="8"/>
  <c r="N213" i="8"/>
  <c r="O212" i="8"/>
  <c r="N212" i="8"/>
  <c r="O211" i="8"/>
  <c r="N211" i="8"/>
  <c r="O210" i="8"/>
  <c r="N210" i="8"/>
  <c r="O209" i="8"/>
  <c r="N209" i="8"/>
  <c r="O208" i="8"/>
  <c r="N208" i="8"/>
  <c r="O207" i="8"/>
  <c r="N207" i="8"/>
  <c r="O206" i="8"/>
  <c r="N206" i="8"/>
  <c r="O205" i="8"/>
  <c r="N205" i="8"/>
  <c r="O204" i="8"/>
  <c r="N204" i="8"/>
  <c r="O203" i="8"/>
  <c r="N203" i="8"/>
  <c r="O202" i="8"/>
  <c r="N202" i="8"/>
  <c r="O201" i="8"/>
  <c r="N201" i="8"/>
  <c r="O200" i="8"/>
  <c r="N200" i="8"/>
  <c r="O199" i="8"/>
  <c r="N199" i="8"/>
  <c r="O198" i="8"/>
  <c r="N198" i="8"/>
  <c r="O197" i="8"/>
  <c r="N197" i="8"/>
  <c r="O196" i="8"/>
  <c r="N196" i="8"/>
  <c r="O195" i="8"/>
  <c r="N195" i="8"/>
  <c r="O194" i="8"/>
  <c r="N194" i="8"/>
  <c r="O193" i="8"/>
  <c r="N193" i="8"/>
  <c r="O192" i="8"/>
  <c r="N192" i="8"/>
  <c r="O191" i="8"/>
  <c r="N191" i="8"/>
  <c r="O190" i="8"/>
  <c r="N190" i="8"/>
  <c r="O189" i="8"/>
  <c r="N189" i="8"/>
  <c r="O188" i="8"/>
  <c r="N188" i="8"/>
  <c r="O187" i="8"/>
  <c r="N187" i="8"/>
  <c r="O186" i="8"/>
  <c r="N186" i="8"/>
  <c r="O185" i="8"/>
  <c r="N185" i="8"/>
  <c r="O184" i="8"/>
  <c r="N184" i="8"/>
  <c r="O183" i="8"/>
  <c r="N183" i="8"/>
  <c r="O182" i="8"/>
  <c r="N182" i="8"/>
  <c r="O181" i="8"/>
  <c r="N181" i="8"/>
  <c r="O180" i="8"/>
  <c r="N180" i="8"/>
  <c r="O179" i="8"/>
  <c r="N179" i="8"/>
  <c r="O178" i="8"/>
  <c r="N178" i="8"/>
  <c r="O177" i="8"/>
  <c r="N177" i="8"/>
  <c r="O176" i="8"/>
  <c r="N176" i="8"/>
  <c r="O175" i="8"/>
  <c r="N175" i="8"/>
  <c r="O174" i="8"/>
  <c r="N174" i="8"/>
  <c r="O173" i="8"/>
  <c r="N173" i="8"/>
  <c r="O172" i="8"/>
  <c r="N172" i="8"/>
  <c r="O171" i="8"/>
  <c r="N171" i="8"/>
  <c r="O170" i="8"/>
  <c r="N170" i="8"/>
  <c r="O169" i="8"/>
  <c r="N169" i="8"/>
  <c r="O168" i="8"/>
  <c r="N168" i="8"/>
  <c r="O167" i="8"/>
  <c r="N167" i="8"/>
  <c r="O166" i="8"/>
  <c r="N166" i="8"/>
  <c r="O165" i="8"/>
  <c r="N165" i="8"/>
  <c r="O164" i="8"/>
  <c r="N164" i="8"/>
  <c r="O163" i="8"/>
  <c r="N163" i="8"/>
  <c r="O162" i="8"/>
  <c r="N162" i="8"/>
  <c r="O161" i="8"/>
  <c r="N161" i="8"/>
  <c r="O160" i="8"/>
  <c r="N160" i="8"/>
  <c r="O159" i="8"/>
  <c r="N159" i="8"/>
  <c r="O158" i="8"/>
  <c r="N158" i="8"/>
  <c r="O157" i="8"/>
  <c r="N157" i="8"/>
  <c r="O156" i="8"/>
  <c r="N156" i="8"/>
  <c r="O155" i="8"/>
  <c r="N155" i="8"/>
  <c r="O154" i="8"/>
  <c r="N154" i="8"/>
  <c r="O153" i="8"/>
  <c r="N153" i="8"/>
  <c r="O152" i="8"/>
  <c r="N152" i="8"/>
  <c r="O151" i="8"/>
  <c r="N151" i="8"/>
  <c r="O150" i="8"/>
  <c r="N150" i="8"/>
  <c r="O149" i="8"/>
  <c r="N149" i="8"/>
  <c r="O148" i="8"/>
  <c r="N148" i="8"/>
  <c r="O147" i="8"/>
  <c r="N147" i="8"/>
  <c r="O146" i="8"/>
  <c r="N146" i="8"/>
  <c r="O145" i="8"/>
  <c r="N145" i="8"/>
  <c r="O144" i="8"/>
  <c r="N144" i="8"/>
  <c r="O143" i="8"/>
  <c r="N143" i="8"/>
  <c r="O142" i="8"/>
  <c r="N142" i="8"/>
  <c r="O141" i="8"/>
  <c r="N141" i="8"/>
  <c r="O140" i="8"/>
  <c r="N140" i="8"/>
  <c r="O139" i="8"/>
  <c r="N139" i="8"/>
  <c r="O138" i="8"/>
  <c r="N138" i="8"/>
  <c r="O137" i="8"/>
  <c r="N137" i="8"/>
  <c r="O136" i="8"/>
  <c r="N136" i="8"/>
  <c r="O135" i="8"/>
  <c r="N135" i="8"/>
  <c r="O134" i="8"/>
  <c r="N134" i="8"/>
  <c r="O133" i="8"/>
  <c r="N133" i="8"/>
  <c r="O132" i="8"/>
  <c r="N132" i="8"/>
  <c r="O131" i="8"/>
  <c r="N131" i="8"/>
  <c r="O130" i="8"/>
  <c r="N130" i="8"/>
  <c r="O129" i="8"/>
  <c r="N129" i="8"/>
  <c r="O128" i="8"/>
  <c r="N128" i="8"/>
  <c r="O127" i="8"/>
  <c r="N127" i="8"/>
  <c r="O126" i="8"/>
  <c r="N126" i="8"/>
  <c r="O125" i="8"/>
  <c r="N125" i="8"/>
  <c r="O124" i="8"/>
  <c r="N124" i="8"/>
  <c r="O123" i="8"/>
  <c r="N123" i="8"/>
  <c r="O122" i="8"/>
  <c r="N122" i="8"/>
  <c r="O121" i="8"/>
  <c r="N121" i="8"/>
  <c r="O120" i="8"/>
  <c r="N120" i="8"/>
  <c r="O119" i="8"/>
  <c r="N119" i="8"/>
  <c r="O118" i="8"/>
  <c r="N118" i="8"/>
  <c r="O117" i="8"/>
  <c r="N117" i="8"/>
  <c r="O116" i="8"/>
  <c r="N116" i="8"/>
  <c r="O115" i="8"/>
  <c r="N115" i="8"/>
  <c r="O114" i="8"/>
  <c r="N114" i="8"/>
  <c r="O113" i="8"/>
  <c r="N113" i="8"/>
  <c r="O112" i="8"/>
  <c r="N112" i="8"/>
  <c r="O111" i="8"/>
  <c r="N111" i="8"/>
  <c r="O110" i="8"/>
  <c r="N110" i="8"/>
  <c r="O109" i="8"/>
  <c r="N109" i="8"/>
  <c r="O108" i="8"/>
  <c r="N108" i="8"/>
  <c r="O107" i="8"/>
  <c r="N107" i="8"/>
  <c r="O106" i="8"/>
  <c r="N106" i="8"/>
  <c r="O105" i="8"/>
  <c r="N105" i="8"/>
  <c r="O104" i="8"/>
  <c r="N104" i="8"/>
  <c r="O103" i="8"/>
  <c r="N103" i="8"/>
  <c r="O102" i="8"/>
  <c r="N102" i="8"/>
  <c r="O101" i="8"/>
  <c r="N101" i="8"/>
  <c r="O100" i="8"/>
  <c r="N100" i="8"/>
  <c r="O99" i="8"/>
  <c r="N99" i="8"/>
  <c r="O98" i="8"/>
  <c r="N98" i="8"/>
  <c r="O97" i="8"/>
  <c r="N97" i="8"/>
  <c r="O96" i="8"/>
  <c r="N96" i="8"/>
  <c r="O95" i="8"/>
  <c r="N95" i="8"/>
  <c r="O94" i="8"/>
  <c r="N94" i="8"/>
  <c r="O93" i="8"/>
  <c r="N93" i="8"/>
  <c r="O92" i="8"/>
  <c r="N92" i="8"/>
  <c r="O91" i="8"/>
  <c r="N91" i="8"/>
  <c r="O90" i="8"/>
  <c r="N90" i="8"/>
  <c r="O89" i="8"/>
  <c r="N89" i="8"/>
  <c r="O88" i="8"/>
  <c r="N88" i="8"/>
  <c r="O87" i="8"/>
  <c r="N87" i="8"/>
  <c r="O86" i="8"/>
  <c r="N86" i="8"/>
  <c r="O85" i="8"/>
  <c r="N85" i="8"/>
  <c r="O84" i="8"/>
  <c r="N84" i="8"/>
  <c r="O83" i="8"/>
  <c r="N83" i="8"/>
  <c r="O82" i="8"/>
  <c r="N82" i="8"/>
  <c r="O81" i="8"/>
  <c r="N81" i="8"/>
  <c r="O80" i="8"/>
  <c r="N80" i="8"/>
  <c r="O79" i="8"/>
  <c r="N79" i="8"/>
  <c r="O78" i="8"/>
  <c r="N78" i="8"/>
  <c r="O77" i="8"/>
  <c r="N77" i="8"/>
  <c r="O76" i="8"/>
  <c r="N76" i="8"/>
  <c r="O75" i="8"/>
  <c r="N75" i="8"/>
  <c r="O74" i="8"/>
  <c r="N74" i="8"/>
  <c r="O73" i="8"/>
  <c r="N73" i="8"/>
  <c r="O72" i="8"/>
  <c r="N72" i="8"/>
  <c r="O71" i="8"/>
  <c r="N71" i="8"/>
  <c r="O70" i="8"/>
  <c r="N70" i="8"/>
  <c r="O69" i="8"/>
  <c r="N69" i="8"/>
  <c r="O68" i="8"/>
  <c r="N68" i="8"/>
  <c r="O67" i="8"/>
  <c r="N67" i="8"/>
  <c r="O66" i="8"/>
  <c r="N66" i="8"/>
  <c r="O65" i="8"/>
  <c r="N65" i="8"/>
  <c r="O64" i="8"/>
  <c r="N64" i="8"/>
  <c r="O63" i="8"/>
  <c r="N63" i="8"/>
  <c r="O62" i="8"/>
  <c r="N62" i="8"/>
  <c r="O61" i="8"/>
  <c r="N61" i="8"/>
  <c r="O60" i="8"/>
  <c r="N60" i="8"/>
  <c r="O59" i="8"/>
  <c r="N59" i="8"/>
  <c r="O58" i="8"/>
  <c r="N58" i="8"/>
  <c r="O57" i="8"/>
  <c r="N57" i="8"/>
  <c r="O56" i="8"/>
  <c r="N56" i="8"/>
  <c r="O55" i="8"/>
  <c r="N55" i="8"/>
  <c r="O54" i="8"/>
  <c r="N54" i="8"/>
  <c r="O53" i="8"/>
  <c r="N53" i="8"/>
  <c r="O52" i="8"/>
  <c r="N52" i="8"/>
  <c r="O51" i="8"/>
  <c r="N51" i="8"/>
  <c r="O50" i="8"/>
  <c r="N50" i="8"/>
  <c r="O49" i="8"/>
  <c r="N49" i="8"/>
  <c r="O48" i="8"/>
  <c r="N48" i="8"/>
  <c r="O47" i="8"/>
  <c r="N47" i="8"/>
  <c r="O46" i="8"/>
  <c r="N46" i="8"/>
  <c r="O45" i="8"/>
  <c r="N45" i="8"/>
  <c r="O44" i="8"/>
  <c r="N44" i="8"/>
  <c r="O43" i="8"/>
  <c r="N43" i="8"/>
  <c r="O42" i="8"/>
  <c r="N42" i="8"/>
  <c r="O41" i="8"/>
  <c r="N41" i="8"/>
  <c r="O40" i="8"/>
  <c r="N40" i="8"/>
  <c r="O39" i="8"/>
  <c r="N39" i="8"/>
  <c r="O38" i="8"/>
  <c r="N38" i="8"/>
  <c r="O37" i="8"/>
  <c r="N37" i="8"/>
  <c r="O36" i="8"/>
  <c r="N36" i="8"/>
  <c r="O35" i="8"/>
  <c r="N35" i="8"/>
  <c r="O34" i="8"/>
  <c r="N34" i="8"/>
  <c r="O33" i="8"/>
  <c r="N33" i="8"/>
  <c r="O32" i="8"/>
  <c r="N32" i="8"/>
  <c r="O31" i="8"/>
  <c r="N31" i="8"/>
  <c r="O30" i="8"/>
  <c r="N30" i="8"/>
  <c r="O29" i="8"/>
  <c r="N29" i="8"/>
  <c r="O28" i="8"/>
  <c r="N28" i="8"/>
  <c r="O27" i="8"/>
  <c r="N27" i="8"/>
  <c r="O26" i="8"/>
  <c r="N26" i="8"/>
  <c r="O25" i="8"/>
  <c r="N25" i="8"/>
  <c r="O24" i="8"/>
  <c r="N24" i="8"/>
  <c r="O23" i="8"/>
  <c r="N23" i="8"/>
  <c r="O22" i="8"/>
  <c r="N22" i="8"/>
  <c r="O21" i="8"/>
  <c r="N21" i="8"/>
  <c r="O20" i="8"/>
  <c r="N20" i="8"/>
  <c r="O19" i="8"/>
  <c r="N19" i="8"/>
  <c r="O18" i="8"/>
  <c r="N18" i="8"/>
  <c r="O17" i="8"/>
  <c r="N17" i="8"/>
  <c r="O16" i="8"/>
  <c r="N16" i="8"/>
  <c r="O15" i="8"/>
  <c r="N15" i="8"/>
  <c r="O14" i="8"/>
  <c r="N14" i="8"/>
  <c r="O13" i="8"/>
  <c r="N13" i="8"/>
  <c r="O12" i="8"/>
  <c r="N12" i="8"/>
  <c r="O11" i="8"/>
  <c r="N11" i="8"/>
  <c r="O10" i="8"/>
  <c r="N10" i="8"/>
  <c r="O9" i="8"/>
  <c r="N9" i="8"/>
  <c r="O8" i="8"/>
  <c r="N8" i="8"/>
  <c r="O7" i="8"/>
  <c r="N7" i="8"/>
  <c r="S279" i="8" l="1"/>
  <c r="S227" i="8"/>
  <c r="BZ206" i="8"/>
  <c r="S199" i="8"/>
  <c r="S119" i="8"/>
  <c r="S126" i="8" l="1"/>
  <c r="S184" i="8"/>
  <c r="S85" i="8"/>
  <c r="S281" i="8"/>
  <c r="S146" i="8"/>
  <c r="S104" i="8"/>
  <c r="S137" i="8"/>
  <c r="S34" i="8"/>
  <c r="S80" i="8"/>
  <c r="S123" i="8"/>
  <c r="S131" i="8"/>
  <c r="S193" i="8"/>
  <c r="S297" i="8"/>
  <c r="S180" i="8"/>
  <c r="S228" i="8"/>
  <c r="S167" i="8"/>
  <c r="S109" i="8"/>
  <c r="S219" i="8"/>
  <c r="S216" i="8"/>
  <c r="S209" i="8"/>
  <c r="S204" i="8"/>
  <c r="S107" i="8"/>
  <c r="S97" i="8"/>
  <c r="S93" i="8"/>
  <c r="S51" i="8"/>
  <c r="S273" i="8"/>
  <c r="S254" i="8"/>
  <c r="S7" i="8"/>
  <c r="BW15" i="8"/>
  <c r="BW31" i="8"/>
  <c r="BW55" i="8"/>
  <c r="BW79" i="8"/>
  <c r="BW103" i="8"/>
  <c r="BW127" i="8"/>
  <c r="BW151" i="8"/>
  <c r="BW175" i="8"/>
  <c r="BW199" i="8"/>
  <c r="BW223" i="8"/>
  <c r="BW247" i="8"/>
  <c r="BW271" i="8"/>
  <c r="BW295" i="8"/>
  <c r="BW24" i="8"/>
  <c r="BW48" i="8"/>
  <c r="BW72" i="8"/>
  <c r="BW88" i="8"/>
  <c r="BW112" i="8"/>
  <c r="BW144" i="8"/>
  <c r="BW168" i="8"/>
  <c r="BW184" i="8"/>
  <c r="BW200" i="8"/>
  <c r="BW224" i="8"/>
  <c r="BW248" i="8"/>
  <c r="BW272" i="8"/>
  <c r="BW280" i="8"/>
  <c r="BW9" i="8"/>
  <c r="BW33" i="8"/>
  <c r="BW57" i="8"/>
  <c r="BW81" i="8"/>
  <c r="BW105" i="8"/>
  <c r="BW121" i="8"/>
  <c r="BW145" i="8"/>
  <c r="BW177" i="8"/>
  <c r="BW201" i="8"/>
  <c r="BW225" i="8"/>
  <c r="BW249" i="8"/>
  <c r="BW273" i="8"/>
  <c r="BW297" i="8"/>
  <c r="BW26" i="8"/>
  <c r="BW50" i="8"/>
  <c r="BW74" i="8"/>
  <c r="BW98" i="8"/>
  <c r="BW114" i="8"/>
  <c r="BW138" i="8"/>
  <c r="BW162" i="8"/>
  <c r="BW186" i="8"/>
  <c r="BW210" i="8"/>
  <c r="BW234" i="8"/>
  <c r="BW258" i="8"/>
  <c r="BW298" i="8"/>
  <c r="BW19" i="8"/>
  <c r="BW43" i="8"/>
  <c r="BW67" i="8"/>
  <c r="S67" i="8" s="1"/>
  <c r="BW91" i="8"/>
  <c r="BW115" i="8"/>
  <c r="BW139" i="8"/>
  <c r="BW163" i="8"/>
  <c r="BW187" i="8"/>
  <c r="BW195" i="8"/>
  <c r="BW203" i="8"/>
  <c r="BW211" i="8"/>
  <c r="BW227" i="8"/>
  <c r="BW243" i="8"/>
  <c r="BW251" i="8"/>
  <c r="BW259" i="8"/>
  <c r="BW267" i="8"/>
  <c r="BW275" i="8"/>
  <c r="BW283" i="8"/>
  <c r="BW291" i="8"/>
  <c r="BW299" i="8"/>
  <c r="BW12" i="8"/>
  <c r="BW20" i="8"/>
  <c r="BW28" i="8"/>
  <c r="BW36" i="8"/>
  <c r="BW44" i="8"/>
  <c r="BW52" i="8"/>
  <c r="BW60" i="8"/>
  <c r="BW68" i="8"/>
  <c r="BW76" i="8"/>
  <c r="BW84" i="8"/>
  <c r="BW92" i="8"/>
  <c r="BW100" i="8"/>
  <c r="BW108" i="8"/>
  <c r="BW116" i="8"/>
  <c r="BW124" i="8"/>
  <c r="BW132" i="8"/>
  <c r="BW140" i="8"/>
  <c r="BW148" i="8"/>
  <c r="BW156" i="8"/>
  <c r="BW164" i="8"/>
  <c r="BW172" i="8"/>
  <c r="BW180" i="8"/>
  <c r="BW188" i="8"/>
  <c r="BW196" i="8"/>
  <c r="BW204" i="8"/>
  <c r="BW212" i="8"/>
  <c r="BW220" i="8"/>
  <c r="BW228" i="8"/>
  <c r="BW236" i="8"/>
  <c r="BW244" i="8"/>
  <c r="BW252" i="8"/>
  <c r="BW260" i="8"/>
  <c r="BW268" i="8"/>
  <c r="BW276" i="8"/>
  <c r="BW284" i="8"/>
  <c r="BW292" i="8"/>
  <c r="BW300" i="8"/>
  <c r="BW7" i="8"/>
  <c r="BW39" i="8"/>
  <c r="BW63" i="8"/>
  <c r="BW95" i="8"/>
  <c r="BW119" i="8"/>
  <c r="BW143" i="8"/>
  <c r="BW167" i="8"/>
  <c r="BW183" i="8"/>
  <c r="BW207" i="8"/>
  <c r="BW231" i="8"/>
  <c r="BW255" i="8"/>
  <c r="BW279" i="8"/>
  <c r="BW8" i="8"/>
  <c r="BW32" i="8"/>
  <c r="BW56" i="8"/>
  <c r="BW96" i="8"/>
  <c r="BW120" i="8"/>
  <c r="BW136" i="8"/>
  <c r="BW160" i="8"/>
  <c r="BW192" i="8"/>
  <c r="BW216" i="8"/>
  <c r="BW232" i="8"/>
  <c r="BW256" i="8"/>
  <c r="BW288" i="8"/>
  <c r="BW17" i="8"/>
  <c r="BW41" i="8"/>
  <c r="BW65" i="8"/>
  <c r="BW97" i="8"/>
  <c r="BW129" i="8"/>
  <c r="BW153" i="8"/>
  <c r="BW169" i="8"/>
  <c r="BW193" i="8"/>
  <c r="BW217" i="8"/>
  <c r="BW241" i="8"/>
  <c r="BW265" i="8"/>
  <c r="BW281" i="8"/>
  <c r="BW10" i="8"/>
  <c r="BW34" i="8"/>
  <c r="BW58" i="8"/>
  <c r="BW82" i="8"/>
  <c r="BW106" i="8"/>
  <c r="BW130" i="8"/>
  <c r="BW146" i="8"/>
  <c r="BW170" i="8"/>
  <c r="BW202" i="8"/>
  <c r="BW226" i="8"/>
  <c r="BW250" i="8"/>
  <c r="BW274" i="8"/>
  <c r="BW282" i="8"/>
  <c r="BW11" i="8"/>
  <c r="BW35" i="8"/>
  <c r="BW59" i="8"/>
  <c r="BW83" i="8"/>
  <c r="BW107" i="8"/>
  <c r="BW131" i="8"/>
  <c r="BW155" i="8"/>
  <c r="BW171" i="8"/>
  <c r="BW219" i="8"/>
  <c r="BW13" i="8"/>
  <c r="BW29" i="8"/>
  <c r="BW45" i="8"/>
  <c r="BW61" i="8"/>
  <c r="BW77" i="8"/>
  <c r="BW85" i="8"/>
  <c r="BW93" i="8"/>
  <c r="BW101" i="8"/>
  <c r="BW109" i="8"/>
  <c r="BW117" i="8"/>
  <c r="BW125" i="8"/>
  <c r="BW133" i="8"/>
  <c r="BW141" i="8"/>
  <c r="BW149" i="8"/>
  <c r="BW157" i="8"/>
  <c r="BW165" i="8"/>
  <c r="BW173" i="8"/>
  <c r="BW181" i="8"/>
  <c r="BW189" i="8"/>
  <c r="BW197" i="8"/>
  <c r="BW205" i="8"/>
  <c r="BW213" i="8"/>
  <c r="BW221" i="8"/>
  <c r="BW229" i="8"/>
  <c r="BW237" i="8"/>
  <c r="BW245" i="8"/>
  <c r="BW253" i="8"/>
  <c r="BW261" i="8"/>
  <c r="BW269" i="8"/>
  <c r="BW277" i="8"/>
  <c r="BW285" i="8"/>
  <c r="BW293" i="8"/>
  <c r="BW301" i="8"/>
  <c r="BW23" i="8"/>
  <c r="BW47" i="8"/>
  <c r="BW71" i="8"/>
  <c r="BW87" i="8"/>
  <c r="BW111" i="8"/>
  <c r="BW135" i="8"/>
  <c r="BW159" i="8"/>
  <c r="BW191" i="8"/>
  <c r="BW215" i="8"/>
  <c r="BW239" i="8"/>
  <c r="BW263" i="8"/>
  <c r="BW287" i="8"/>
  <c r="BW16" i="8"/>
  <c r="BW40" i="8"/>
  <c r="BW64" i="8"/>
  <c r="BW80" i="8"/>
  <c r="BW104" i="8"/>
  <c r="BW128" i="8"/>
  <c r="BW152" i="8"/>
  <c r="BW176" i="8"/>
  <c r="BW208" i="8"/>
  <c r="BW240" i="8"/>
  <c r="BW264" i="8"/>
  <c r="BW296" i="8"/>
  <c r="BW25" i="8"/>
  <c r="BW49" i="8"/>
  <c r="BW73" i="8"/>
  <c r="BW89" i="8"/>
  <c r="BW113" i="8"/>
  <c r="BW137" i="8"/>
  <c r="BW161" i="8"/>
  <c r="BW185" i="8"/>
  <c r="BW209" i="8"/>
  <c r="BW233" i="8"/>
  <c r="BW257" i="8"/>
  <c r="BW289" i="8"/>
  <c r="BW18" i="8"/>
  <c r="BW42" i="8"/>
  <c r="BW66" i="8"/>
  <c r="BW90" i="8"/>
  <c r="BW122" i="8"/>
  <c r="BW154" i="8"/>
  <c r="BW178" i="8"/>
  <c r="BW194" i="8"/>
  <c r="BW218" i="8"/>
  <c r="BW242" i="8"/>
  <c r="BW266" i="8"/>
  <c r="BW290" i="8"/>
  <c r="BW27" i="8"/>
  <c r="BW51" i="8"/>
  <c r="BW75" i="8"/>
  <c r="BW99" i="8"/>
  <c r="BW123" i="8"/>
  <c r="BW147" i="8"/>
  <c r="BW179" i="8"/>
  <c r="BW235" i="8"/>
  <c r="BW21" i="8"/>
  <c r="BW37" i="8"/>
  <c r="BW53" i="8"/>
  <c r="BW14" i="8"/>
  <c r="BW22" i="8"/>
  <c r="BW30" i="8"/>
  <c r="BW38" i="8"/>
  <c r="BW46" i="8"/>
  <c r="BW54" i="8"/>
  <c r="BW62" i="8"/>
  <c r="BW70" i="8"/>
  <c r="BW78" i="8"/>
  <c r="BW86" i="8"/>
  <c r="BW94" i="8"/>
  <c r="BW102" i="8"/>
  <c r="BW110" i="8"/>
  <c r="BW118" i="8"/>
  <c r="BW126" i="8"/>
  <c r="BW134" i="8"/>
  <c r="BW142" i="8"/>
  <c r="BW150" i="8"/>
  <c r="BW158" i="8"/>
  <c r="BW166" i="8"/>
  <c r="BW174" i="8"/>
  <c r="BW182" i="8"/>
  <c r="BW190" i="8"/>
  <c r="BW198" i="8"/>
  <c r="BW206" i="8"/>
  <c r="BW214" i="8"/>
  <c r="BW222" i="8"/>
  <c r="BW230" i="8"/>
  <c r="BW238" i="8"/>
  <c r="BW246" i="8"/>
  <c r="BW254" i="8"/>
  <c r="BW262" i="8"/>
  <c r="BW270" i="8"/>
  <c r="BW278" i="8"/>
  <c r="BW286" i="8"/>
  <c r="BW294" i="8"/>
  <c r="BW302" i="8"/>
  <c r="BS303" i="8"/>
  <c r="BQ303" i="8"/>
  <c r="BO303" i="8"/>
  <c r="BN303" i="8"/>
  <c r="BL303" i="8"/>
  <c r="BK303" i="8"/>
  <c r="BI303" i="8"/>
  <c r="BG303" i="8"/>
  <c r="BE303" i="8"/>
  <c r="BD303" i="8"/>
  <c r="BB303" i="8"/>
  <c r="AZ303" i="8"/>
  <c r="AX303" i="8"/>
  <c r="AV303" i="8"/>
  <c r="AU303" i="8"/>
  <c r="AS303" i="8"/>
  <c r="AQ303" i="8"/>
  <c r="AO303" i="8"/>
  <c r="AM303" i="8"/>
  <c r="AK303" i="8"/>
  <c r="AI303" i="8"/>
  <c r="AG303" i="8"/>
  <c r="AE303" i="8"/>
  <c r="AD303" i="8"/>
  <c r="AC303" i="8"/>
  <c r="AA303" i="8"/>
  <c r="Y303" i="8"/>
  <c r="X303" i="8"/>
  <c r="V303" i="8"/>
  <c r="Q297" i="8"/>
  <c r="Q295" i="8"/>
  <c r="Q293" i="8"/>
  <c r="Q281" i="8"/>
  <c r="Q279" i="8"/>
  <c r="Q273" i="8"/>
  <c r="Q270" i="8"/>
  <c r="Q267" i="8"/>
  <c r="Q261" i="8"/>
  <c r="Q254" i="8"/>
  <c r="Q250" i="8"/>
  <c r="Q247" i="8"/>
  <c r="Q238" i="8"/>
  <c r="Q228" i="8"/>
  <c r="Q227" i="8"/>
  <c r="Q219" i="8"/>
  <c r="Q216" i="8"/>
  <c r="Q209" i="8"/>
  <c r="Q204" i="8"/>
  <c r="Q199" i="8"/>
  <c r="Q193" i="8"/>
  <c r="Q190" i="8"/>
  <c r="Q184" i="8"/>
  <c r="Q183" i="8"/>
  <c r="Q180" i="8"/>
  <c r="Q167" i="8"/>
  <c r="Q146" i="8"/>
  <c r="Q142" i="8"/>
  <c r="Q137" i="8"/>
  <c r="Q131" i="8"/>
  <c r="Q126" i="8"/>
  <c r="Q123" i="8"/>
  <c r="Q119" i="8"/>
  <c r="Q109" i="8"/>
  <c r="Q107" i="8"/>
  <c r="Q104" i="8"/>
  <c r="Q97" i="8"/>
  <c r="Q96" i="8"/>
  <c r="Q93" i="8"/>
  <c r="Q89" i="8"/>
  <c r="Q85" i="8"/>
  <c r="Q80" i="8"/>
  <c r="Q67" i="8"/>
  <c r="Q51" i="8"/>
  <c r="Q41" i="8"/>
  <c r="Q38" i="8"/>
  <c r="Q34" i="8"/>
  <c r="Q30" i="8"/>
  <c r="Q25" i="8"/>
  <c r="Q20" i="8"/>
  <c r="Q16" i="8"/>
  <c r="Q15" i="8"/>
  <c r="Q7" i="8"/>
  <c r="AE305" i="8" l="1"/>
  <c r="BW69" i="8"/>
  <c r="BV303" i="8"/>
  <c r="S303" i="8"/>
  <c r="E30" i="12"/>
  <c r="BG30" i="12" s="1"/>
  <c r="E4" i="12"/>
  <c r="BG4" i="12" s="1"/>
  <c r="E5" i="12"/>
  <c r="BG5" i="12" s="1"/>
  <c r="E6" i="12"/>
  <c r="BG6" i="12" s="1"/>
  <c r="E7" i="12"/>
  <c r="BG7" i="12" s="1"/>
  <c r="E8" i="12"/>
  <c r="BG8" i="12" s="1"/>
  <c r="E9" i="12"/>
  <c r="BG9" i="12" s="1"/>
  <c r="E10" i="12"/>
  <c r="BG10" i="12" s="1"/>
  <c r="E11" i="12"/>
  <c r="BG11" i="12" s="1"/>
  <c r="E12" i="12"/>
  <c r="BG12" i="12" s="1"/>
  <c r="E13" i="12"/>
  <c r="E14" i="12"/>
  <c r="BG14" i="12" s="1"/>
  <c r="E15" i="12"/>
  <c r="BG15" i="12" s="1"/>
  <c r="E16" i="12"/>
  <c r="BG16" i="12" s="1"/>
  <c r="E17" i="12"/>
  <c r="BG17" i="12" s="1"/>
  <c r="E18" i="12"/>
  <c r="BG18" i="12" s="1"/>
  <c r="E19" i="12"/>
  <c r="E20" i="12"/>
  <c r="BG20" i="12" s="1"/>
  <c r="E21" i="12"/>
  <c r="BG21" i="12" s="1"/>
  <c r="E22" i="12"/>
  <c r="BG22" i="12" s="1"/>
  <c r="E23" i="12"/>
  <c r="BG23" i="12" s="1"/>
  <c r="E24" i="12"/>
  <c r="BG24" i="12" s="1"/>
  <c r="E25" i="12"/>
  <c r="BG25" i="12" s="1"/>
  <c r="E26" i="12"/>
  <c r="BG26" i="12" s="1"/>
  <c r="E27" i="12"/>
  <c r="BG27" i="12" s="1"/>
  <c r="E28" i="12"/>
  <c r="BG28" i="12" s="1"/>
  <c r="E29" i="12"/>
  <c r="BG29" i="12" s="1"/>
  <c r="E31" i="12"/>
  <c r="BG31" i="12" s="1"/>
  <c r="E32" i="12"/>
  <c r="BG32" i="12" s="1"/>
  <c r="E33" i="12"/>
  <c r="BG33" i="12" s="1"/>
  <c r="E34" i="12"/>
  <c r="BG34" i="12" s="1"/>
  <c r="E35" i="12"/>
  <c r="BG35" i="12" s="1"/>
  <c r="BW306" i="8" l="1"/>
  <c r="F7" i="25"/>
  <c r="BW303" i="8"/>
  <c r="BG19" i="12"/>
  <c r="BG13" i="12"/>
  <c r="BH31" i="12"/>
  <c r="BH19" i="12" l="1"/>
  <c r="BH13" i="12"/>
  <c r="T303" i="8"/>
  <c r="E3" i="12" l="1"/>
  <c r="BG3" i="12" s="1"/>
  <c r="BG36" i="12" l="1"/>
  <c r="BH3" i="12"/>
  <c r="BH36" i="12" s="1"/>
  <c r="E36" i="12"/>
  <c r="E40" i="12" l="1"/>
  <c r="BG38" i="12" l="1"/>
  <c r="BH38" i="12" l="1"/>
  <c r="BH40" i="12" s="1"/>
  <c r="BG40"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jessika</author>
    <author>Patricia Rosas</author>
    <author>Helver Lesmes</author>
    <author>tc={7AD98CF5-4114-4AB8-A9BA-F0AD37F034AF}</author>
    <author>tc={5F03361D-6585-4673-AFD1-4F71000349FA}</author>
    <author>Jairo Merchan</author>
    <author>Lenovo</author>
    <author>SANDRA</author>
    <author>mhz</author>
    <author>tc={93CEE1FE-F04A-4E54-89BB-3FD89E92B751}</author>
    <author>tc={4658D12D-A3B6-4384-B22D-9FC53CF8DCFA}</author>
    <author>stella</author>
  </authors>
  <commentList>
    <comment ref="R6" authorId="0" shapeId="0" xr:uid="{00000000-0006-0000-0100-000001000000}">
      <text>
        <r>
          <rPr>
            <b/>
            <sz val="9"/>
            <color indexed="81"/>
            <rFont val="Tahoma"/>
            <family val="2"/>
          </rPr>
          <t>SOLICITADO - TENER EN CUENTA QUE LOS RECURSOS ASIGNADOS VARIAN SEGÚN TECHOS, SE PROPONEEN ; SIN EMBARGO SE REQUIERE APORBACION POR PARTE DEL SR. ALCALDE.</t>
        </r>
      </text>
    </comment>
    <comment ref="DY8" authorId="1" shapeId="0" xr:uid="{00000000-0006-0000-0100-000002000000}">
      <text>
        <r>
          <rPr>
            <b/>
            <sz val="9"/>
            <color indexed="81"/>
            <rFont val="Tahoma"/>
            <family val="2"/>
          </rPr>
          <t>0.3</t>
        </r>
        <r>
          <rPr>
            <sz val="9"/>
            <color indexed="81"/>
            <rFont val="Tahoma"/>
            <family val="2"/>
          </rPr>
          <t xml:space="preserve">
</t>
        </r>
      </text>
    </comment>
    <comment ref="DY11" authorId="1" shapeId="0" xr:uid="{00000000-0006-0000-0100-000003000000}">
      <text>
        <r>
          <rPr>
            <b/>
            <sz val="9"/>
            <color indexed="81"/>
            <rFont val="Tahoma"/>
            <family val="2"/>
          </rPr>
          <t>0.98</t>
        </r>
        <r>
          <rPr>
            <sz val="9"/>
            <color indexed="81"/>
            <rFont val="Tahoma"/>
            <family val="2"/>
          </rPr>
          <t xml:space="preserve">
</t>
        </r>
      </text>
    </comment>
    <comment ref="DZ11" authorId="1" shapeId="0" xr:uid="{00000000-0006-0000-0100-000004000000}">
      <text>
        <r>
          <rPr>
            <b/>
            <sz val="9"/>
            <color indexed="81"/>
            <rFont val="Tahoma"/>
            <family val="2"/>
          </rPr>
          <t>0.98</t>
        </r>
        <r>
          <rPr>
            <sz val="9"/>
            <color indexed="81"/>
            <rFont val="Tahoma"/>
            <family val="2"/>
          </rPr>
          <t xml:space="preserve">
</t>
        </r>
      </text>
    </comment>
    <comment ref="EA11" authorId="1" shapeId="0" xr:uid="{00000000-0006-0000-0100-000005000000}">
      <text>
        <r>
          <rPr>
            <b/>
            <sz val="9"/>
            <color indexed="81"/>
            <rFont val="Tahoma"/>
            <family val="2"/>
          </rPr>
          <t>0.98</t>
        </r>
        <r>
          <rPr>
            <sz val="9"/>
            <color indexed="81"/>
            <rFont val="Tahoma"/>
            <family val="2"/>
          </rPr>
          <t xml:space="preserve">
</t>
        </r>
      </text>
    </comment>
    <comment ref="EB11" authorId="1" shapeId="0" xr:uid="{00000000-0006-0000-0100-000006000000}">
      <text>
        <r>
          <rPr>
            <b/>
            <sz val="9"/>
            <color indexed="81"/>
            <rFont val="Tahoma"/>
            <family val="2"/>
          </rPr>
          <t>0.98</t>
        </r>
        <r>
          <rPr>
            <sz val="9"/>
            <color indexed="81"/>
            <rFont val="Tahoma"/>
            <family val="2"/>
          </rPr>
          <t xml:space="preserve">
</t>
        </r>
      </text>
    </comment>
    <comment ref="EC11" authorId="1" shapeId="0" xr:uid="{00000000-0006-0000-0100-000007000000}">
      <text>
        <r>
          <rPr>
            <b/>
            <sz val="9"/>
            <color indexed="81"/>
            <rFont val="Tahoma"/>
            <family val="2"/>
          </rPr>
          <t>0.98</t>
        </r>
        <r>
          <rPr>
            <sz val="9"/>
            <color indexed="81"/>
            <rFont val="Tahoma"/>
            <family val="2"/>
          </rPr>
          <t xml:space="preserve">
</t>
        </r>
      </text>
    </comment>
    <comment ref="AS15" authorId="0" shapeId="0" xr:uid="{00000000-0006-0000-0100-000008000000}">
      <text>
        <r>
          <rPr>
            <b/>
            <sz val="9"/>
            <color indexed="81"/>
            <rFont val="Tahoma"/>
            <family val="2"/>
          </rPr>
          <t>SEGÚN FICHA SOLICTUD 3000000</t>
        </r>
      </text>
    </comment>
    <comment ref="R18" authorId="2" shapeId="0" xr:uid="{00000000-0006-0000-0100-000009000000}">
      <text>
        <r>
          <rPr>
            <b/>
            <sz val="9"/>
            <color indexed="81"/>
            <rFont val="Tahoma"/>
            <family val="2"/>
          </rPr>
          <t xml:space="preserve">incluye recursos proyecto conectividad
</t>
        </r>
      </text>
    </comment>
    <comment ref="DY23" authorId="1" shapeId="0" xr:uid="{00000000-0006-0000-0100-00000A000000}">
      <text>
        <r>
          <rPr>
            <b/>
            <sz val="9"/>
            <color indexed="81"/>
            <rFont val="Tahoma"/>
            <family val="2"/>
          </rPr>
          <t>1</t>
        </r>
        <r>
          <rPr>
            <sz val="9"/>
            <color indexed="81"/>
            <rFont val="Tahoma"/>
            <family val="2"/>
          </rPr>
          <t xml:space="preserve">
</t>
        </r>
      </text>
    </comment>
    <comment ref="DZ23" authorId="1" shapeId="0" xr:uid="{00000000-0006-0000-0100-00000B000000}">
      <text>
        <r>
          <rPr>
            <b/>
            <sz val="9"/>
            <color indexed="81"/>
            <rFont val="Tahoma"/>
            <family val="2"/>
          </rPr>
          <t>1</t>
        </r>
        <r>
          <rPr>
            <sz val="9"/>
            <color indexed="81"/>
            <rFont val="Tahoma"/>
            <family val="2"/>
          </rPr>
          <t xml:space="preserve">
</t>
        </r>
      </text>
    </comment>
    <comment ref="EA23" authorId="1" shapeId="0" xr:uid="{00000000-0006-0000-0100-00000C000000}">
      <text>
        <r>
          <rPr>
            <b/>
            <sz val="9"/>
            <color indexed="81"/>
            <rFont val="Tahoma"/>
            <family val="2"/>
          </rPr>
          <t>1</t>
        </r>
        <r>
          <rPr>
            <sz val="9"/>
            <color indexed="81"/>
            <rFont val="Tahoma"/>
            <family val="2"/>
          </rPr>
          <t xml:space="preserve">
</t>
        </r>
      </text>
    </comment>
    <comment ref="EB23" authorId="1" shapeId="0" xr:uid="{00000000-0006-0000-0100-00000D000000}">
      <text>
        <r>
          <rPr>
            <b/>
            <sz val="9"/>
            <color indexed="81"/>
            <rFont val="Tahoma"/>
            <family val="2"/>
          </rPr>
          <t>1</t>
        </r>
        <r>
          <rPr>
            <sz val="9"/>
            <color indexed="81"/>
            <rFont val="Tahoma"/>
            <family val="2"/>
          </rPr>
          <t xml:space="preserve">
</t>
        </r>
      </text>
    </comment>
    <comment ref="EC23" authorId="1" shapeId="0" xr:uid="{00000000-0006-0000-0100-00000E000000}">
      <text>
        <r>
          <rPr>
            <b/>
            <sz val="9"/>
            <color indexed="81"/>
            <rFont val="Tahoma"/>
            <family val="2"/>
          </rPr>
          <t>1</t>
        </r>
        <r>
          <rPr>
            <sz val="9"/>
            <color indexed="81"/>
            <rFont val="Tahoma"/>
            <family val="2"/>
          </rPr>
          <t xml:space="preserve">
</t>
        </r>
      </text>
    </comment>
    <comment ref="P31" authorId="3" shapeId="0" xr:uid="{00000000-0006-0000-0100-00000F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gestion</t>
      </text>
    </comment>
    <comment ref="P33" authorId="4" shapeId="0" xr:uid="{00000000-0006-0000-0100-000010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gestión</t>
      </text>
    </comment>
    <comment ref="T35" authorId="5" shapeId="0" xr:uid="{00000000-0006-0000-0100-000011000000}">
      <text>
        <r>
          <rPr>
            <b/>
            <sz val="9"/>
            <color indexed="81"/>
            <rFont val="Tahoma"/>
            <family val="2"/>
          </rPr>
          <t>Jairo Merchan:</t>
        </r>
        <r>
          <rPr>
            <sz val="9"/>
            <color indexed="81"/>
            <rFont val="Tahoma"/>
            <family val="2"/>
          </rPr>
          <t xml:space="preserve">
servicios ingeniera biomedica</t>
        </r>
      </text>
    </comment>
    <comment ref="DY35" authorId="1" shapeId="0" xr:uid="{00000000-0006-0000-0100-000012000000}">
      <text>
        <r>
          <rPr>
            <b/>
            <sz val="9"/>
            <color indexed="81"/>
            <rFont val="Tahoma"/>
            <family val="2"/>
          </rPr>
          <t>1</t>
        </r>
        <r>
          <rPr>
            <sz val="9"/>
            <color indexed="81"/>
            <rFont val="Tahoma"/>
            <family val="2"/>
          </rPr>
          <t xml:space="preserve">
</t>
        </r>
      </text>
    </comment>
    <comment ref="EB35" authorId="1" shapeId="0" xr:uid="{00000000-0006-0000-0100-000013000000}">
      <text>
        <r>
          <rPr>
            <b/>
            <sz val="9"/>
            <color indexed="81"/>
            <rFont val="Tahoma"/>
            <family val="2"/>
          </rPr>
          <t>0.5</t>
        </r>
        <r>
          <rPr>
            <sz val="9"/>
            <color indexed="81"/>
            <rFont val="Tahoma"/>
            <family val="2"/>
          </rPr>
          <t xml:space="preserve">
</t>
        </r>
      </text>
    </comment>
    <comment ref="T37" authorId="5" shapeId="0" xr:uid="{00000000-0006-0000-0100-000014000000}">
      <text>
        <r>
          <rPr>
            <b/>
            <sz val="9"/>
            <color indexed="81"/>
            <rFont val="Tahoma"/>
            <family val="2"/>
          </rPr>
          <t>Jairo Merchan:</t>
        </r>
        <r>
          <rPr>
            <sz val="9"/>
            <color indexed="81"/>
            <rFont val="Tahoma"/>
            <family val="2"/>
          </rPr>
          <t xml:space="preserve">
estructuracion de la licitacion del operador</t>
        </r>
      </text>
    </comment>
    <comment ref="T41" authorId="5" shapeId="0" xr:uid="{00000000-0006-0000-0100-000015000000}">
      <text>
        <r>
          <rPr>
            <b/>
            <sz val="9"/>
            <color indexed="81"/>
            <rFont val="Tahoma"/>
            <family val="2"/>
          </rPr>
          <t>Jairo Merchan: prestacion de servicios</t>
        </r>
        <r>
          <rPr>
            <sz val="9"/>
            <color indexed="81"/>
            <rFont val="Tahoma"/>
            <family val="2"/>
          </rPr>
          <t xml:space="preserve">
$20 hogar de paso;$20 monitoreo agua y alimentos, $25 fumigaciones$20 RESPEL</t>
        </r>
      </text>
    </comment>
    <comment ref="T42" authorId="5" shapeId="0" xr:uid="{00000000-0006-0000-0100-000016000000}">
      <text>
        <r>
          <rPr>
            <b/>
            <sz val="9"/>
            <color indexed="81"/>
            <rFont val="Tahoma"/>
            <family val="2"/>
          </rPr>
          <t>Jairo Merchan:</t>
        </r>
        <r>
          <rPr>
            <sz val="9"/>
            <color indexed="81"/>
            <rFont val="Tahoma"/>
            <family val="2"/>
          </rPr>
          <t xml:space="preserve">
PRESTACION SERVICIOS 1 ODONTOLO,2 ENEFREME, TECNI ACT FISICA
</t>
        </r>
      </text>
    </comment>
    <comment ref="T43" authorId="5" shapeId="0" xr:uid="{00000000-0006-0000-0100-000017000000}">
      <text>
        <r>
          <rPr>
            <b/>
            <sz val="9"/>
            <color indexed="81"/>
            <rFont val="Tahoma"/>
            <family val="2"/>
          </rPr>
          <t>Jairo Merchan:</t>
        </r>
        <r>
          <rPr>
            <sz val="9"/>
            <color indexed="81"/>
            <rFont val="Tahoma"/>
            <family val="2"/>
          </rPr>
          <t xml:space="preserve">
3 PSICOLOGAS; $275 convenio SPA</t>
        </r>
      </text>
    </comment>
    <comment ref="T44" authorId="5" shapeId="0" xr:uid="{00000000-0006-0000-0100-000018000000}">
      <text>
        <r>
          <rPr>
            <b/>
            <sz val="9"/>
            <color indexed="81"/>
            <rFont val="Tahoma"/>
            <family val="2"/>
          </rPr>
          <t>Jairo Merchan:</t>
        </r>
        <r>
          <rPr>
            <sz val="9"/>
            <color indexed="81"/>
            <rFont val="Tahoma"/>
            <family val="2"/>
          </rPr>
          <t xml:space="preserve">
Servicios Nutricionista</t>
        </r>
      </text>
    </comment>
    <comment ref="T45" authorId="5" shapeId="0" xr:uid="{00000000-0006-0000-0100-000019000000}">
      <text>
        <r>
          <rPr>
            <b/>
            <sz val="9"/>
            <color indexed="81"/>
            <rFont val="Tahoma"/>
            <family val="2"/>
          </rPr>
          <t>Jairo Merchan:</t>
        </r>
        <r>
          <rPr>
            <sz val="9"/>
            <color indexed="81"/>
            <rFont val="Tahoma"/>
            <family val="2"/>
          </rPr>
          <t xml:space="preserve">
servicios enferemera</t>
        </r>
      </text>
    </comment>
    <comment ref="T46" authorId="5" shapeId="0" xr:uid="{00000000-0006-0000-0100-00001A000000}">
      <text>
        <r>
          <rPr>
            <b/>
            <sz val="9"/>
            <color indexed="81"/>
            <rFont val="Tahoma"/>
            <family val="2"/>
          </rPr>
          <t>Jairo Merchan:</t>
        </r>
        <r>
          <rPr>
            <sz val="9"/>
            <color indexed="81"/>
            <rFont val="Tahoma"/>
            <family val="2"/>
          </rPr>
          <t xml:space="preserve">
servicios aux enfermeria, epidemiologa</t>
        </r>
      </text>
    </comment>
    <comment ref="T47" authorId="5" shapeId="0" xr:uid="{00000000-0006-0000-0100-00001B000000}">
      <text>
        <r>
          <rPr>
            <b/>
            <sz val="9"/>
            <color indexed="81"/>
            <rFont val="Tahoma"/>
            <family val="2"/>
          </rPr>
          <t>Jairo Merchan:</t>
        </r>
        <r>
          <rPr>
            <sz val="9"/>
            <color indexed="81"/>
            <rFont val="Tahoma"/>
            <family val="2"/>
          </rPr>
          <t xml:space="preserve">
prestacion servicios
</t>
        </r>
      </text>
    </comment>
    <comment ref="T48" authorId="5" shapeId="0" xr:uid="{00000000-0006-0000-0100-00001C000000}">
      <text>
        <r>
          <rPr>
            <b/>
            <sz val="9"/>
            <color indexed="81"/>
            <rFont val="Tahoma"/>
            <family val="2"/>
          </rPr>
          <t>Jairo Merchan:</t>
        </r>
        <r>
          <rPr>
            <sz val="9"/>
            <color indexed="81"/>
            <rFont val="Tahoma"/>
            <family val="2"/>
          </rPr>
          <t xml:space="preserve">
servicios tecnicos</t>
        </r>
      </text>
    </comment>
    <comment ref="T49" authorId="5" shapeId="0" xr:uid="{00000000-0006-0000-0100-00001D000000}">
      <text>
        <r>
          <rPr>
            <b/>
            <sz val="9"/>
            <color indexed="81"/>
            <rFont val="Tahoma"/>
            <family val="2"/>
          </rPr>
          <t>Jairo Merchan:</t>
        </r>
        <r>
          <rPr>
            <sz val="9"/>
            <color indexed="81"/>
            <rFont val="Tahoma"/>
            <family val="2"/>
          </rPr>
          <t xml:space="preserve">
1 pediatra 1 enfermera jefe</t>
        </r>
      </text>
    </comment>
    <comment ref="T53" authorId="5" shapeId="0" xr:uid="{00000000-0006-0000-0100-00001E000000}">
      <text>
        <r>
          <rPr>
            <b/>
            <sz val="9"/>
            <color indexed="81"/>
            <rFont val="Tahoma"/>
            <family val="2"/>
          </rPr>
          <t>Jairo Merchan:</t>
        </r>
        <r>
          <rPr>
            <sz val="9"/>
            <color indexed="81"/>
            <rFont val="Tahoma"/>
            <family val="2"/>
          </rPr>
          <t xml:space="preserve">
$100 alumbrado navideño</t>
        </r>
      </text>
    </comment>
    <comment ref="T54" authorId="5" shapeId="0" xr:uid="{00000000-0006-0000-0100-00001F000000}">
      <text>
        <r>
          <rPr>
            <b/>
            <sz val="9"/>
            <color indexed="81"/>
            <rFont val="Tahoma"/>
            <family val="2"/>
          </rPr>
          <t>Jairo Merchan:</t>
        </r>
        <r>
          <rPr>
            <sz val="9"/>
            <color indexed="81"/>
            <rFont val="Tahoma"/>
            <family val="2"/>
          </rPr>
          <t xml:space="preserve">
$2133 formadores;$200 vigilancia</t>
        </r>
      </text>
    </comment>
    <comment ref="AK54" authorId="6" shapeId="0" xr:uid="{00000000-0006-0000-0100-000020000000}">
      <text>
        <r>
          <rPr>
            <sz val="9"/>
            <color indexed="81"/>
            <rFont val="Tahoma"/>
            <family val="2"/>
          </rPr>
          <t>destinacion:
gestor cultural</t>
        </r>
      </text>
    </comment>
    <comment ref="DY59" authorId="1" shapeId="0" xr:uid="{00000000-0006-0000-0100-000021000000}">
      <text>
        <r>
          <rPr>
            <b/>
            <sz val="9"/>
            <color indexed="81"/>
            <rFont val="Tahoma"/>
            <family val="2"/>
          </rPr>
          <t>DEBIÓ SER: 4</t>
        </r>
        <r>
          <rPr>
            <sz val="9"/>
            <color indexed="81"/>
            <rFont val="Tahoma"/>
            <family val="2"/>
          </rPr>
          <t xml:space="preserve">
</t>
        </r>
      </text>
    </comment>
    <comment ref="DY63" authorId="1" shapeId="0" xr:uid="{00000000-0006-0000-0100-000022000000}">
      <text>
        <r>
          <rPr>
            <b/>
            <sz val="9"/>
            <color indexed="81"/>
            <rFont val="Tahoma"/>
            <family val="2"/>
          </rPr>
          <t>FALTA PROGRAMAR 25</t>
        </r>
        <r>
          <rPr>
            <sz val="9"/>
            <color indexed="81"/>
            <rFont val="Tahoma"/>
            <family val="2"/>
          </rPr>
          <t xml:space="preserve">
</t>
        </r>
      </text>
    </comment>
    <comment ref="T64" authorId="5" shapeId="0" xr:uid="{00000000-0006-0000-0100-000023000000}">
      <text>
        <r>
          <rPr>
            <b/>
            <sz val="9"/>
            <color indexed="81"/>
            <rFont val="Tahoma"/>
            <family val="2"/>
          </rPr>
          <t>Jairo Merchan:</t>
        </r>
        <r>
          <rPr>
            <sz val="9"/>
            <color indexed="81"/>
            <rFont val="Tahoma"/>
            <family val="2"/>
          </rPr>
          <t xml:space="preserve">
$191 vigilancia; $50 Servicios Publicos</t>
        </r>
      </text>
    </comment>
    <comment ref="T67" authorId="5" shapeId="0" xr:uid="{00000000-0006-0000-0100-000024000000}">
      <text>
        <r>
          <rPr>
            <b/>
            <sz val="9"/>
            <color indexed="81"/>
            <rFont val="Tahoma"/>
            <family val="2"/>
          </rPr>
          <t>Jairo Merchan:</t>
        </r>
        <r>
          <rPr>
            <sz val="9"/>
            <color indexed="81"/>
            <rFont val="Tahoma"/>
            <family val="2"/>
          </rPr>
          <t xml:space="preserve">
$ 783.724.257contrato entrenadores;$100compra uniformes;$100 compra implementos deportivos</t>
        </r>
      </text>
    </comment>
    <comment ref="DY67" authorId="1" shapeId="0" xr:uid="{00000000-0006-0000-0100-000025000000}">
      <text>
        <r>
          <rPr>
            <b/>
            <sz val="9"/>
            <color indexed="81"/>
            <rFont val="Tahoma"/>
            <family val="2"/>
          </rPr>
          <t>0.4</t>
        </r>
        <r>
          <rPr>
            <sz val="9"/>
            <color indexed="81"/>
            <rFont val="Tahoma"/>
            <family val="2"/>
          </rPr>
          <t xml:space="preserve">
</t>
        </r>
      </text>
    </comment>
    <comment ref="EB67" authorId="1" shapeId="0" xr:uid="{00000000-0006-0000-0100-000026000000}">
      <text>
        <r>
          <rPr>
            <b/>
            <sz val="9"/>
            <color indexed="81"/>
            <rFont val="Tahoma"/>
            <family val="2"/>
          </rPr>
          <t>0.15</t>
        </r>
        <r>
          <rPr>
            <sz val="9"/>
            <color indexed="81"/>
            <rFont val="Tahoma"/>
            <family val="2"/>
          </rPr>
          <t xml:space="preserve">
</t>
        </r>
      </text>
    </comment>
    <comment ref="T68" authorId="5" shapeId="0" xr:uid="{00000000-0006-0000-0100-000027000000}">
      <text>
        <r>
          <rPr>
            <b/>
            <sz val="9"/>
            <color indexed="81"/>
            <rFont val="Tahoma"/>
            <family val="2"/>
          </rPr>
          <t>Jairo Merchan:</t>
        </r>
        <r>
          <rPr>
            <sz val="9"/>
            <color indexed="81"/>
            <rFont val="Tahoma"/>
            <family val="2"/>
          </rPr>
          <t xml:space="preserve">
promotores deportivos</t>
        </r>
      </text>
    </comment>
    <comment ref="T69" authorId="5" shapeId="0" xr:uid="{00000000-0006-0000-0100-000028000000}">
      <text>
        <r>
          <rPr>
            <b/>
            <sz val="9"/>
            <color indexed="81"/>
            <rFont val="Tahoma"/>
            <family val="2"/>
          </rPr>
          <t>Jairo Merchan:</t>
        </r>
        <r>
          <rPr>
            <sz val="9"/>
            <color indexed="81"/>
            <rFont val="Tahoma"/>
            <family val="2"/>
          </rPr>
          <t xml:space="preserve">
contratacion entrenadores IED</t>
        </r>
      </text>
    </comment>
    <comment ref="T70" authorId="5" shapeId="0" xr:uid="{00000000-0006-0000-0100-000029000000}">
      <text>
        <r>
          <rPr>
            <b/>
            <sz val="9"/>
            <color indexed="81"/>
            <rFont val="Tahoma"/>
            <family val="2"/>
          </rPr>
          <t>Jairo Merchan:</t>
        </r>
        <r>
          <rPr>
            <sz val="9"/>
            <color indexed="81"/>
            <rFont val="Tahoma"/>
            <family val="2"/>
          </rPr>
          <t xml:space="preserve">
CONTRATACION ENTRENADORES MATROGIMNACIA</t>
        </r>
      </text>
    </comment>
    <comment ref="T71" authorId="5" shapeId="0" xr:uid="{00000000-0006-0000-0100-00002A000000}">
      <text>
        <r>
          <rPr>
            <b/>
            <sz val="9"/>
            <color indexed="81"/>
            <rFont val="Tahoma"/>
            <family val="2"/>
          </rPr>
          <t>Jairo Merchan:</t>
        </r>
        <r>
          <rPr>
            <sz val="9"/>
            <color indexed="81"/>
            <rFont val="Tahoma"/>
            <family val="2"/>
          </rPr>
          <t xml:space="preserve">
Contratacion entrenadores y promotores</t>
        </r>
      </text>
    </comment>
    <comment ref="T72" authorId="5" shapeId="0" xr:uid="{00000000-0006-0000-0100-00002B000000}">
      <text>
        <r>
          <rPr>
            <b/>
            <sz val="9"/>
            <color indexed="81"/>
            <rFont val="Tahoma"/>
            <family val="2"/>
          </rPr>
          <t>Jairo Merchan:</t>
        </r>
        <r>
          <rPr>
            <sz val="9"/>
            <color indexed="81"/>
            <rFont val="Tahoma"/>
            <family val="2"/>
          </rPr>
          <t xml:space="preserve">
Contratacion entrenadores actividad fisica (3)</t>
        </r>
      </text>
    </comment>
    <comment ref="T74" authorId="5" shapeId="0" xr:uid="{00000000-0006-0000-0100-00002C000000}">
      <text>
        <r>
          <rPr>
            <b/>
            <sz val="9"/>
            <color indexed="81"/>
            <rFont val="Tahoma"/>
            <family val="2"/>
          </rPr>
          <t>Jairo Merchan:</t>
        </r>
        <r>
          <rPr>
            <sz val="9"/>
            <color indexed="81"/>
            <rFont val="Tahoma"/>
            <family val="2"/>
          </rPr>
          <t xml:space="preserve">
$200 operador logistico; $40.280.000 coordinador de eventos;$80 uniformes juegos comunales;$20 alimentacion y refrigerios</t>
        </r>
      </text>
    </comment>
    <comment ref="T75" authorId="5" shapeId="0" xr:uid="{00000000-0006-0000-0100-00002D000000}">
      <text>
        <r>
          <rPr>
            <b/>
            <sz val="9"/>
            <color indexed="81"/>
            <rFont val="Tahoma"/>
            <family val="2"/>
          </rPr>
          <t>Jairo Merchan:</t>
        </r>
        <r>
          <rPr>
            <sz val="9"/>
            <color indexed="81"/>
            <rFont val="Tahoma"/>
            <family val="2"/>
          </rPr>
          <t xml:space="preserve">
$200 operador;$100 transporte;$50 inscripciones</t>
        </r>
      </text>
    </comment>
    <comment ref="T76" authorId="5" shapeId="0" xr:uid="{00000000-0006-0000-0100-00002E000000}">
      <text>
        <r>
          <rPr>
            <b/>
            <sz val="9"/>
            <color indexed="81"/>
            <rFont val="Tahoma"/>
            <family val="2"/>
          </rPr>
          <t>Jairo Merchan:</t>
        </r>
        <r>
          <rPr>
            <sz val="9"/>
            <color indexed="81"/>
            <rFont val="Tahoma"/>
            <family val="2"/>
          </rPr>
          <t xml:space="preserve">
$27.560.000personal mantenimiento$ 35 SSPP; $85 vigilancia$15 ferreteria</t>
        </r>
      </text>
    </comment>
    <comment ref="DY77" authorId="1" shapeId="0" xr:uid="{00000000-0006-0000-0100-00002F000000}">
      <text>
        <r>
          <rPr>
            <b/>
            <sz val="9"/>
            <color indexed="81"/>
            <rFont val="Tahoma"/>
            <family val="2"/>
          </rPr>
          <t>1</t>
        </r>
        <r>
          <rPr>
            <sz val="9"/>
            <color indexed="81"/>
            <rFont val="Tahoma"/>
            <family val="2"/>
          </rPr>
          <t xml:space="preserve">
</t>
        </r>
      </text>
    </comment>
    <comment ref="DZ77" authorId="1" shapeId="0" xr:uid="{00000000-0006-0000-0100-000030000000}">
      <text>
        <r>
          <rPr>
            <b/>
            <sz val="9"/>
            <color indexed="81"/>
            <rFont val="Tahoma"/>
            <family val="2"/>
          </rPr>
          <t>0.25</t>
        </r>
        <r>
          <rPr>
            <sz val="9"/>
            <color indexed="81"/>
            <rFont val="Tahoma"/>
            <family val="2"/>
          </rPr>
          <t xml:space="preserve">
</t>
        </r>
      </text>
    </comment>
    <comment ref="EA77" authorId="1" shapeId="0" xr:uid="{00000000-0006-0000-0100-000031000000}">
      <text>
        <r>
          <rPr>
            <b/>
            <sz val="9"/>
            <color indexed="81"/>
            <rFont val="Tahoma"/>
            <family val="2"/>
          </rPr>
          <t>0.25</t>
        </r>
        <r>
          <rPr>
            <sz val="9"/>
            <color indexed="81"/>
            <rFont val="Tahoma"/>
            <family val="2"/>
          </rPr>
          <t xml:space="preserve">
</t>
        </r>
      </text>
    </comment>
    <comment ref="EB77" authorId="1" shapeId="0" xr:uid="{00000000-0006-0000-0100-000032000000}">
      <text>
        <r>
          <rPr>
            <b/>
            <sz val="9"/>
            <color indexed="81"/>
            <rFont val="Tahoma"/>
            <family val="2"/>
          </rPr>
          <t>0.25</t>
        </r>
        <r>
          <rPr>
            <sz val="9"/>
            <color indexed="81"/>
            <rFont val="Tahoma"/>
            <family val="2"/>
          </rPr>
          <t xml:space="preserve">
</t>
        </r>
      </text>
    </comment>
    <comment ref="EC77" authorId="1" shapeId="0" xr:uid="{00000000-0006-0000-0100-000033000000}">
      <text>
        <r>
          <rPr>
            <b/>
            <sz val="9"/>
            <color indexed="81"/>
            <rFont val="Tahoma"/>
            <family val="2"/>
          </rPr>
          <t>0.25</t>
        </r>
        <r>
          <rPr>
            <sz val="9"/>
            <color indexed="81"/>
            <rFont val="Tahoma"/>
            <family val="2"/>
          </rPr>
          <t xml:space="preserve">
</t>
        </r>
      </text>
    </comment>
    <comment ref="T79" authorId="5" shapeId="0" xr:uid="{00000000-0006-0000-0100-000034000000}">
      <text>
        <r>
          <rPr>
            <b/>
            <sz val="9"/>
            <color indexed="81"/>
            <rFont val="Tahoma"/>
            <family val="2"/>
          </rPr>
          <t>Jairo Merchan:</t>
        </r>
        <r>
          <rPr>
            <sz val="9"/>
            <color indexed="81"/>
            <rFont val="Tahoma"/>
            <family val="2"/>
          </rPr>
          <t xml:space="preserve">
$40 convenio clubes;$45 deportista del año;$10 suplementacion deportiva</t>
        </r>
      </text>
    </comment>
    <comment ref="DY79" authorId="1" shapeId="0" xr:uid="{00000000-0006-0000-0100-000035000000}">
      <text>
        <r>
          <rPr>
            <b/>
            <sz val="9"/>
            <color indexed="81"/>
            <rFont val="Tahoma"/>
            <family val="2"/>
          </rPr>
          <t>DEBIÓ SER 2</t>
        </r>
        <r>
          <rPr>
            <sz val="9"/>
            <color indexed="81"/>
            <rFont val="Tahoma"/>
            <family val="2"/>
          </rPr>
          <t xml:space="preserve">
</t>
        </r>
      </text>
    </comment>
    <comment ref="DW80" authorId="1" shapeId="0" xr:uid="{00000000-0006-0000-0100-000036000000}">
      <text>
        <r>
          <rPr>
            <b/>
            <sz val="9"/>
            <color indexed="81"/>
            <rFont val="Tahoma"/>
            <family val="2"/>
          </rPr>
          <t>EN P.I. DNP: N° de escenarios construidos</t>
        </r>
        <r>
          <rPr>
            <sz val="9"/>
            <color indexed="81"/>
            <rFont val="Tahoma"/>
            <family val="2"/>
          </rPr>
          <t xml:space="preserve">
</t>
        </r>
      </text>
    </comment>
    <comment ref="R83" authorId="7" shapeId="0" xr:uid="{00000000-0006-0000-0100-000037000000}">
      <text>
        <r>
          <rPr>
            <b/>
            <sz val="9"/>
            <color indexed="81"/>
            <rFont val="Tahoma"/>
            <family val="2"/>
          </rPr>
          <t>RECURSOS ESTAMPILLA ADULTO MAYOR</t>
        </r>
      </text>
    </comment>
    <comment ref="DY83" authorId="1" shapeId="0" xr:uid="{00000000-0006-0000-0100-000038000000}">
      <text>
        <r>
          <rPr>
            <b/>
            <sz val="9"/>
            <color indexed="81"/>
            <rFont val="Tahoma"/>
            <family val="2"/>
          </rPr>
          <t>1</t>
        </r>
        <r>
          <rPr>
            <sz val="9"/>
            <color indexed="81"/>
            <rFont val="Tahoma"/>
            <family val="2"/>
          </rPr>
          <t xml:space="preserve">
</t>
        </r>
      </text>
    </comment>
    <comment ref="DY88" authorId="1" shapeId="0" xr:uid="{00000000-0006-0000-0100-000039000000}">
      <text>
        <r>
          <rPr>
            <b/>
            <sz val="9"/>
            <color indexed="81"/>
            <rFont val="Tahoma"/>
            <family val="2"/>
          </rPr>
          <t>1
FALTA PROGRAMAR 70</t>
        </r>
        <r>
          <rPr>
            <sz val="9"/>
            <color indexed="81"/>
            <rFont val="Tahoma"/>
            <family val="2"/>
          </rPr>
          <t xml:space="preserve">
</t>
        </r>
      </text>
    </comment>
    <comment ref="DZ88" authorId="1" shapeId="0" xr:uid="{00000000-0006-0000-0100-00003A000000}">
      <text>
        <r>
          <rPr>
            <b/>
            <sz val="9"/>
            <color indexed="81"/>
            <rFont val="Tahoma"/>
            <family val="2"/>
          </rPr>
          <t>0.3</t>
        </r>
        <r>
          <rPr>
            <sz val="9"/>
            <color indexed="81"/>
            <rFont val="Tahoma"/>
            <family val="2"/>
          </rPr>
          <t xml:space="preserve">
</t>
        </r>
      </text>
    </comment>
    <comment ref="R89" authorId="2" shapeId="0" xr:uid="{00000000-0006-0000-0100-00003B000000}">
      <text>
        <r>
          <rPr>
            <b/>
            <sz val="9"/>
            <color indexed="81"/>
            <rFont val="Tahoma"/>
            <family val="2"/>
          </rPr>
          <t>JOVENES Y NIÑOS (EVENTOS)</t>
        </r>
      </text>
    </comment>
    <comment ref="T89" authorId="5" shapeId="0" xr:uid="{00000000-0006-0000-0100-00003C000000}">
      <text>
        <r>
          <rPr>
            <b/>
            <sz val="9"/>
            <color indexed="81"/>
            <rFont val="Tahoma"/>
            <family val="2"/>
          </rPr>
          <t>Jairo Merchan:</t>
        </r>
        <r>
          <rPr>
            <sz val="9"/>
            <color indexed="81"/>
            <rFont val="Tahoma"/>
            <family val="2"/>
          </rPr>
          <t xml:space="preserve">
$30 contratacion personal;$120 semana de la juventud;$48 vigilancia$15 papeleria y materiales</t>
        </r>
      </text>
    </comment>
    <comment ref="DY89" authorId="1" shapeId="0" xr:uid="{00000000-0006-0000-0100-00003D000000}">
      <text>
        <r>
          <rPr>
            <b/>
            <sz val="9"/>
            <color indexed="81"/>
            <rFont val="Tahoma"/>
            <family val="2"/>
          </rPr>
          <t>1
FALTA PROGRAMAR 90</t>
        </r>
        <r>
          <rPr>
            <sz val="9"/>
            <color indexed="81"/>
            <rFont val="Tahoma"/>
            <family val="2"/>
          </rPr>
          <t xml:space="preserve">
</t>
        </r>
      </text>
    </comment>
    <comment ref="DZ89" authorId="1" shapeId="0" xr:uid="{00000000-0006-0000-0100-00003E000000}">
      <text>
        <r>
          <rPr>
            <b/>
            <sz val="9"/>
            <color indexed="81"/>
            <rFont val="Tahoma"/>
            <family val="2"/>
          </rPr>
          <t>0.1</t>
        </r>
        <r>
          <rPr>
            <sz val="9"/>
            <color indexed="81"/>
            <rFont val="Tahoma"/>
            <family val="2"/>
          </rPr>
          <t xml:space="preserve">
</t>
        </r>
      </text>
    </comment>
    <comment ref="T91" authorId="5" shapeId="0" xr:uid="{00000000-0006-0000-0100-00003F000000}">
      <text>
        <r>
          <rPr>
            <b/>
            <sz val="9"/>
            <color indexed="81"/>
            <rFont val="Tahoma"/>
            <family val="2"/>
          </rPr>
          <t>Jairo Merchan:</t>
        </r>
        <r>
          <rPr>
            <sz val="9"/>
            <color indexed="81"/>
            <rFont val="Tahoma"/>
            <family val="2"/>
          </rPr>
          <t xml:space="preserve">
$600 alimentacion;$200 contratacion 25 madres clubes;$60 arriendo clubes$20 SSPP clubes</t>
        </r>
      </text>
    </comment>
    <comment ref="T92" authorId="5" shapeId="0" xr:uid="{00000000-0006-0000-0100-000040000000}">
      <text>
        <r>
          <rPr>
            <b/>
            <sz val="9"/>
            <color indexed="81"/>
            <rFont val="Tahoma"/>
            <family val="2"/>
          </rPr>
          <t>Jairo Merchan:</t>
        </r>
        <r>
          <rPr>
            <sz val="9"/>
            <color indexed="81"/>
            <rFont val="Tahoma"/>
            <family val="2"/>
          </rPr>
          <t xml:space="preserve">
$1200 alimentacionniños hogares;$450 contratacion 30 madres guias;$ 60 arriendos;$200 vigilancia;$30 SSPP; $300 CONTRATACION 15 personas ludotecas$300 eventos dirigidos a la niñez</t>
        </r>
      </text>
    </comment>
    <comment ref="T93" authorId="5" shapeId="0" xr:uid="{00000000-0006-0000-0100-000041000000}">
      <text>
        <r>
          <rPr>
            <b/>
            <sz val="9"/>
            <color indexed="81"/>
            <rFont val="Tahoma"/>
            <family val="2"/>
          </rPr>
          <t>Jairo Merchan:</t>
        </r>
        <r>
          <rPr>
            <sz val="9"/>
            <color indexed="81"/>
            <rFont val="Tahoma"/>
            <family val="2"/>
          </rPr>
          <t xml:space="preserve">
$60 contrato implementacion politica publica</t>
        </r>
      </text>
    </comment>
    <comment ref="P95" authorId="8" shapeId="0" xr:uid="{00000000-0006-0000-0100-000042000000}">
      <text>
        <r>
          <rPr>
            <b/>
            <sz val="8"/>
            <color indexed="81"/>
            <rFont val="Tahoma"/>
            <family val="2"/>
          </rPr>
          <t>1</t>
        </r>
      </text>
    </comment>
    <comment ref="T95" authorId="5" shapeId="0" xr:uid="{00000000-0006-0000-0100-000043000000}">
      <text>
        <r>
          <rPr>
            <b/>
            <sz val="9"/>
            <color indexed="81"/>
            <rFont val="Tahoma"/>
            <family val="2"/>
          </rPr>
          <t>Jairo Merchan:</t>
        </r>
        <r>
          <rPr>
            <sz val="9"/>
            <color indexed="81"/>
            <rFont val="Tahoma"/>
            <family val="2"/>
          </rPr>
          <t xml:space="preserve">
dia dde la madre, dia  de la mujer y no violencia contra la mujer; contrato tallerista y Sandra Vargas</t>
        </r>
      </text>
    </comment>
    <comment ref="T96" authorId="5" shapeId="0" xr:uid="{00000000-0006-0000-0100-000044000000}">
      <text>
        <r>
          <rPr>
            <b/>
            <sz val="9"/>
            <color indexed="81"/>
            <rFont val="Tahoma"/>
            <family val="2"/>
          </rPr>
          <t>Jairo Merchan:</t>
        </r>
        <r>
          <rPr>
            <sz val="9"/>
            <color indexed="81"/>
            <rFont val="Tahoma"/>
            <family val="2"/>
          </rPr>
          <t xml:space="preserve">
personal; $30 semana de la diversidad</t>
        </r>
      </text>
    </comment>
    <comment ref="Q97" authorId="2" shapeId="0" xr:uid="{00000000-0006-0000-0100-000045000000}">
      <text>
        <r>
          <rPr>
            <b/>
            <sz val="9"/>
            <color indexed="81"/>
            <rFont val="Tahoma"/>
            <family val="2"/>
          </rPr>
          <t>ajuste reunion comité justicia territorial</t>
        </r>
      </text>
    </comment>
    <comment ref="R97" authorId="2" shapeId="0" xr:uid="{00000000-0006-0000-0100-000046000000}">
      <text>
        <r>
          <rPr>
            <b/>
            <sz val="9"/>
            <color indexed="81"/>
            <rFont val="Tahoma"/>
            <family val="2"/>
          </rPr>
          <t>ejecucion del plan
ajustar en plan pptal  en 3 rubros para informe</t>
        </r>
      </text>
    </comment>
    <comment ref="T97" authorId="5" shapeId="0" xr:uid="{00000000-0006-0000-0100-000047000000}">
      <text>
        <r>
          <rPr>
            <b/>
            <sz val="9"/>
            <color indexed="81"/>
            <rFont val="Tahoma"/>
            <family val="2"/>
          </rPr>
          <t>Jairo Merchan:</t>
        </r>
        <r>
          <rPr>
            <sz val="9"/>
            <color indexed="81"/>
            <rFont val="Tahoma"/>
            <family val="2"/>
          </rPr>
          <t xml:space="preserve">
$personal trabajadora social, psicologa, abogado, $ subsidios$ programa afro indigenas,organizaciones de victimas</t>
        </r>
      </text>
    </comment>
    <comment ref="P98" authorId="8" shapeId="0" xr:uid="{00000000-0006-0000-0100-000048000000}">
      <text>
        <r>
          <rPr>
            <b/>
            <sz val="8"/>
            <color indexed="81"/>
            <rFont val="Tahoma"/>
            <family val="2"/>
          </rPr>
          <t>10</t>
        </r>
      </text>
    </comment>
    <comment ref="R98" authorId="2" shapeId="0" xr:uid="{00000000-0006-0000-0100-000049000000}">
      <text>
        <r>
          <rPr>
            <b/>
            <sz val="9"/>
            <color indexed="81"/>
            <rFont val="Tahoma"/>
            <family val="2"/>
          </rPr>
          <t xml:space="preserve">ajustar rubro </t>
        </r>
      </text>
    </comment>
    <comment ref="P99" authorId="8" shapeId="0" xr:uid="{00000000-0006-0000-0100-00004A000000}">
      <text>
        <r>
          <rPr>
            <b/>
            <sz val="8"/>
            <color indexed="81"/>
            <rFont val="Tahoma"/>
            <family val="2"/>
          </rPr>
          <t>12</t>
        </r>
      </text>
    </comment>
    <comment ref="DY100" authorId="1" shapeId="0" xr:uid="{00000000-0006-0000-0100-00004B000000}">
      <text>
        <r>
          <rPr>
            <b/>
            <sz val="9"/>
            <color indexed="81"/>
            <rFont val="Tahoma"/>
            <family val="2"/>
          </rPr>
          <t>1</t>
        </r>
        <r>
          <rPr>
            <sz val="9"/>
            <color indexed="81"/>
            <rFont val="Tahoma"/>
            <family val="2"/>
          </rPr>
          <t xml:space="preserve">
</t>
        </r>
      </text>
    </comment>
    <comment ref="DZ100" authorId="1" shapeId="0" xr:uid="{00000000-0006-0000-0100-00004C000000}">
      <text>
        <r>
          <rPr>
            <b/>
            <sz val="9"/>
            <color indexed="81"/>
            <rFont val="Tahoma"/>
            <family val="2"/>
          </rPr>
          <t>0.25</t>
        </r>
        <r>
          <rPr>
            <sz val="9"/>
            <color indexed="81"/>
            <rFont val="Tahoma"/>
            <family val="2"/>
          </rPr>
          <t xml:space="preserve">
</t>
        </r>
      </text>
    </comment>
    <comment ref="EA100" authorId="1" shapeId="0" xr:uid="{00000000-0006-0000-0100-00004D000000}">
      <text>
        <r>
          <rPr>
            <b/>
            <sz val="9"/>
            <color indexed="81"/>
            <rFont val="Tahoma"/>
            <family val="2"/>
          </rPr>
          <t>0.25</t>
        </r>
        <r>
          <rPr>
            <sz val="9"/>
            <color indexed="81"/>
            <rFont val="Tahoma"/>
            <family val="2"/>
          </rPr>
          <t xml:space="preserve">
</t>
        </r>
      </text>
    </comment>
    <comment ref="EB100" authorId="1" shapeId="0" xr:uid="{00000000-0006-0000-0100-00004E000000}">
      <text>
        <r>
          <rPr>
            <b/>
            <sz val="9"/>
            <color indexed="81"/>
            <rFont val="Tahoma"/>
            <family val="2"/>
          </rPr>
          <t>0.25</t>
        </r>
        <r>
          <rPr>
            <sz val="9"/>
            <color indexed="81"/>
            <rFont val="Tahoma"/>
            <family val="2"/>
          </rPr>
          <t xml:space="preserve">
</t>
        </r>
      </text>
    </comment>
    <comment ref="EC100" authorId="1" shapeId="0" xr:uid="{00000000-0006-0000-0100-00004F000000}">
      <text>
        <r>
          <rPr>
            <b/>
            <sz val="9"/>
            <color indexed="81"/>
            <rFont val="Tahoma"/>
            <family val="2"/>
          </rPr>
          <t>0.25</t>
        </r>
        <r>
          <rPr>
            <sz val="9"/>
            <color indexed="81"/>
            <rFont val="Tahoma"/>
            <family val="2"/>
          </rPr>
          <t xml:space="preserve">
</t>
        </r>
      </text>
    </comment>
    <comment ref="DY103" authorId="1" shapeId="0" xr:uid="{00000000-0006-0000-0100-000050000000}">
      <text>
        <r>
          <rPr>
            <b/>
            <sz val="9"/>
            <color indexed="81"/>
            <rFont val="Tahoma"/>
            <family val="2"/>
          </rPr>
          <t>1</t>
        </r>
        <r>
          <rPr>
            <sz val="9"/>
            <color indexed="81"/>
            <rFont val="Tahoma"/>
            <family val="2"/>
          </rPr>
          <t xml:space="preserve">
</t>
        </r>
      </text>
    </comment>
    <comment ref="DZ103" authorId="1" shapeId="0" xr:uid="{00000000-0006-0000-0100-000051000000}">
      <text>
        <r>
          <rPr>
            <b/>
            <sz val="9"/>
            <color indexed="81"/>
            <rFont val="Tahoma"/>
            <family val="2"/>
          </rPr>
          <t>0.25</t>
        </r>
        <r>
          <rPr>
            <sz val="9"/>
            <color indexed="81"/>
            <rFont val="Tahoma"/>
            <family val="2"/>
          </rPr>
          <t xml:space="preserve">
</t>
        </r>
      </text>
    </comment>
    <comment ref="EA103" authorId="1" shapeId="0" xr:uid="{00000000-0006-0000-0100-000052000000}">
      <text>
        <r>
          <rPr>
            <b/>
            <sz val="9"/>
            <color indexed="81"/>
            <rFont val="Tahoma"/>
            <family val="2"/>
          </rPr>
          <t>0.25</t>
        </r>
        <r>
          <rPr>
            <sz val="9"/>
            <color indexed="81"/>
            <rFont val="Tahoma"/>
            <family val="2"/>
          </rPr>
          <t xml:space="preserve">
</t>
        </r>
      </text>
    </comment>
    <comment ref="EB103" authorId="1" shapeId="0" xr:uid="{00000000-0006-0000-0100-000053000000}">
      <text>
        <r>
          <rPr>
            <b/>
            <sz val="9"/>
            <color indexed="81"/>
            <rFont val="Tahoma"/>
            <family val="2"/>
          </rPr>
          <t>0.25</t>
        </r>
        <r>
          <rPr>
            <sz val="9"/>
            <color indexed="81"/>
            <rFont val="Tahoma"/>
            <family val="2"/>
          </rPr>
          <t xml:space="preserve">
</t>
        </r>
      </text>
    </comment>
    <comment ref="EC103" authorId="1" shapeId="0" xr:uid="{00000000-0006-0000-0100-000054000000}">
      <text>
        <r>
          <rPr>
            <b/>
            <sz val="9"/>
            <color indexed="81"/>
            <rFont val="Tahoma"/>
            <family val="2"/>
          </rPr>
          <t>0.25</t>
        </r>
        <r>
          <rPr>
            <sz val="9"/>
            <color indexed="81"/>
            <rFont val="Tahoma"/>
            <family val="2"/>
          </rPr>
          <t xml:space="preserve">
</t>
        </r>
      </text>
    </comment>
    <comment ref="T106" authorId="5" shapeId="0" xr:uid="{00000000-0006-0000-0100-000055000000}">
      <text>
        <r>
          <rPr>
            <b/>
            <sz val="9"/>
            <color indexed="81"/>
            <rFont val="Tahoma"/>
            <family val="2"/>
          </rPr>
          <t>Jairo Merchan:</t>
        </r>
        <r>
          <rPr>
            <sz val="9"/>
            <color indexed="81"/>
            <rFont val="Tahoma"/>
            <family val="2"/>
          </rPr>
          <t xml:space="preserve">
Asamblea de familias en accion y contratacion personal</t>
        </r>
      </text>
    </comment>
    <comment ref="T107" authorId="5" shapeId="0" xr:uid="{00000000-0006-0000-0100-000056000000}">
      <text>
        <r>
          <rPr>
            <b/>
            <sz val="9"/>
            <color indexed="81"/>
            <rFont val="Tahoma"/>
            <family val="2"/>
          </rPr>
          <t>Jairo Merchan:</t>
        </r>
        <r>
          <rPr>
            <sz val="9"/>
            <color indexed="81"/>
            <rFont val="Tahoma"/>
            <family val="2"/>
          </rPr>
          <t xml:space="preserve">
$150 equinoterapia;$100 contratacion personal;$150 alimentacion;$30 arriendo</t>
        </r>
      </text>
    </comment>
    <comment ref="T108" authorId="5" shapeId="0" xr:uid="{00000000-0006-0000-0100-000057000000}">
      <text>
        <r>
          <rPr>
            <b/>
            <sz val="9"/>
            <color indexed="81"/>
            <rFont val="Tahoma"/>
            <family val="2"/>
          </rPr>
          <t>Jairo Merchan:</t>
        </r>
        <r>
          <rPr>
            <sz val="9"/>
            <color indexed="81"/>
            <rFont val="Tahoma"/>
            <family val="2"/>
          </rPr>
          <t xml:space="preserve">
$150 personal; $150 alimentacion;$200 vigilancia;$50 eventos;$60 transporte</t>
        </r>
      </text>
    </comment>
    <comment ref="DY112" authorId="1" shapeId="0" xr:uid="{00000000-0006-0000-0100-000058000000}">
      <text>
        <r>
          <rPr>
            <b/>
            <sz val="9"/>
            <color indexed="81"/>
            <rFont val="Tahoma"/>
            <family val="2"/>
          </rPr>
          <t>0.3</t>
        </r>
        <r>
          <rPr>
            <sz val="9"/>
            <color indexed="81"/>
            <rFont val="Tahoma"/>
            <family val="2"/>
          </rPr>
          <t xml:space="preserve">
</t>
        </r>
      </text>
    </comment>
    <comment ref="DZ112" authorId="1" shapeId="0" xr:uid="{00000000-0006-0000-0100-000059000000}">
      <text>
        <r>
          <rPr>
            <b/>
            <sz val="9"/>
            <color indexed="81"/>
            <rFont val="Tahoma"/>
            <family val="2"/>
          </rPr>
          <t>0.25</t>
        </r>
        <r>
          <rPr>
            <sz val="9"/>
            <color indexed="81"/>
            <rFont val="Tahoma"/>
            <family val="2"/>
          </rPr>
          <t xml:space="preserve">
</t>
        </r>
      </text>
    </comment>
    <comment ref="EA112" authorId="1" shapeId="0" xr:uid="{00000000-0006-0000-0100-00005A000000}">
      <text>
        <r>
          <rPr>
            <b/>
            <sz val="9"/>
            <color indexed="81"/>
            <rFont val="Tahoma"/>
            <family val="2"/>
          </rPr>
          <t>0.26</t>
        </r>
        <r>
          <rPr>
            <sz val="9"/>
            <color indexed="81"/>
            <rFont val="Tahoma"/>
            <family val="2"/>
          </rPr>
          <t xml:space="preserve">
</t>
        </r>
      </text>
    </comment>
    <comment ref="EB112" authorId="1" shapeId="0" xr:uid="{00000000-0006-0000-0100-00005B000000}">
      <text>
        <r>
          <rPr>
            <b/>
            <sz val="9"/>
            <color indexed="81"/>
            <rFont val="Tahoma"/>
            <family val="2"/>
          </rPr>
          <t>0.29</t>
        </r>
        <r>
          <rPr>
            <sz val="9"/>
            <color indexed="81"/>
            <rFont val="Tahoma"/>
            <family val="2"/>
          </rPr>
          <t xml:space="preserve">
</t>
        </r>
      </text>
    </comment>
    <comment ref="EC112" authorId="1" shapeId="0" xr:uid="{00000000-0006-0000-0100-00005C000000}">
      <text>
        <r>
          <rPr>
            <b/>
            <sz val="9"/>
            <color indexed="81"/>
            <rFont val="Tahoma"/>
            <family val="2"/>
          </rPr>
          <t>0.3</t>
        </r>
        <r>
          <rPr>
            <sz val="9"/>
            <color indexed="81"/>
            <rFont val="Tahoma"/>
            <family val="2"/>
          </rPr>
          <t xml:space="preserve">
</t>
        </r>
      </text>
    </comment>
    <comment ref="DY113" authorId="1" shapeId="0" xr:uid="{00000000-0006-0000-0100-00005D000000}">
      <text>
        <r>
          <rPr>
            <b/>
            <sz val="9"/>
            <color indexed="81"/>
            <rFont val="Tahoma"/>
            <family val="2"/>
          </rPr>
          <t>0.58</t>
        </r>
        <r>
          <rPr>
            <sz val="9"/>
            <color indexed="81"/>
            <rFont val="Tahoma"/>
            <family val="2"/>
          </rPr>
          <t xml:space="preserve">
</t>
        </r>
      </text>
    </comment>
    <comment ref="DZ113" authorId="1" shapeId="0" xr:uid="{00000000-0006-0000-0100-00005E000000}">
      <text>
        <r>
          <rPr>
            <b/>
            <sz val="9"/>
            <color indexed="81"/>
            <rFont val="Tahoma"/>
            <family val="2"/>
          </rPr>
          <t>0.4</t>
        </r>
      </text>
    </comment>
    <comment ref="EA113" authorId="1" shapeId="0" xr:uid="{00000000-0006-0000-0100-00005F000000}">
      <text>
        <r>
          <rPr>
            <b/>
            <sz val="9"/>
            <color indexed="81"/>
            <rFont val="Tahoma"/>
            <family val="2"/>
          </rPr>
          <t>0.45</t>
        </r>
        <r>
          <rPr>
            <sz val="9"/>
            <color indexed="81"/>
            <rFont val="Tahoma"/>
            <family val="2"/>
          </rPr>
          <t xml:space="preserve">
</t>
        </r>
      </text>
    </comment>
    <comment ref="EB113" authorId="1" shapeId="0" xr:uid="{00000000-0006-0000-0100-000060000000}">
      <text>
        <r>
          <rPr>
            <b/>
            <sz val="9"/>
            <color indexed="81"/>
            <rFont val="Tahoma"/>
            <family val="2"/>
          </rPr>
          <t>0.5</t>
        </r>
        <r>
          <rPr>
            <sz val="9"/>
            <color indexed="81"/>
            <rFont val="Tahoma"/>
            <family val="2"/>
          </rPr>
          <t xml:space="preserve">
</t>
        </r>
      </text>
    </comment>
    <comment ref="EC113" authorId="1" shapeId="0" xr:uid="{00000000-0006-0000-0100-000061000000}">
      <text>
        <r>
          <rPr>
            <b/>
            <sz val="9"/>
            <color indexed="81"/>
            <rFont val="Tahoma"/>
            <family val="2"/>
          </rPr>
          <t>0.58</t>
        </r>
        <r>
          <rPr>
            <sz val="9"/>
            <color indexed="81"/>
            <rFont val="Tahoma"/>
            <family val="2"/>
          </rPr>
          <t xml:space="preserve">
</t>
        </r>
      </text>
    </comment>
    <comment ref="DY114" authorId="1" shapeId="0" xr:uid="{00000000-0006-0000-0100-000062000000}">
      <text>
        <r>
          <rPr>
            <b/>
            <sz val="9"/>
            <color indexed="81"/>
            <rFont val="Tahoma"/>
            <family val="2"/>
          </rPr>
          <t>0.1</t>
        </r>
        <r>
          <rPr>
            <sz val="9"/>
            <color indexed="81"/>
            <rFont val="Tahoma"/>
            <family val="2"/>
          </rPr>
          <t xml:space="preserve">
</t>
        </r>
      </text>
    </comment>
    <comment ref="DZ114" authorId="1" shapeId="0" xr:uid="{00000000-0006-0000-0100-000063000000}">
      <text>
        <r>
          <rPr>
            <b/>
            <sz val="9"/>
            <color indexed="81"/>
            <rFont val="Tahoma"/>
            <family val="2"/>
          </rPr>
          <t>0.1</t>
        </r>
        <r>
          <rPr>
            <sz val="9"/>
            <color indexed="81"/>
            <rFont val="Tahoma"/>
            <family val="2"/>
          </rPr>
          <t xml:space="preserve">
</t>
        </r>
      </text>
    </comment>
    <comment ref="EA114" authorId="1" shapeId="0" xr:uid="{00000000-0006-0000-0100-000064000000}">
      <text>
        <r>
          <rPr>
            <b/>
            <sz val="9"/>
            <color indexed="81"/>
            <rFont val="Tahoma"/>
            <family val="2"/>
          </rPr>
          <t>0.4</t>
        </r>
      </text>
    </comment>
    <comment ref="EB114" authorId="1" shapeId="0" xr:uid="{00000000-0006-0000-0100-000065000000}">
      <text>
        <r>
          <rPr>
            <b/>
            <sz val="9"/>
            <color indexed="81"/>
            <rFont val="Tahoma"/>
            <family val="2"/>
          </rPr>
          <t>0.6</t>
        </r>
        <r>
          <rPr>
            <sz val="9"/>
            <color indexed="81"/>
            <rFont val="Tahoma"/>
            <family val="2"/>
          </rPr>
          <t xml:space="preserve">
</t>
        </r>
      </text>
    </comment>
    <comment ref="DY116" authorId="1" shapeId="0" xr:uid="{00000000-0006-0000-0100-000066000000}">
      <text>
        <r>
          <rPr>
            <b/>
            <sz val="9"/>
            <color indexed="81"/>
            <rFont val="Tahoma"/>
            <family val="2"/>
          </rPr>
          <t>0.3</t>
        </r>
        <r>
          <rPr>
            <sz val="9"/>
            <color indexed="81"/>
            <rFont val="Tahoma"/>
            <family val="2"/>
          </rPr>
          <t xml:space="preserve">
</t>
        </r>
      </text>
    </comment>
    <comment ref="T118" authorId="5" shapeId="0" xr:uid="{00000000-0006-0000-0100-000067000000}">
      <text>
        <r>
          <rPr>
            <b/>
            <sz val="9"/>
            <color indexed="81"/>
            <rFont val="Tahoma"/>
            <family val="2"/>
          </rPr>
          <t>Jairo Merchan:</t>
        </r>
        <r>
          <rPr>
            <sz val="9"/>
            <color indexed="81"/>
            <rFont val="Tahoma"/>
            <family val="2"/>
          </rPr>
          <t xml:space="preserve">
$50 Prestacion de Servicios</t>
        </r>
      </text>
    </comment>
    <comment ref="DY118" authorId="1" shapeId="0" xr:uid="{00000000-0006-0000-0100-000068000000}">
      <text>
        <r>
          <rPr>
            <b/>
            <sz val="9"/>
            <color indexed="81"/>
            <rFont val="Tahoma"/>
            <family val="2"/>
          </rPr>
          <t>0.4</t>
        </r>
        <r>
          <rPr>
            <sz val="9"/>
            <color indexed="81"/>
            <rFont val="Tahoma"/>
            <family val="2"/>
          </rPr>
          <t xml:space="preserve">
</t>
        </r>
      </text>
    </comment>
    <comment ref="T119" authorId="5" shapeId="0" xr:uid="{00000000-0006-0000-0100-000069000000}">
      <text>
        <r>
          <rPr>
            <b/>
            <sz val="9"/>
            <color indexed="81"/>
            <rFont val="Tahoma"/>
            <family val="2"/>
          </rPr>
          <t>Jairo Merchan:</t>
        </r>
        <r>
          <rPr>
            <sz val="9"/>
            <color indexed="81"/>
            <rFont val="Tahoma"/>
            <family val="2"/>
          </rPr>
          <t xml:space="preserve">
$33 Prestacion de servicios; $72 Arrendamientos$35 SS PPbodega de confecciones</t>
        </r>
      </text>
    </comment>
    <comment ref="DY119" authorId="1" shapeId="0" xr:uid="{00000000-0006-0000-0100-00006A000000}">
      <text>
        <r>
          <rPr>
            <b/>
            <sz val="9"/>
            <color indexed="81"/>
            <rFont val="Tahoma"/>
            <family val="2"/>
          </rPr>
          <t>0.9</t>
        </r>
        <r>
          <rPr>
            <sz val="9"/>
            <color indexed="81"/>
            <rFont val="Tahoma"/>
            <family val="2"/>
          </rPr>
          <t xml:space="preserve">
</t>
        </r>
      </text>
    </comment>
    <comment ref="T121" authorId="5" shapeId="0" xr:uid="{00000000-0006-0000-0100-00006B000000}">
      <text>
        <r>
          <rPr>
            <b/>
            <sz val="9"/>
            <color indexed="81"/>
            <rFont val="Tahoma"/>
            <family val="2"/>
          </rPr>
          <t>Jairo Merchan:</t>
        </r>
        <r>
          <rPr>
            <sz val="9"/>
            <color indexed="81"/>
            <rFont val="Tahoma"/>
            <family val="2"/>
          </rPr>
          <t xml:space="preserve">
Prestacion de servicios</t>
        </r>
      </text>
    </comment>
    <comment ref="DY124" authorId="1" shapeId="0" xr:uid="{00000000-0006-0000-0100-00006C000000}">
      <text>
        <r>
          <rPr>
            <b/>
            <sz val="9"/>
            <color indexed="81"/>
            <rFont val="Tahoma"/>
            <family val="2"/>
          </rPr>
          <t>0.7</t>
        </r>
        <r>
          <rPr>
            <sz val="9"/>
            <color indexed="81"/>
            <rFont val="Tahoma"/>
            <family val="2"/>
          </rPr>
          <t xml:space="preserve">
</t>
        </r>
      </text>
    </comment>
    <comment ref="DZ124" authorId="1" shapeId="0" xr:uid="{00000000-0006-0000-0100-00006D000000}">
      <text>
        <r>
          <rPr>
            <b/>
            <sz val="9"/>
            <color indexed="81"/>
            <rFont val="Tahoma"/>
            <family val="2"/>
          </rPr>
          <t>0.1</t>
        </r>
        <r>
          <rPr>
            <sz val="9"/>
            <color indexed="81"/>
            <rFont val="Tahoma"/>
            <family val="2"/>
          </rPr>
          <t xml:space="preserve">
</t>
        </r>
      </text>
    </comment>
    <comment ref="T127" authorId="5" shapeId="0" xr:uid="{00000000-0006-0000-0100-00006E000000}">
      <text>
        <r>
          <rPr>
            <b/>
            <sz val="9"/>
            <color indexed="81"/>
            <rFont val="Tahoma"/>
            <family val="2"/>
          </rPr>
          <t>Jairo Merchan:</t>
        </r>
        <r>
          <rPr>
            <sz val="9"/>
            <color indexed="81"/>
            <rFont val="Tahoma"/>
            <family val="2"/>
          </rPr>
          <t xml:space="preserve">
$50 adquisicion elementos ciencia y tecnologia, robotica</t>
        </r>
      </text>
    </comment>
    <comment ref="T132" authorId="5" shapeId="0" xr:uid="{00000000-0006-0000-0100-00006F000000}">
      <text>
        <r>
          <rPr>
            <b/>
            <sz val="9"/>
            <color indexed="81"/>
            <rFont val="Tahoma"/>
            <family val="2"/>
          </rPr>
          <t>Jairo Merchan:</t>
        </r>
        <r>
          <rPr>
            <sz val="9"/>
            <color indexed="81"/>
            <rFont val="Tahoma"/>
            <family val="2"/>
          </rPr>
          <t xml:space="preserve">
$35 mantenimiento vehiculos$50 insumos agricolas$22 presatacion de servicios; $60 combustible</t>
        </r>
      </text>
    </comment>
    <comment ref="T133" authorId="5" shapeId="0" xr:uid="{00000000-0006-0000-0100-000070000000}">
      <text>
        <r>
          <rPr>
            <b/>
            <sz val="9"/>
            <color indexed="81"/>
            <rFont val="Tahoma"/>
            <family val="2"/>
          </rPr>
          <t>Jairo Merchan:</t>
        </r>
        <r>
          <rPr>
            <sz val="9"/>
            <color indexed="81"/>
            <rFont val="Tahoma"/>
            <family val="2"/>
          </rPr>
          <t xml:space="preserve">
$50 construccion</t>
        </r>
      </text>
    </comment>
    <comment ref="T134" authorId="5" shapeId="0" xr:uid="{00000000-0006-0000-0100-000071000000}">
      <text>
        <r>
          <rPr>
            <b/>
            <sz val="9"/>
            <color indexed="81"/>
            <rFont val="Tahoma"/>
            <family val="2"/>
          </rPr>
          <t>Jairo Merchan:</t>
        </r>
        <r>
          <rPr>
            <sz val="9"/>
            <color indexed="81"/>
            <rFont val="Tahoma"/>
            <family val="2"/>
          </rPr>
          <t xml:space="preserve">
$100 dia del campesino; $100 feria equina</t>
        </r>
      </text>
    </comment>
    <comment ref="T136" authorId="5" shapeId="0" xr:uid="{00000000-0006-0000-0100-000072000000}">
      <text>
        <r>
          <rPr>
            <b/>
            <sz val="9"/>
            <color indexed="81"/>
            <rFont val="Tahoma"/>
            <family val="2"/>
          </rPr>
          <t>Jairo Merchan:</t>
        </r>
        <r>
          <rPr>
            <sz val="9"/>
            <color indexed="81"/>
            <rFont val="Tahoma"/>
            <family val="2"/>
          </rPr>
          <t xml:space="preserve">
$33 prestacion de servicios;$50 medicamentos</t>
        </r>
      </text>
    </comment>
    <comment ref="T137" authorId="5" shapeId="0" xr:uid="{00000000-0006-0000-0100-000073000000}">
      <text>
        <r>
          <rPr>
            <b/>
            <sz val="9"/>
            <color indexed="81"/>
            <rFont val="Tahoma"/>
            <family val="2"/>
          </rPr>
          <t>Jairo Merchan:</t>
        </r>
        <r>
          <rPr>
            <sz val="9"/>
            <color indexed="81"/>
            <rFont val="Tahoma"/>
            <family val="2"/>
          </rPr>
          <t xml:space="preserve">
$50 transporte</t>
        </r>
      </text>
    </comment>
    <comment ref="T141" authorId="5" shapeId="0" xr:uid="{00000000-0006-0000-0100-000074000000}">
      <text>
        <r>
          <rPr>
            <b/>
            <sz val="9"/>
            <color indexed="81"/>
            <rFont val="Tahoma"/>
            <family val="2"/>
          </rPr>
          <t>Jairo Merchan:</t>
        </r>
        <r>
          <rPr>
            <sz val="9"/>
            <color indexed="81"/>
            <rFont val="Tahoma"/>
            <family val="2"/>
          </rPr>
          <t xml:space="preserve">
$ contratacion señalizacion turistica</t>
        </r>
      </text>
    </comment>
    <comment ref="T143" authorId="5" shapeId="0" xr:uid="{00000000-0006-0000-0100-000075000000}">
      <text>
        <r>
          <rPr>
            <b/>
            <sz val="9"/>
            <color indexed="81"/>
            <rFont val="Tahoma"/>
            <family val="2"/>
          </rPr>
          <t>Jairo Merchan:</t>
        </r>
        <r>
          <rPr>
            <sz val="9"/>
            <color indexed="81"/>
            <rFont val="Tahoma"/>
            <family val="2"/>
          </rPr>
          <t xml:space="preserve">
$feria gastronomica</t>
        </r>
      </text>
    </comment>
    <comment ref="T144" authorId="5" shapeId="0" xr:uid="{00000000-0006-0000-0100-000076000000}">
      <text>
        <r>
          <rPr>
            <b/>
            <sz val="9"/>
            <color indexed="81"/>
            <rFont val="Tahoma"/>
            <family val="2"/>
          </rPr>
          <t>Jairo Merchan:</t>
        </r>
        <r>
          <rPr>
            <sz val="9"/>
            <color indexed="81"/>
            <rFont val="Tahoma"/>
            <family val="2"/>
          </rPr>
          <t xml:space="preserve">
prestacion de servicios</t>
        </r>
      </text>
    </comment>
    <comment ref="DY147" authorId="1" shapeId="0" xr:uid="{00000000-0006-0000-0100-000077000000}">
      <text>
        <r>
          <rPr>
            <b/>
            <sz val="9"/>
            <color indexed="81"/>
            <rFont val="Tahoma"/>
            <family val="2"/>
          </rPr>
          <t>PENDIENTE PROGRAMAR 12?</t>
        </r>
        <r>
          <rPr>
            <sz val="9"/>
            <color indexed="81"/>
            <rFont val="Tahoma"/>
            <family val="2"/>
          </rPr>
          <t xml:space="preserve">
</t>
        </r>
      </text>
    </comment>
    <comment ref="DY150" authorId="1" shapeId="0" xr:uid="{00000000-0006-0000-0100-000078000000}">
      <text>
        <r>
          <rPr>
            <b/>
            <sz val="9"/>
            <color indexed="81"/>
            <rFont val="Tahoma"/>
            <family val="2"/>
          </rPr>
          <t>FALTA PROGRAMAR 26?</t>
        </r>
        <r>
          <rPr>
            <sz val="9"/>
            <color indexed="81"/>
            <rFont val="Tahoma"/>
            <family val="2"/>
          </rPr>
          <t xml:space="preserve">
</t>
        </r>
      </text>
    </comment>
    <comment ref="T156" authorId="5" shapeId="0" xr:uid="{00000000-0006-0000-0100-000079000000}">
      <text>
        <r>
          <rPr>
            <b/>
            <sz val="9"/>
            <color indexed="81"/>
            <rFont val="Tahoma"/>
            <family val="2"/>
          </rPr>
          <t>Jairo Merchan:</t>
        </r>
        <r>
          <rPr>
            <sz val="9"/>
            <color indexed="81"/>
            <rFont val="Tahoma"/>
            <family val="2"/>
          </rPr>
          <t xml:space="preserve">
VIGENCIA FUTURA</t>
        </r>
      </text>
    </comment>
    <comment ref="R160" authorId="7" shapeId="0" xr:uid="{00000000-0006-0000-0100-00007A000000}">
      <text>
        <r>
          <rPr>
            <b/>
            <sz val="9"/>
            <color indexed="81"/>
            <rFont val="Tahoma"/>
            <family val="2"/>
          </rPr>
          <t>RECURSOS ESTAMPILLA ADULTO MAYOR</t>
        </r>
      </text>
    </comment>
    <comment ref="DW164" authorId="1" shapeId="0" xr:uid="{00000000-0006-0000-0100-00007B000000}">
      <text>
        <r>
          <rPr>
            <b/>
            <sz val="9"/>
            <color indexed="81"/>
            <rFont val="Tahoma"/>
            <family val="2"/>
          </rPr>
          <t>EN P.I. ES: Porcentaje de construcción del Complejo Universitario Municipal</t>
        </r>
      </text>
    </comment>
    <comment ref="DY164" authorId="1" shapeId="0" xr:uid="{00000000-0006-0000-0100-00007C000000}">
      <text>
        <r>
          <rPr>
            <b/>
            <sz val="9"/>
            <color indexed="81"/>
            <rFont val="Tahoma"/>
            <family val="2"/>
          </rPr>
          <t>EN P.D. LA META ES 1</t>
        </r>
        <r>
          <rPr>
            <sz val="9"/>
            <color indexed="81"/>
            <rFont val="Tahoma"/>
            <family val="2"/>
          </rPr>
          <t xml:space="preserve">
</t>
        </r>
      </text>
    </comment>
    <comment ref="DY169" authorId="1" shapeId="0" xr:uid="{00000000-0006-0000-0100-00007D000000}">
      <text>
        <r>
          <rPr>
            <b/>
            <sz val="9"/>
            <color indexed="81"/>
            <rFont val="Tahoma"/>
            <family val="2"/>
          </rPr>
          <t>FALTA PROGRAMAR 6</t>
        </r>
        <r>
          <rPr>
            <sz val="9"/>
            <color indexed="81"/>
            <rFont val="Tahoma"/>
            <family val="2"/>
          </rPr>
          <t xml:space="preserve">
</t>
        </r>
      </text>
    </comment>
    <comment ref="T170" authorId="5" shapeId="0" xr:uid="{00000000-0006-0000-0100-00007E000000}">
      <text>
        <r>
          <rPr>
            <b/>
            <sz val="9"/>
            <color indexed="81"/>
            <rFont val="Tahoma"/>
            <family val="2"/>
          </rPr>
          <t>Jairo Merchan:</t>
        </r>
        <r>
          <rPr>
            <sz val="9"/>
            <color indexed="81"/>
            <rFont val="Tahoma"/>
            <family val="2"/>
          </rPr>
          <t xml:space="preserve">
$150 mantenimiento vehiculos;$150 recebo;$150 combustible
</t>
        </r>
      </text>
    </comment>
    <comment ref="DY170" authorId="1" shapeId="0" xr:uid="{00000000-0006-0000-0100-00007F000000}">
      <text>
        <r>
          <rPr>
            <b/>
            <sz val="9"/>
            <color indexed="81"/>
            <rFont val="Tahoma"/>
            <family val="2"/>
          </rPr>
          <t>FALTA PROGRAMAR 15</t>
        </r>
        <r>
          <rPr>
            <sz val="9"/>
            <color indexed="81"/>
            <rFont val="Tahoma"/>
            <family val="2"/>
          </rPr>
          <t xml:space="preserve">
</t>
        </r>
      </text>
    </comment>
    <comment ref="DY172" authorId="1" shapeId="0" xr:uid="{00000000-0006-0000-0100-000080000000}">
      <text>
        <r>
          <rPr>
            <b/>
            <sz val="9"/>
            <color indexed="81"/>
            <rFont val="Tahoma"/>
            <family val="2"/>
          </rPr>
          <t>FALTA PROGRAMAR 12</t>
        </r>
        <r>
          <rPr>
            <sz val="9"/>
            <color indexed="81"/>
            <rFont val="Tahoma"/>
            <family val="2"/>
          </rPr>
          <t xml:space="preserve">
</t>
        </r>
      </text>
    </comment>
    <comment ref="DY173" authorId="1" shapeId="0" xr:uid="{00000000-0006-0000-0100-000081000000}">
      <text>
        <r>
          <rPr>
            <b/>
            <sz val="9"/>
            <color indexed="81"/>
            <rFont val="Tahoma"/>
            <family val="2"/>
          </rPr>
          <t>FALTA PROGRAMAR 4</t>
        </r>
        <r>
          <rPr>
            <sz val="9"/>
            <color indexed="81"/>
            <rFont val="Tahoma"/>
            <family val="2"/>
          </rPr>
          <t xml:space="preserve">
</t>
        </r>
      </text>
    </comment>
    <comment ref="T174" authorId="5" shapeId="0" xr:uid="{00000000-0006-0000-0100-000082000000}">
      <text>
        <r>
          <rPr>
            <b/>
            <sz val="9"/>
            <color indexed="81"/>
            <rFont val="Tahoma"/>
            <family val="2"/>
          </rPr>
          <t>Jairo Merchan:</t>
        </r>
        <r>
          <rPr>
            <sz val="9"/>
            <color indexed="81"/>
            <rFont val="Tahoma"/>
            <family val="2"/>
          </rPr>
          <t xml:space="preserve">
VIGENCIA FUTURA</t>
        </r>
      </text>
    </comment>
    <comment ref="AK174" authorId="5" shapeId="0" xr:uid="{00000000-0006-0000-0100-000083000000}">
      <text>
        <r>
          <rPr>
            <b/>
            <sz val="9"/>
            <color indexed="81"/>
            <rFont val="Tahoma"/>
            <family val="2"/>
          </rPr>
          <t>Jairo Merchan:</t>
        </r>
        <r>
          <rPr>
            <sz val="9"/>
            <color indexed="81"/>
            <rFont val="Tahoma"/>
            <family val="2"/>
          </rPr>
          <t xml:space="preserve">
VIGENCIA FUTURA</t>
        </r>
      </text>
    </comment>
    <comment ref="AL174" authorId="5" shapeId="0" xr:uid="{00000000-0006-0000-0100-000084000000}">
      <text>
        <r>
          <rPr>
            <b/>
            <sz val="9"/>
            <color indexed="81"/>
            <rFont val="Tahoma"/>
            <family val="2"/>
          </rPr>
          <t>Jairo Merchan:</t>
        </r>
        <r>
          <rPr>
            <sz val="9"/>
            <color indexed="81"/>
            <rFont val="Tahoma"/>
            <family val="2"/>
          </rPr>
          <t xml:space="preserve">
VIGENCIA FUTURA</t>
        </r>
      </text>
    </comment>
    <comment ref="DY175" authorId="1" shapeId="0" xr:uid="{00000000-0006-0000-0100-000085000000}">
      <text>
        <r>
          <rPr>
            <b/>
            <sz val="9"/>
            <color indexed="81"/>
            <rFont val="Tahoma"/>
            <family val="2"/>
          </rPr>
          <t>FALTA PROGRAMAR 64</t>
        </r>
      </text>
    </comment>
    <comment ref="DY176" authorId="1" shapeId="0" xr:uid="{00000000-0006-0000-0100-000086000000}">
      <text>
        <r>
          <rPr>
            <b/>
            <sz val="9"/>
            <color indexed="81"/>
            <rFont val="Tahoma"/>
            <family val="2"/>
          </rPr>
          <t>FALTA PROGRAMAR 1</t>
        </r>
      </text>
    </comment>
    <comment ref="P185" authorId="8" shapeId="0" xr:uid="{00000000-0006-0000-0100-000087000000}">
      <text>
        <r>
          <rPr>
            <b/>
            <sz val="8"/>
            <color indexed="81"/>
            <rFont val="Tahoma"/>
            <family val="2"/>
          </rPr>
          <t>1</t>
        </r>
      </text>
    </comment>
    <comment ref="T185" authorId="5" shapeId="0" xr:uid="{00000000-0006-0000-0100-000088000000}">
      <text>
        <r>
          <rPr>
            <b/>
            <sz val="9"/>
            <color indexed="81"/>
            <rFont val="Tahoma"/>
            <family val="2"/>
          </rPr>
          <t>Jairo Merchan:</t>
        </r>
        <r>
          <rPr>
            <sz val="9"/>
            <color indexed="81"/>
            <rFont val="Tahoma"/>
            <family val="2"/>
          </rPr>
          <t xml:space="preserve">
prestacion de servicios</t>
        </r>
      </text>
    </comment>
    <comment ref="DY186" authorId="1" shapeId="0" xr:uid="{00000000-0006-0000-0100-000089000000}">
      <text>
        <r>
          <rPr>
            <b/>
            <sz val="9"/>
            <color indexed="81"/>
            <rFont val="Tahoma"/>
            <family val="2"/>
          </rPr>
          <t>EN P.I. ESTÁ EN 1</t>
        </r>
      </text>
    </comment>
    <comment ref="DZ186" authorId="1" shapeId="0" xr:uid="{00000000-0006-0000-0100-00008A000000}">
      <text>
        <r>
          <rPr>
            <b/>
            <sz val="9"/>
            <color indexed="81"/>
            <rFont val="Tahoma"/>
            <family val="2"/>
          </rPr>
          <t>EN P.I. ESTÁ EN 0.1</t>
        </r>
        <r>
          <rPr>
            <sz val="9"/>
            <color indexed="81"/>
            <rFont val="Tahoma"/>
            <family val="2"/>
          </rPr>
          <t xml:space="preserve">
</t>
        </r>
      </text>
    </comment>
    <comment ref="EA186" authorId="1" shapeId="0" xr:uid="{00000000-0006-0000-0100-00008B000000}">
      <text>
        <r>
          <rPr>
            <b/>
            <sz val="9"/>
            <color indexed="81"/>
            <rFont val="Tahoma"/>
            <family val="2"/>
          </rPr>
          <t>EN P.I. ESTÁ EN 0.3</t>
        </r>
        <r>
          <rPr>
            <sz val="9"/>
            <color indexed="81"/>
            <rFont val="Tahoma"/>
            <family val="2"/>
          </rPr>
          <t xml:space="preserve">
</t>
        </r>
      </text>
    </comment>
    <comment ref="EB186" authorId="1" shapeId="0" xr:uid="{00000000-0006-0000-0100-00008C000000}">
      <text>
        <r>
          <rPr>
            <b/>
            <sz val="9"/>
            <color indexed="81"/>
            <rFont val="Tahoma"/>
            <family val="2"/>
          </rPr>
          <t>EN P.I. ESTÁ EN 0.3</t>
        </r>
        <r>
          <rPr>
            <sz val="9"/>
            <color indexed="81"/>
            <rFont val="Tahoma"/>
            <family val="2"/>
          </rPr>
          <t xml:space="preserve">
</t>
        </r>
      </text>
    </comment>
    <comment ref="EC186" authorId="1" shapeId="0" xr:uid="{00000000-0006-0000-0100-00008D000000}">
      <text>
        <r>
          <rPr>
            <b/>
            <sz val="9"/>
            <color indexed="81"/>
            <rFont val="Tahoma"/>
            <family val="2"/>
          </rPr>
          <t>EN P.I. ESTÁ EN 0.3</t>
        </r>
        <r>
          <rPr>
            <sz val="9"/>
            <color indexed="81"/>
            <rFont val="Tahoma"/>
            <family val="2"/>
          </rPr>
          <t xml:space="preserve">
</t>
        </r>
      </text>
    </comment>
    <comment ref="P188" authorId="8" shapeId="0" xr:uid="{00000000-0006-0000-0100-00008E000000}">
      <text>
        <r>
          <rPr>
            <b/>
            <sz val="8"/>
            <color indexed="81"/>
            <rFont val="Tahoma"/>
            <family val="2"/>
          </rPr>
          <t>10</t>
        </r>
      </text>
    </comment>
    <comment ref="P189" authorId="8" shapeId="0" xr:uid="{00000000-0006-0000-0100-00008F000000}">
      <text>
        <r>
          <rPr>
            <b/>
            <sz val="8"/>
            <color indexed="81"/>
            <rFont val="Tahoma"/>
            <family val="2"/>
          </rPr>
          <t>12</t>
        </r>
      </text>
    </comment>
    <comment ref="T189" authorId="5" shapeId="0" xr:uid="{00000000-0006-0000-0100-000090000000}">
      <text>
        <r>
          <rPr>
            <b/>
            <sz val="9"/>
            <color indexed="81"/>
            <rFont val="Tahoma"/>
            <family val="2"/>
          </rPr>
          <t>Jairo Merchan:</t>
        </r>
        <r>
          <rPr>
            <sz val="9"/>
            <color indexed="81"/>
            <rFont val="Tahoma"/>
            <family val="2"/>
          </rPr>
          <t xml:space="preserve">
prestacion de servicios y registro escrituracion</t>
        </r>
      </text>
    </comment>
    <comment ref="DY190" authorId="1" shapeId="0" xr:uid="{00000000-0006-0000-0100-000091000000}">
      <text>
        <r>
          <rPr>
            <b/>
            <sz val="9"/>
            <color indexed="81"/>
            <rFont val="Tahoma"/>
            <family val="2"/>
          </rPr>
          <t>FALTA PROGRAMAR 15</t>
        </r>
      </text>
    </comment>
    <comment ref="T192" authorId="5" shapeId="0" xr:uid="{00000000-0006-0000-0100-000092000000}">
      <text>
        <r>
          <rPr>
            <b/>
            <sz val="9"/>
            <color indexed="81"/>
            <rFont val="Tahoma"/>
            <family val="2"/>
          </rPr>
          <t>Jairo Merchan:</t>
        </r>
        <r>
          <rPr>
            <sz val="9"/>
            <color indexed="81"/>
            <rFont val="Tahoma"/>
            <family val="2"/>
          </rPr>
          <t xml:space="preserve">
contratacino prestacion de serviviox Cesar Hoyos</t>
        </r>
      </text>
    </comment>
    <comment ref="DY194" authorId="1" shapeId="0" xr:uid="{00000000-0006-0000-0100-000093000000}">
      <text>
        <r>
          <rPr>
            <b/>
            <sz val="9"/>
            <color indexed="81"/>
            <rFont val="Tahoma"/>
            <family val="2"/>
          </rPr>
          <t>FALTA PROGRAMAR 800</t>
        </r>
        <r>
          <rPr>
            <sz val="9"/>
            <color indexed="81"/>
            <rFont val="Tahoma"/>
            <family val="2"/>
          </rPr>
          <t xml:space="preserve">
</t>
        </r>
      </text>
    </comment>
    <comment ref="DY198" authorId="1" shapeId="0" xr:uid="{00000000-0006-0000-0100-000094000000}">
      <text>
        <r>
          <rPr>
            <b/>
            <sz val="9"/>
            <color indexed="81"/>
            <rFont val="Tahoma"/>
            <family val="2"/>
          </rPr>
          <t>EN P.I. ES 1</t>
        </r>
        <r>
          <rPr>
            <sz val="9"/>
            <color indexed="81"/>
            <rFont val="Tahoma"/>
            <family val="2"/>
          </rPr>
          <t xml:space="preserve">
</t>
        </r>
      </text>
    </comment>
    <comment ref="P205" authorId="8" shapeId="0" xr:uid="{00000000-0006-0000-0100-000095000000}">
      <text>
        <r>
          <rPr>
            <b/>
            <sz val="8"/>
            <color indexed="81"/>
            <rFont val="Tahoma"/>
            <family val="2"/>
          </rPr>
          <t>10</t>
        </r>
      </text>
    </comment>
    <comment ref="DY208" authorId="1" shapeId="0" xr:uid="{00000000-0006-0000-0100-000096000000}">
      <text>
        <r>
          <rPr>
            <b/>
            <sz val="9"/>
            <color indexed="81"/>
            <rFont val="Tahoma"/>
            <family val="2"/>
          </rPr>
          <t>FALTA PROGRAMAR 51</t>
        </r>
      </text>
    </comment>
    <comment ref="DY212" authorId="1" shapeId="0" xr:uid="{00000000-0006-0000-0100-000097000000}">
      <text>
        <r>
          <rPr>
            <b/>
            <sz val="9"/>
            <color indexed="81"/>
            <rFont val="Tahoma"/>
            <family val="2"/>
          </rPr>
          <t>PROGRAMACIÓN SUMA 1.20. REPROGRAMAR</t>
        </r>
        <r>
          <rPr>
            <sz val="9"/>
            <color indexed="81"/>
            <rFont val="Tahoma"/>
            <family val="2"/>
          </rPr>
          <t xml:space="preserve">
</t>
        </r>
      </text>
    </comment>
    <comment ref="DY216" authorId="1" shapeId="0" xr:uid="{00000000-0006-0000-0100-000098000000}">
      <text>
        <r>
          <rPr>
            <b/>
            <sz val="9"/>
            <color indexed="81"/>
            <rFont val="Tahoma"/>
            <family val="2"/>
          </rPr>
          <t>CORREGIR PROGRAMACIÓN, NO SUMA 0.7</t>
        </r>
        <r>
          <rPr>
            <sz val="9"/>
            <color indexed="81"/>
            <rFont val="Tahoma"/>
            <family val="2"/>
          </rPr>
          <t xml:space="preserve">
</t>
        </r>
      </text>
    </comment>
    <comment ref="P224" authorId="8" shapeId="0" xr:uid="{00000000-0006-0000-0100-000099000000}">
      <text>
        <r>
          <rPr>
            <b/>
            <sz val="8"/>
            <color indexed="81"/>
            <rFont val="Tahoma"/>
            <family val="2"/>
          </rPr>
          <t>1</t>
        </r>
      </text>
    </comment>
    <comment ref="EB230" authorId="1" shapeId="0" xr:uid="{00000000-0006-0000-0100-00009A000000}">
      <text>
        <r>
          <rPr>
            <b/>
            <sz val="9"/>
            <color indexed="81"/>
            <rFont val="Tahoma"/>
            <family val="2"/>
          </rPr>
          <t>EN P.I. ES 0.2</t>
        </r>
      </text>
    </comment>
    <comment ref="P232" authorId="8" shapeId="0" xr:uid="{00000000-0006-0000-0100-00009B000000}">
      <text>
        <r>
          <rPr>
            <b/>
            <sz val="8"/>
            <color indexed="81"/>
            <rFont val="Tahoma"/>
            <family val="2"/>
          </rPr>
          <t>756</t>
        </r>
      </text>
    </comment>
    <comment ref="P236" authorId="8" shapeId="0" xr:uid="{00000000-0006-0000-0100-00009C000000}">
      <text>
        <r>
          <rPr>
            <b/>
            <sz val="8"/>
            <color indexed="81"/>
            <rFont val="Tahoma"/>
            <family val="2"/>
          </rPr>
          <t>1</t>
        </r>
      </text>
    </comment>
    <comment ref="P237" authorId="8" shapeId="0" xr:uid="{00000000-0006-0000-0100-00009D000000}">
      <text>
        <r>
          <rPr>
            <b/>
            <sz val="8"/>
            <color indexed="81"/>
            <rFont val="Tahoma"/>
            <family val="2"/>
          </rPr>
          <t>2</t>
        </r>
      </text>
    </comment>
    <comment ref="AU237" authorId="6" shapeId="0" xr:uid="{00000000-0006-0000-0100-00009E000000}">
      <text>
        <r>
          <rPr>
            <b/>
            <sz val="9"/>
            <color indexed="81"/>
            <rFont val="Tahoma"/>
            <family val="2"/>
          </rPr>
          <t>REVISAR PROYECCIONES</t>
        </r>
      </text>
    </comment>
    <comment ref="P238" authorId="8" shapeId="0" xr:uid="{00000000-0006-0000-0100-00009F000000}">
      <text>
        <r>
          <rPr>
            <b/>
            <sz val="8"/>
            <color indexed="81"/>
            <rFont val="Tahoma"/>
            <family val="2"/>
          </rPr>
          <t>1</t>
        </r>
      </text>
    </comment>
    <comment ref="DY238" authorId="1" shapeId="0" xr:uid="{00000000-0006-0000-0100-0000A0000000}">
      <text>
        <r>
          <rPr>
            <b/>
            <sz val="9"/>
            <color indexed="81"/>
            <rFont val="Tahoma"/>
            <family val="2"/>
          </rPr>
          <t>EN P.I. ES 1</t>
        </r>
        <r>
          <rPr>
            <sz val="9"/>
            <color indexed="81"/>
            <rFont val="Tahoma"/>
            <family val="2"/>
          </rPr>
          <t xml:space="preserve">
</t>
        </r>
      </text>
    </comment>
    <comment ref="P239" authorId="8" shapeId="0" xr:uid="{00000000-0006-0000-0100-0000A1000000}">
      <text>
        <r>
          <rPr>
            <b/>
            <sz val="8"/>
            <color indexed="81"/>
            <rFont val="Tahoma"/>
            <family val="2"/>
          </rPr>
          <t>1</t>
        </r>
      </text>
    </comment>
    <comment ref="P241" authorId="8" shapeId="0" xr:uid="{00000000-0006-0000-0100-0000A2000000}">
      <text>
        <r>
          <rPr>
            <b/>
            <sz val="8"/>
            <color indexed="81"/>
            <rFont val="Tahoma"/>
            <family val="2"/>
          </rPr>
          <t>1</t>
        </r>
      </text>
    </comment>
    <comment ref="P243" authorId="8" shapeId="0" xr:uid="{00000000-0006-0000-0100-0000A3000000}">
      <text>
        <r>
          <rPr>
            <b/>
            <sz val="8"/>
            <color indexed="81"/>
            <rFont val="Tahoma"/>
            <family val="2"/>
          </rPr>
          <t>1</t>
        </r>
      </text>
    </comment>
    <comment ref="P248" authorId="8" shapeId="0" xr:uid="{00000000-0006-0000-0100-0000A4000000}">
      <text>
        <r>
          <rPr>
            <b/>
            <sz val="8"/>
            <color indexed="81"/>
            <rFont val="Tahoma"/>
            <family val="2"/>
          </rPr>
          <t>2</t>
        </r>
      </text>
    </comment>
    <comment ref="R251" authorId="0" shapeId="0" xr:uid="{00000000-0006-0000-0100-0000A5000000}">
      <text>
        <r>
          <rPr>
            <b/>
            <sz val="9"/>
            <color indexed="81"/>
            <rFont val="Tahoma"/>
            <family val="2"/>
          </rPr>
          <t>1260000000. alcaldia no financia funcionamiento</t>
        </r>
      </text>
    </comment>
    <comment ref="P253" authorId="8" shapeId="0" xr:uid="{00000000-0006-0000-0100-0000A6000000}">
      <text>
        <r>
          <rPr>
            <b/>
            <sz val="8"/>
            <color indexed="81"/>
            <rFont val="Tahoma"/>
            <family val="2"/>
          </rPr>
          <t>0</t>
        </r>
      </text>
    </comment>
    <comment ref="P254" authorId="9" shapeId="0" xr:uid="{00000000-0006-0000-0100-0000A7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gestion</t>
      </text>
    </comment>
    <comment ref="AM255" authorId="5" shapeId="0" xr:uid="{00000000-0006-0000-0100-0000A8000000}">
      <text>
        <r>
          <rPr>
            <b/>
            <sz val="9"/>
            <color indexed="81"/>
            <rFont val="Tahoma"/>
            <family val="2"/>
          </rPr>
          <t>Jairo Merchan:</t>
        </r>
        <r>
          <rPr>
            <sz val="9"/>
            <color indexed="81"/>
            <rFont val="Tahoma"/>
            <family val="2"/>
          </rPr>
          <t xml:space="preserve">
$400 convenio auxiliares policia; $40 alojamiento
</t>
        </r>
      </text>
    </comment>
    <comment ref="DY256" authorId="1" shapeId="0" xr:uid="{00000000-0006-0000-0100-0000A9000000}">
      <text>
        <r>
          <rPr>
            <b/>
            <sz val="9"/>
            <color indexed="81"/>
            <rFont val="Tahoma"/>
            <family val="2"/>
          </rPr>
          <t>EN PLAN INDICATIVO ES 1</t>
        </r>
      </text>
    </comment>
    <comment ref="DZ256" authorId="1" shapeId="0" xr:uid="{00000000-0006-0000-0100-0000AA000000}">
      <text>
        <r>
          <rPr>
            <b/>
            <sz val="9"/>
            <color indexed="81"/>
            <rFont val="Tahoma"/>
            <family val="2"/>
          </rPr>
          <t>EN PLAN INDICATIVO ES 0.25</t>
        </r>
      </text>
    </comment>
    <comment ref="EA256" authorId="1" shapeId="0" xr:uid="{00000000-0006-0000-0100-0000AB000000}">
      <text>
        <r>
          <rPr>
            <b/>
            <sz val="9"/>
            <color indexed="81"/>
            <rFont val="Tahoma"/>
            <family val="2"/>
          </rPr>
          <t>EN PLAN INDICATIVO ES 0.25</t>
        </r>
      </text>
    </comment>
    <comment ref="EB256" authorId="1" shapeId="0" xr:uid="{00000000-0006-0000-0100-0000AC000000}">
      <text>
        <r>
          <rPr>
            <b/>
            <sz val="9"/>
            <color indexed="81"/>
            <rFont val="Tahoma"/>
            <family val="2"/>
          </rPr>
          <t>EN PLAN INDICATIVO ES 0.25</t>
        </r>
      </text>
    </comment>
    <comment ref="EC256" authorId="1" shapeId="0" xr:uid="{00000000-0006-0000-0100-0000AD000000}">
      <text>
        <r>
          <rPr>
            <b/>
            <sz val="9"/>
            <color indexed="81"/>
            <rFont val="Tahoma"/>
            <family val="2"/>
          </rPr>
          <t>EN PLAN INDICATIVO ES 0.25</t>
        </r>
      </text>
    </comment>
    <comment ref="T258" authorId="5" shapeId="0" xr:uid="{00000000-0006-0000-0100-0000AE000000}">
      <text>
        <r>
          <rPr>
            <b/>
            <sz val="9"/>
            <color indexed="81"/>
            <rFont val="Tahoma"/>
            <family val="2"/>
          </rPr>
          <t>Jairo Merchan:</t>
        </r>
        <r>
          <rPr>
            <sz val="9"/>
            <color indexed="81"/>
            <rFont val="Tahoma"/>
            <family val="2"/>
          </rPr>
          <t xml:space="preserve">
$42 coordinador CPT;</t>
        </r>
      </text>
    </comment>
    <comment ref="AM258" authorId="5" shapeId="0" xr:uid="{00000000-0006-0000-0100-0000AF000000}">
      <text>
        <r>
          <rPr>
            <b/>
            <sz val="9"/>
            <color indexed="81"/>
            <rFont val="Tahoma"/>
            <family val="2"/>
          </rPr>
          <t>Jairo Merchan:</t>
        </r>
        <r>
          <rPr>
            <sz val="9"/>
            <color indexed="81"/>
            <rFont val="Tahoma"/>
            <family val="2"/>
          </rPr>
          <t xml:space="preserve">
$286 dotacion y funcionamiento del CPT</t>
        </r>
      </text>
    </comment>
    <comment ref="T259" authorId="5" shapeId="0" xr:uid="{00000000-0006-0000-0100-0000B0000000}">
      <text>
        <r>
          <rPr>
            <b/>
            <sz val="9"/>
            <color indexed="81"/>
            <rFont val="Tahoma"/>
            <family val="2"/>
          </rPr>
          <t>Jairo Merchan:</t>
        </r>
        <r>
          <rPr>
            <sz val="9"/>
            <color indexed="81"/>
            <rFont val="Tahoma"/>
            <family val="2"/>
          </rPr>
          <t xml:space="preserve">
$35 Licencia para funcionam de PDA</t>
        </r>
      </text>
    </comment>
    <comment ref="T260" authorId="5" shapeId="0" xr:uid="{00000000-0006-0000-0100-0000B1000000}">
      <text>
        <r>
          <rPr>
            <b/>
            <sz val="9"/>
            <color indexed="81"/>
            <rFont val="Tahoma"/>
            <family val="2"/>
          </rPr>
          <t>Jairo Merchan:</t>
        </r>
        <r>
          <rPr>
            <sz val="9"/>
            <color indexed="81"/>
            <rFont val="Tahoma"/>
            <family val="2"/>
          </rPr>
          <t xml:space="preserve">
 $1.584 VIGILANCIA; $100 pago de SS PP;$8 Calibracion de equipos;$30 Coso Municipal;$ 245 prestacion de servicios de apoyo;$60 refrigerios</t>
        </r>
      </text>
    </comment>
    <comment ref="AM260" authorId="5" shapeId="0" xr:uid="{00000000-0006-0000-0100-0000B2000000}">
      <text>
        <r>
          <rPr>
            <b/>
            <sz val="9"/>
            <color indexed="81"/>
            <rFont val="Tahoma"/>
            <family val="2"/>
          </rPr>
          <t>Jairo Merchan:</t>
        </r>
        <r>
          <rPr>
            <sz val="9"/>
            <color indexed="81"/>
            <rFont val="Tahoma"/>
            <family val="2"/>
          </rPr>
          <t xml:space="preserve">
$276 vigilancia centro de monitoreo; $200 alimentacion policia; $50 mantenimiento de camaras;$20 pago recompensas; $380 mantenimiento de vehiculo;$300 combustible; $400 dotacion;$ 80 Convenio INPEC;$130 Convenio CESPA;$80 papeleria</t>
        </r>
      </text>
    </comment>
    <comment ref="P262" authorId="10" shapeId="0" xr:uid="{00000000-0006-0000-0100-0000B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conjunta con salud</t>
      </text>
    </comment>
    <comment ref="R265" authorId="2" shapeId="0" xr:uid="{00000000-0006-0000-0100-0000B4000000}">
      <text>
        <r>
          <rPr>
            <b/>
            <sz val="9"/>
            <color indexed="81"/>
            <rFont val="Tahoma"/>
            <family val="2"/>
          </rPr>
          <t>recursos propios -- cumplimietno obligatorio</t>
        </r>
      </text>
    </comment>
    <comment ref="R266" authorId="2" shapeId="0" xr:uid="{00000000-0006-0000-0100-0000B5000000}">
      <text>
        <r>
          <rPr>
            <b/>
            <sz val="9"/>
            <color indexed="81"/>
            <rFont val="Tahoma"/>
            <family val="2"/>
          </rPr>
          <t>no se asignaron recursos vigencia 2016, se crea ingreso y gasto inversion</t>
        </r>
      </text>
    </comment>
    <comment ref="T266" authorId="5" shapeId="0" xr:uid="{00000000-0006-0000-0100-0000B6000000}">
      <text>
        <r>
          <rPr>
            <b/>
            <sz val="9"/>
            <color indexed="81"/>
            <rFont val="Tahoma"/>
            <family val="2"/>
          </rPr>
          <t>Jairo Merchan:</t>
        </r>
        <r>
          <rPr>
            <sz val="9"/>
            <color indexed="81"/>
            <rFont val="Tahoma"/>
            <family val="2"/>
          </rPr>
          <t xml:space="preserve">
$66 servicios profesionales en movilidad</t>
        </r>
      </text>
    </comment>
    <comment ref="T267" authorId="5" shapeId="0" xr:uid="{00000000-0006-0000-0100-0000B7000000}">
      <text>
        <r>
          <rPr>
            <b/>
            <sz val="9"/>
            <color indexed="81"/>
            <rFont val="Tahoma"/>
            <family val="2"/>
          </rPr>
          <t>Jairo Merchan:</t>
        </r>
        <r>
          <rPr>
            <sz val="9"/>
            <color indexed="81"/>
            <rFont val="Tahoma"/>
            <family val="2"/>
          </rPr>
          <t xml:space="preserve">
$392 Servicios de hogares de paso;</t>
        </r>
      </text>
    </comment>
    <comment ref="R268" authorId="11" shapeId="0" xr:uid="{00000000-0006-0000-0100-0000B8000000}">
      <text>
        <r>
          <rPr>
            <b/>
            <sz val="9"/>
            <color indexed="81"/>
            <rFont val="Tahoma"/>
            <family val="2"/>
          </rPr>
          <t xml:space="preserve">PERSONERIA
</t>
        </r>
      </text>
    </comment>
    <comment ref="T268" authorId="5" shapeId="0" xr:uid="{00000000-0006-0000-0100-0000B9000000}">
      <text>
        <r>
          <rPr>
            <b/>
            <sz val="9"/>
            <color indexed="81"/>
            <rFont val="Tahoma"/>
            <family val="2"/>
          </rPr>
          <t>Jairo Merchan:</t>
        </r>
        <r>
          <rPr>
            <sz val="9"/>
            <color indexed="81"/>
            <rFont val="Tahoma"/>
            <family val="2"/>
          </rPr>
          <t xml:space="preserve">
$238 servicios de apoyo a la gestion;$</t>
        </r>
      </text>
    </comment>
    <comment ref="T270" authorId="5" shapeId="0" xr:uid="{00000000-0006-0000-0100-0000BA000000}">
      <text>
        <r>
          <rPr>
            <b/>
            <sz val="9"/>
            <color indexed="81"/>
            <rFont val="Tahoma"/>
            <family val="2"/>
          </rPr>
          <t>Jairo Merchan:</t>
        </r>
        <r>
          <rPr>
            <sz val="9"/>
            <color indexed="81"/>
            <rFont val="Tahoma"/>
            <family val="2"/>
          </rPr>
          <t xml:space="preserve">
$255 mantenimiento infraestructura, equipos, adquisicion de equipos, talleres, contrato prestacion de servicios notificador</t>
        </r>
      </text>
    </comment>
    <comment ref="T272" authorId="5" shapeId="0" xr:uid="{00000000-0006-0000-0100-0000BB000000}">
      <text>
        <r>
          <rPr>
            <b/>
            <sz val="9"/>
            <color indexed="81"/>
            <rFont val="Tahoma"/>
            <family val="2"/>
          </rPr>
          <t>Jairo Merchan:</t>
        </r>
        <r>
          <rPr>
            <sz val="9"/>
            <color indexed="81"/>
            <rFont val="Tahoma"/>
            <family val="2"/>
          </rPr>
          <t xml:space="preserve">
$40 campañas casa de la justicia</t>
        </r>
      </text>
    </comment>
    <comment ref="T275" authorId="5" shapeId="0" xr:uid="{00000000-0006-0000-0100-0000BC000000}">
      <text>
        <r>
          <rPr>
            <b/>
            <sz val="9"/>
            <color indexed="81"/>
            <rFont val="Tahoma"/>
            <family val="2"/>
          </rPr>
          <t>Jairo Merchan:</t>
        </r>
        <r>
          <rPr>
            <sz val="9"/>
            <color indexed="81"/>
            <rFont val="Tahoma"/>
            <family val="2"/>
          </rPr>
          <t xml:space="preserve">
$24 servicios de apoyo;$38 campañas y publicidad</t>
        </r>
      </text>
    </comment>
    <comment ref="BI275" authorId="5" shapeId="0" xr:uid="{00000000-0006-0000-0100-0000BD000000}">
      <text>
        <r>
          <rPr>
            <b/>
            <sz val="9"/>
            <color indexed="81"/>
            <rFont val="Tahoma"/>
            <family val="2"/>
          </rPr>
          <t>Jairo Merchan:</t>
        </r>
        <r>
          <rPr>
            <sz val="9"/>
            <color indexed="81"/>
            <rFont val="Tahoma"/>
            <family val="2"/>
          </rPr>
          <t xml:space="preserve">
$780 convenio bomberos; $200 dotacion</t>
        </r>
      </text>
    </comment>
    <comment ref="T278" authorId="5" shapeId="0" xr:uid="{00000000-0006-0000-0100-0000BE000000}">
      <text>
        <r>
          <rPr>
            <b/>
            <sz val="9"/>
            <color indexed="81"/>
            <rFont val="Tahoma"/>
            <family val="2"/>
          </rPr>
          <t>Jairo Merchan:</t>
        </r>
        <r>
          <rPr>
            <sz val="9"/>
            <color indexed="81"/>
            <rFont val="Tahoma"/>
            <family val="2"/>
          </rPr>
          <t xml:space="preserve">
$ 120Convenio Cruz Roja;$120 convenio defensa civil; $311040000 VIGENCIAS FUTURAS</t>
        </r>
      </text>
    </comment>
    <comment ref="T279" authorId="5" shapeId="0" xr:uid="{00000000-0006-0000-0100-0000BF000000}">
      <text>
        <r>
          <rPr>
            <b/>
            <sz val="9"/>
            <color indexed="81"/>
            <rFont val="Tahoma"/>
            <family val="2"/>
          </rPr>
          <t>Jairo Merchan:</t>
        </r>
        <r>
          <rPr>
            <sz val="9"/>
            <color indexed="81"/>
            <rFont val="Tahoma"/>
            <family val="2"/>
          </rPr>
          <t xml:space="preserve">
$224 Integracion Asojuntas</t>
        </r>
      </text>
    </comment>
    <comment ref="DY279" authorId="1" shapeId="0" xr:uid="{00000000-0006-0000-0100-0000C0000000}">
      <text>
        <r>
          <rPr>
            <b/>
            <sz val="9"/>
            <color indexed="81"/>
            <rFont val="Tahoma"/>
            <family val="2"/>
          </rPr>
          <t>EN P.I. ESTÁ 1</t>
        </r>
      </text>
    </comment>
    <comment ref="DZ279" authorId="1" shapeId="0" xr:uid="{00000000-0006-0000-0100-0000C1000000}">
      <text>
        <r>
          <rPr>
            <b/>
            <sz val="9"/>
            <color indexed="81"/>
            <rFont val="Tahoma"/>
            <family val="2"/>
          </rPr>
          <t>EN P.I. ESTÁ 0.17</t>
        </r>
      </text>
    </comment>
    <comment ref="EA279" authorId="1" shapeId="0" xr:uid="{00000000-0006-0000-0100-0000C2000000}">
      <text>
        <r>
          <rPr>
            <b/>
            <sz val="9"/>
            <color indexed="81"/>
            <rFont val="Tahoma"/>
            <family val="2"/>
          </rPr>
          <t>EN P.I. ESTÁ 0.5</t>
        </r>
      </text>
    </comment>
    <comment ref="EB279" authorId="1" shapeId="0" xr:uid="{00000000-0006-0000-0100-0000C3000000}">
      <text>
        <r>
          <rPr>
            <b/>
            <sz val="9"/>
            <color indexed="81"/>
            <rFont val="Tahoma"/>
            <family val="2"/>
          </rPr>
          <t>EN P.I. ESTÁ 0.17</t>
        </r>
      </text>
    </comment>
    <comment ref="EC279" authorId="1" shapeId="0" xr:uid="{00000000-0006-0000-0100-0000C4000000}">
      <text>
        <r>
          <rPr>
            <b/>
            <sz val="9"/>
            <color indexed="81"/>
            <rFont val="Tahoma"/>
            <family val="2"/>
          </rPr>
          <t>EN P.I. ESTÁ 0.16</t>
        </r>
      </text>
    </comment>
    <comment ref="T280" authorId="5" shapeId="0" xr:uid="{00000000-0006-0000-0100-0000C5000000}">
      <text>
        <r>
          <rPr>
            <b/>
            <sz val="9"/>
            <color indexed="81"/>
            <rFont val="Tahoma"/>
            <family val="2"/>
          </rPr>
          <t>Jairo Merchan:</t>
        </r>
        <r>
          <rPr>
            <sz val="9"/>
            <color indexed="81"/>
            <rFont val="Tahoma"/>
            <family val="2"/>
          </rPr>
          <t xml:space="preserve">
$224 Integracion Asojuntas</t>
        </r>
      </text>
    </comment>
    <comment ref="R282" authorId="2" shapeId="0" xr:uid="{00000000-0006-0000-0100-0000C6000000}">
      <text>
        <r>
          <rPr>
            <b/>
            <sz val="9"/>
            <color indexed="81"/>
            <rFont val="Tahoma"/>
            <family val="2"/>
          </rPr>
          <t>incluidos en presupuesto 2016 sin ejecutar a la fecha</t>
        </r>
      </text>
    </comment>
    <comment ref="P286" authorId="8" shapeId="0" xr:uid="{00000000-0006-0000-0100-0000C7000000}">
      <text>
        <r>
          <rPr>
            <b/>
            <sz val="8"/>
            <color indexed="81"/>
            <rFont val="Tahoma"/>
            <family val="2"/>
          </rPr>
          <t>1</t>
        </r>
        <r>
          <rPr>
            <sz val="8"/>
            <color indexed="81"/>
            <rFont val="Tahoma"/>
            <family val="2"/>
          </rPr>
          <t xml:space="preserve">
</t>
        </r>
      </text>
    </comment>
    <comment ref="R292" authorId="2" shapeId="0" xr:uid="{00000000-0006-0000-0100-0000C8000000}">
      <text>
        <r>
          <rPr>
            <b/>
            <sz val="9"/>
            <color indexed="81"/>
            <rFont val="Tahoma"/>
            <family val="2"/>
          </rPr>
          <t>incluidos en presupuesto 2016 sin ejecutar a la fecha</t>
        </r>
      </text>
    </comment>
    <comment ref="T295" authorId="5" shapeId="0" xr:uid="{00000000-0006-0000-0100-0000C9000000}">
      <text>
        <r>
          <rPr>
            <b/>
            <sz val="9"/>
            <color indexed="81"/>
            <rFont val="Tahoma"/>
            <family val="2"/>
          </rPr>
          <t>Jairo Merchan:</t>
        </r>
        <r>
          <rPr>
            <sz val="9"/>
            <color indexed="81"/>
            <rFont val="Tahoma"/>
            <family val="2"/>
          </rPr>
          <t xml:space="preserve">
</t>
        </r>
      </text>
    </comment>
    <comment ref="P299" authorId="8" shapeId="0" xr:uid="{00000000-0006-0000-0100-0000CA000000}">
      <text>
        <r>
          <rPr>
            <b/>
            <sz val="8"/>
            <color indexed="81"/>
            <rFont val="Tahoma"/>
            <family val="2"/>
          </rPr>
          <t>1</t>
        </r>
        <r>
          <rPr>
            <sz val="8"/>
            <color indexed="81"/>
            <rFont val="Tahoma"/>
            <family val="2"/>
          </rPr>
          <t xml:space="preserve">
</t>
        </r>
      </text>
    </comment>
    <comment ref="P300" authorId="8" shapeId="0" xr:uid="{00000000-0006-0000-0100-0000CB000000}">
      <text>
        <r>
          <rPr>
            <b/>
            <sz val="8"/>
            <color indexed="81"/>
            <rFont val="Tahoma"/>
            <family val="2"/>
          </rPr>
          <t>1</t>
        </r>
      </text>
    </comment>
    <comment ref="AZ303" authorId="6" shapeId="0" xr:uid="{00000000-0006-0000-0100-0000CC000000}">
      <text>
        <r>
          <rPr>
            <b/>
            <sz val="9"/>
            <color indexed="81"/>
            <rFont val="Tahoma"/>
            <family val="2"/>
          </rPr>
          <t>pendiente revisar pruectos 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Helver Lesmes</author>
  </authors>
  <commentList>
    <comment ref="B43" authorId="0" shapeId="0" xr:uid="{00000000-0006-0000-0200-000001000000}">
      <text>
        <r>
          <rPr>
            <b/>
            <sz val="9"/>
            <color indexed="81"/>
            <rFont val="Tahoma"/>
            <family val="2"/>
          </rPr>
          <t>V/R TOTAL ESTAMPILLA (-) 20% TRANSFERENCIA FONPET.</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Jairo Merchan</author>
  </authors>
  <commentList>
    <comment ref="D35" authorId="0" shapeId="0" xr:uid="{00000000-0006-0000-0400-000001000000}">
      <text>
        <r>
          <rPr>
            <b/>
            <sz val="9"/>
            <color indexed="81"/>
            <rFont val="Tahoma"/>
            <family val="2"/>
          </rPr>
          <t>Jairo Merchan:</t>
        </r>
        <r>
          <rPr>
            <sz val="9"/>
            <color indexed="81"/>
            <rFont val="Tahoma"/>
            <family val="2"/>
          </rPr>
          <t xml:space="preserve">
servicios ingeniera biomedica</t>
        </r>
      </text>
    </comment>
    <comment ref="D36" authorId="0" shapeId="0" xr:uid="{00000000-0006-0000-0400-000002000000}">
      <text>
        <r>
          <rPr>
            <b/>
            <sz val="9"/>
            <color indexed="81"/>
            <rFont val="Tahoma"/>
            <family val="2"/>
          </rPr>
          <t>Jairo Merchan:</t>
        </r>
        <r>
          <rPr>
            <sz val="9"/>
            <color indexed="81"/>
            <rFont val="Tahoma"/>
            <family val="2"/>
          </rPr>
          <t xml:space="preserve">
estructuracion de la licitacion del operador</t>
        </r>
      </text>
    </comment>
    <comment ref="D44" authorId="0" shapeId="0" xr:uid="{00000000-0006-0000-0400-000003000000}">
      <text>
        <r>
          <rPr>
            <b/>
            <sz val="9"/>
            <color indexed="81"/>
            <rFont val="Tahoma"/>
            <family val="2"/>
          </rPr>
          <t>Jairo Merchan: prestacion de servicios</t>
        </r>
        <r>
          <rPr>
            <sz val="9"/>
            <color indexed="81"/>
            <rFont val="Tahoma"/>
            <family val="2"/>
          </rPr>
          <t xml:space="preserve">
$20 hogar de paso;$20 monitoreo agua y alimentos, $25 fumigaciones$20 RESPEL</t>
        </r>
      </text>
    </comment>
    <comment ref="D45" authorId="0" shapeId="0" xr:uid="{00000000-0006-0000-0400-000004000000}">
      <text>
        <r>
          <rPr>
            <b/>
            <sz val="9"/>
            <color indexed="81"/>
            <rFont val="Tahoma"/>
            <family val="2"/>
          </rPr>
          <t>Jairo Merchan:</t>
        </r>
        <r>
          <rPr>
            <sz val="9"/>
            <color indexed="81"/>
            <rFont val="Tahoma"/>
            <family val="2"/>
          </rPr>
          <t xml:space="preserve">
PRESTACION SERVICIOS 1 ODONTOLO,2 ENEFREME, TECNI ACT FISICA
</t>
        </r>
      </text>
    </comment>
    <comment ref="D46" authorId="0" shapeId="0" xr:uid="{00000000-0006-0000-0400-000005000000}">
      <text>
        <r>
          <rPr>
            <b/>
            <sz val="9"/>
            <color indexed="81"/>
            <rFont val="Tahoma"/>
            <family val="2"/>
          </rPr>
          <t>Jairo Merchan:</t>
        </r>
        <r>
          <rPr>
            <sz val="9"/>
            <color indexed="81"/>
            <rFont val="Tahoma"/>
            <family val="2"/>
          </rPr>
          <t xml:space="preserve">
3 PSICOLOGAS; $275 convenio SPA</t>
        </r>
      </text>
    </comment>
    <comment ref="D47" authorId="0" shapeId="0" xr:uid="{00000000-0006-0000-0400-000006000000}">
      <text>
        <r>
          <rPr>
            <b/>
            <sz val="9"/>
            <color indexed="81"/>
            <rFont val="Tahoma"/>
            <family val="2"/>
          </rPr>
          <t>Jairo Merchan:</t>
        </r>
        <r>
          <rPr>
            <sz val="9"/>
            <color indexed="81"/>
            <rFont val="Tahoma"/>
            <family val="2"/>
          </rPr>
          <t xml:space="preserve">
Servicios Nutricionista</t>
        </r>
      </text>
    </comment>
    <comment ref="D48" authorId="0" shapeId="0" xr:uid="{00000000-0006-0000-0400-000007000000}">
      <text>
        <r>
          <rPr>
            <b/>
            <sz val="9"/>
            <color indexed="81"/>
            <rFont val="Tahoma"/>
            <family val="2"/>
          </rPr>
          <t>Jairo Merchan:</t>
        </r>
        <r>
          <rPr>
            <sz val="9"/>
            <color indexed="81"/>
            <rFont val="Tahoma"/>
            <family val="2"/>
          </rPr>
          <t xml:space="preserve">
servicios enferemera</t>
        </r>
      </text>
    </comment>
    <comment ref="D49" authorId="0" shapeId="0" xr:uid="{00000000-0006-0000-0400-000008000000}">
      <text>
        <r>
          <rPr>
            <b/>
            <sz val="9"/>
            <color indexed="81"/>
            <rFont val="Tahoma"/>
            <family val="2"/>
          </rPr>
          <t>Jairo Merchan:</t>
        </r>
        <r>
          <rPr>
            <sz val="9"/>
            <color indexed="81"/>
            <rFont val="Tahoma"/>
            <family val="2"/>
          </rPr>
          <t xml:space="preserve">
servicios aux enfermeria, epidemiologa</t>
        </r>
      </text>
    </comment>
    <comment ref="D50" authorId="0" shapeId="0" xr:uid="{00000000-0006-0000-0400-000009000000}">
      <text>
        <r>
          <rPr>
            <b/>
            <sz val="9"/>
            <color indexed="81"/>
            <rFont val="Tahoma"/>
            <family val="2"/>
          </rPr>
          <t>Jairo Merchan:</t>
        </r>
        <r>
          <rPr>
            <sz val="9"/>
            <color indexed="81"/>
            <rFont val="Tahoma"/>
            <family val="2"/>
          </rPr>
          <t xml:space="preserve">
prestacion servicios
</t>
        </r>
      </text>
    </comment>
    <comment ref="D51" authorId="0" shapeId="0" xr:uid="{00000000-0006-0000-0400-00000A000000}">
      <text>
        <r>
          <rPr>
            <b/>
            <sz val="9"/>
            <color indexed="81"/>
            <rFont val="Tahoma"/>
            <family val="2"/>
          </rPr>
          <t>Jairo Merchan:</t>
        </r>
        <r>
          <rPr>
            <sz val="9"/>
            <color indexed="81"/>
            <rFont val="Tahoma"/>
            <family val="2"/>
          </rPr>
          <t xml:space="preserve">
servicios tecnicos</t>
        </r>
      </text>
    </comment>
    <comment ref="D52" authorId="0" shapeId="0" xr:uid="{00000000-0006-0000-0400-00000B000000}">
      <text>
        <r>
          <rPr>
            <b/>
            <sz val="9"/>
            <color indexed="81"/>
            <rFont val="Tahoma"/>
            <family val="2"/>
          </rPr>
          <t>Jairo Merchan:</t>
        </r>
        <r>
          <rPr>
            <sz val="9"/>
            <color indexed="81"/>
            <rFont val="Tahoma"/>
            <family val="2"/>
          </rPr>
          <t xml:space="preserve">
1 pediatra 1 enfermera jefe</t>
        </r>
      </text>
    </comment>
    <comment ref="D61" authorId="0" shapeId="0" xr:uid="{00000000-0006-0000-0400-00000C000000}">
      <text>
        <r>
          <rPr>
            <b/>
            <sz val="9"/>
            <color indexed="81"/>
            <rFont val="Tahoma"/>
            <family val="2"/>
          </rPr>
          <t>Jairo Merchan:</t>
        </r>
        <r>
          <rPr>
            <sz val="9"/>
            <color indexed="81"/>
            <rFont val="Tahoma"/>
            <family val="2"/>
          </rPr>
          <t xml:space="preserve">
$100 alumbrado navideño</t>
        </r>
      </text>
    </comment>
    <comment ref="D62" authorId="0" shapeId="0" xr:uid="{00000000-0006-0000-0400-00000D000000}">
      <text>
        <r>
          <rPr>
            <b/>
            <sz val="9"/>
            <color indexed="81"/>
            <rFont val="Tahoma"/>
            <family val="2"/>
          </rPr>
          <t>Jairo Merchan:</t>
        </r>
        <r>
          <rPr>
            <sz val="9"/>
            <color indexed="81"/>
            <rFont val="Tahoma"/>
            <family val="2"/>
          </rPr>
          <t xml:space="preserve">
$2133 formadores;$200 vigilancia</t>
        </r>
      </text>
    </comment>
    <comment ref="D67" authorId="0" shapeId="0" xr:uid="{00000000-0006-0000-0400-00000E000000}">
      <text>
        <r>
          <rPr>
            <b/>
            <sz val="9"/>
            <color indexed="81"/>
            <rFont val="Tahoma"/>
            <family val="2"/>
          </rPr>
          <t>Jairo Merchan:</t>
        </r>
        <r>
          <rPr>
            <sz val="9"/>
            <color indexed="81"/>
            <rFont val="Tahoma"/>
            <family val="2"/>
          </rPr>
          <t xml:space="preserve">
$191 vigilancia; $50 Servicios Publicos</t>
        </r>
      </text>
    </comment>
    <comment ref="D70" authorId="0" shapeId="0" xr:uid="{00000000-0006-0000-0400-00000F000000}">
      <text>
        <r>
          <rPr>
            <b/>
            <sz val="9"/>
            <color indexed="81"/>
            <rFont val="Tahoma"/>
            <family val="2"/>
          </rPr>
          <t>Jairo Merchan:</t>
        </r>
        <r>
          <rPr>
            <sz val="9"/>
            <color indexed="81"/>
            <rFont val="Tahoma"/>
            <family val="2"/>
          </rPr>
          <t xml:space="preserve">
$ 783.724.257contrato entrenadores;$100compra uniformes;$100 compra implementos deportivos</t>
        </r>
      </text>
    </comment>
    <comment ref="D75" authorId="0" shapeId="0" xr:uid="{00000000-0006-0000-0400-000010000000}">
      <text>
        <r>
          <rPr>
            <b/>
            <sz val="9"/>
            <color indexed="81"/>
            <rFont val="Tahoma"/>
            <family val="2"/>
          </rPr>
          <t>Jairo Merchan:</t>
        </r>
        <r>
          <rPr>
            <sz val="9"/>
            <color indexed="81"/>
            <rFont val="Tahoma"/>
            <family val="2"/>
          </rPr>
          <t xml:space="preserve">
promotores deportivos</t>
        </r>
      </text>
    </comment>
    <comment ref="D76" authorId="0" shapeId="0" xr:uid="{00000000-0006-0000-0400-000011000000}">
      <text>
        <r>
          <rPr>
            <b/>
            <sz val="9"/>
            <color indexed="81"/>
            <rFont val="Tahoma"/>
            <family val="2"/>
          </rPr>
          <t>Jairo Merchan:</t>
        </r>
        <r>
          <rPr>
            <sz val="9"/>
            <color indexed="81"/>
            <rFont val="Tahoma"/>
            <family val="2"/>
          </rPr>
          <t xml:space="preserve">
contratacion entrenadores IED</t>
        </r>
      </text>
    </comment>
    <comment ref="D77" authorId="0" shapeId="0" xr:uid="{00000000-0006-0000-0400-000012000000}">
      <text>
        <r>
          <rPr>
            <b/>
            <sz val="9"/>
            <color indexed="81"/>
            <rFont val="Tahoma"/>
            <family val="2"/>
          </rPr>
          <t>Jairo Merchan:</t>
        </r>
        <r>
          <rPr>
            <sz val="9"/>
            <color indexed="81"/>
            <rFont val="Tahoma"/>
            <family val="2"/>
          </rPr>
          <t xml:space="preserve">
CONTRATACION ENTRENADORES MATROGIMNACIA</t>
        </r>
      </text>
    </comment>
    <comment ref="D78" authorId="0" shapeId="0" xr:uid="{00000000-0006-0000-0400-000013000000}">
      <text>
        <r>
          <rPr>
            <b/>
            <sz val="9"/>
            <color indexed="81"/>
            <rFont val="Tahoma"/>
            <family val="2"/>
          </rPr>
          <t>Jairo Merchan:</t>
        </r>
        <r>
          <rPr>
            <sz val="9"/>
            <color indexed="81"/>
            <rFont val="Tahoma"/>
            <family val="2"/>
          </rPr>
          <t xml:space="preserve">
Contratacion entrenadores y promotores</t>
        </r>
      </text>
    </comment>
    <comment ref="D79" authorId="0" shapeId="0" xr:uid="{00000000-0006-0000-0400-000014000000}">
      <text>
        <r>
          <rPr>
            <b/>
            <sz val="9"/>
            <color indexed="81"/>
            <rFont val="Tahoma"/>
            <family val="2"/>
          </rPr>
          <t>Jairo Merchan:</t>
        </r>
        <r>
          <rPr>
            <sz val="9"/>
            <color indexed="81"/>
            <rFont val="Tahoma"/>
            <family val="2"/>
          </rPr>
          <t xml:space="preserve">
Contratacion entrenadores actividad fisica (3)</t>
        </r>
      </text>
    </comment>
    <comment ref="D80" authorId="0" shapeId="0" xr:uid="{00000000-0006-0000-0400-000015000000}">
      <text>
        <r>
          <rPr>
            <b/>
            <sz val="9"/>
            <color indexed="81"/>
            <rFont val="Tahoma"/>
            <family val="2"/>
          </rPr>
          <t>Jairo Merchan:</t>
        </r>
        <r>
          <rPr>
            <sz val="9"/>
            <color indexed="81"/>
            <rFont val="Tahoma"/>
            <family val="2"/>
          </rPr>
          <t xml:space="preserve">
$200 operador logistico; $40.280.000 coordinador de eventos;$80 uniformes juegos comunales;$20 alimentacion y refrigerios</t>
        </r>
      </text>
    </comment>
    <comment ref="D81" authorId="0" shapeId="0" xr:uid="{00000000-0006-0000-0400-000016000000}">
      <text>
        <r>
          <rPr>
            <b/>
            <sz val="9"/>
            <color indexed="81"/>
            <rFont val="Tahoma"/>
            <family val="2"/>
          </rPr>
          <t>Jairo Merchan:</t>
        </r>
        <r>
          <rPr>
            <sz val="9"/>
            <color indexed="81"/>
            <rFont val="Tahoma"/>
            <family val="2"/>
          </rPr>
          <t xml:space="preserve">
$200 operador;$100 transporte;$50 inscripciones</t>
        </r>
      </text>
    </comment>
    <comment ref="D83" authorId="0" shapeId="0" xr:uid="{00000000-0006-0000-0400-000017000000}">
      <text>
        <r>
          <rPr>
            <b/>
            <sz val="9"/>
            <color indexed="81"/>
            <rFont val="Tahoma"/>
            <family val="2"/>
          </rPr>
          <t>Jairo Merchan:</t>
        </r>
        <r>
          <rPr>
            <sz val="9"/>
            <color indexed="81"/>
            <rFont val="Tahoma"/>
            <family val="2"/>
          </rPr>
          <t xml:space="preserve">
$27.560.000personal mantenimiento$ 35 SSPP; $85 vigilancia$15 ferreteria</t>
        </r>
      </text>
    </comment>
    <comment ref="D84" authorId="0" shapeId="0" xr:uid="{00000000-0006-0000-0400-000018000000}">
      <text>
        <r>
          <rPr>
            <b/>
            <sz val="9"/>
            <color indexed="81"/>
            <rFont val="Tahoma"/>
            <family val="2"/>
          </rPr>
          <t>Jairo Merchan:</t>
        </r>
        <r>
          <rPr>
            <sz val="9"/>
            <color indexed="81"/>
            <rFont val="Tahoma"/>
            <family val="2"/>
          </rPr>
          <t xml:space="preserve">
$40 convenio clubes;$45 deportista del año;$10 suplementacion deportiva</t>
        </r>
      </text>
    </comment>
    <comment ref="D90" authorId="0" shapeId="0" xr:uid="{00000000-0006-0000-0400-000019000000}">
      <text>
        <r>
          <rPr>
            <b/>
            <sz val="9"/>
            <color indexed="81"/>
            <rFont val="Tahoma"/>
            <family val="2"/>
          </rPr>
          <t>Jairo Merchan:</t>
        </r>
        <r>
          <rPr>
            <sz val="9"/>
            <color indexed="81"/>
            <rFont val="Tahoma"/>
            <family val="2"/>
          </rPr>
          <t xml:space="preserve">
$30 contratacion personal;$120 semana de la juventud;$48 vigilancia$15 papeleria y materiales</t>
        </r>
      </text>
    </comment>
    <comment ref="D91" authorId="0" shapeId="0" xr:uid="{00000000-0006-0000-0400-00001A000000}">
      <text>
        <r>
          <rPr>
            <b/>
            <sz val="9"/>
            <color indexed="81"/>
            <rFont val="Tahoma"/>
            <family val="2"/>
          </rPr>
          <t>Jairo Merchan:</t>
        </r>
        <r>
          <rPr>
            <sz val="9"/>
            <color indexed="81"/>
            <rFont val="Tahoma"/>
            <family val="2"/>
          </rPr>
          <t xml:space="preserve">
$600 alimentacion;$200 contratacion 25 madres clubes;$60 arriendo clubes$20 SSPP clubes</t>
        </r>
      </text>
    </comment>
    <comment ref="D92" authorId="0" shapeId="0" xr:uid="{00000000-0006-0000-0400-00001B000000}">
      <text>
        <r>
          <rPr>
            <b/>
            <sz val="9"/>
            <color indexed="81"/>
            <rFont val="Tahoma"/>
            <family val="2"/>
          </rPr>
          <t>Jairo Merchan:</t>
        </r>
        <r>
          <rPr>
            <sz val="9"/>
            <color indexed="81"/>
            <rFont val="Tahoma"/>
            <family val="2"/>
          </rPr>
          <t xml:space="preserve">
$1200 alimentacionniños hogares;$450 contratacion 30 madres guias;$ 60 arriendos;$200 vigilancia;$30 SSPP; $300 CONTRATACION 15 personas ludotecas$300 eventos dirigidos a la niñez</t>
        </r>
      </text>
    </comment>
    <comment ref="D96" authorId="0" shapeId="0" xr:uid="{00000000-0006-0000-0400-00001C000000}">
      <text>
        <r>
          <rPr>
            <b/>
            <sz val="9"/>
            <color indexed="81"/>
            <rFont val="Tahoma"/>
            <family val="2"/>
          </rPr>
          <t>Jairo Merchan:</t>
        </r>
        <r>
          <rPr>
            <sz val="9"/>
            <color indexed="81"/>
            <rFont val="Tahoma"/>
            <family val="2"/>
          </rPr>
          <t xml:space="preserve">
$60 contrato implementacion politica publica</t>
        </r>
      </text>
    </comment>
    <comment ref="D97" authorId="0" shapeId="0" xr:uid="{00000000-0006-0000-0400-00001D000000}">
      <text>
        <r>
          <rPr>
            <b/>
            <sz val="9"/>
            <color indexed="81"/>
            <rFont val="Tahoma"/>
            <family val="2"/>
          </rPr>
          <t>Jairo Merchan:</t>
        </r>
        <r>
          <rPr>
            <sz val="9"/>
            <color indexed="81"/>
            <rFont val="Tahoma"/>
            <family val="2"/>
          </rPr>
          <t xml:space="preserve">
dia dde la madre, dia  de la mujer y no violencia contra la mujer; contrato tallerista y Sandra Vargas</t>
        </r>
      </text>
    </comment>
    <comment ref="D99" authorId="0" shapeId="0" xr:uid="{00000000-0006-0000-0400-00001E000000}">
      <text>
        <r>
          <rPr>
            <b/>
            <sz val="9"/>
            <color indexed="81"/>
            <rFont val="Tahoma"/>
            <family val="2"/>
          </rPr>
          <t>Jairo Merchan:</t>
        </r>
        <r>
          <rPr>
            <sz val="9"/>
            <color indexed="81"/>
            <rFont val="Tahoma"/>
            <family val="2"/>
          </rPr>
          <t xml:space="preserve">
personal; $30 semana de la diversidad</t>
        </r>
      </text>
    </comment>
    <comment ref="D101" authorId="0" shapeId="0" xr:uid="{00000000-0006-0000-0400-00001F000000}">
      <text>
        <r>
          <rPr>
            <b/>
            <sz val="9"/>
            <color indexed="81"/>
            <rFont val="Tahoma"/>
            <family val="2"/>
          </rPr>
          <t>Jairo Merchan:</t>
        </r>
        <r>
          <rPr>
            <sz val="9"/>
            <color indexed="81"/>
            <rFont val="Tahoma"/>
            <family val="2"/>
          </rPr>
          <t xml:space="preserve">
$personal trabajadora social, psicologa, abogado, $ subsidios$ programa afro indigenas,organizaciones de victimas</t>
        </r>
      </text>
    </comment>
    <comment ref="D111" authorId="0" shapeId="0" xr:uid="{00000000-0006-0000-0400-000020000000}">
      <text>
        <r>
          <rPr>
            <b/>
            <sz val="9"/>
            <color indexed="81"/>
            <rFont val="Tahoma"/>
            <family val="2"/>
          </rPr>
          <t>Jairo Merchan:</t>
        </r>
        <r>
          <rPr>
            <sz val="9"/>
            <color indexed="81"/>
            <rFont val="Tahoma"/>
            <family val="2"/>
          </rPr>
          <t xml:space="preserve">
Asamblea de familias en accion y contratacion personal</t>
        </r>
      </text>
    </comment>
    <comment ref="D113" authorId="0" shapeId="0" xr:uid="{00000000-0006-0000-0400-000021000000}">
      <text>
        <r>
          <rPr>
            <b/>
            <sz val="9"/>
            <color indexed="81"/>
            <rFont val="Tahoma"/>
            <family val="2"/>
          </rPr>
          <t>Jairo Merchan:</t>
        </r>
        <r>
          <rPr>
            <sz val="9"/>
            <color indexed="81"/>
            <rFont val="Tahoma"/>
            <family val="2"/>
          </rPr>
          <t xml:space="preserve">
$150 equinoterapia;$100 contratacion personal;$150 alimentacion;$30 arriendo</t>
        </r>
      </text>
    </comment>
    <comment ref="D115" authorId="0" shapeId="0" xr:uid="{00000000-0006-0000-0400-000022000000}">
      <text>
        <r>
          <rPr>
            <b/>
            <sz val="9"/>
            <color indexed="81"/>
            <rFont val="Tahoma"/>
            <family val="2"/>
          </rPr>
          <t>Jairo Merchan:</t>
        </r>
        <r>
          <rPr>
            <sz val="9"/>
            <color indexed="81"/>
            <rFont val="Tahoma"/>
            <family val="2"/>
          </rPr>
          <t xml:space="preserve">
$150 personal; $150 alimentacion;$200 vigilancia;$50 eventos;$60 transporte</t>
        </r>
      </text>
    </comment>
    <comment ref="D122" authorId="0" shapeId="0" xr:uid="{00000000-0006-0000-0400-000023000000}">
      <text>
        <r>
          <rPr>
            <b/>
            <sz val="9"/>
            <color indexed="81"/>
            <rFont val="Tahoma"/>
            <family val="2"/>
          </rPr>
          <t>Jairo Merchan:</t>
        </r>
        <r>
          <rPr>
            <sz val="9"/>
            <color indexed="81"/>
            <rFont val="Tahoma"/>
            <family val="2"/>
          </rPr>
          <t xml:space="preserve">
$50 Prestacion de Servicios</t>
        </r>
      </text>
    </comment>
    <comment ref="D124" authorId="0" shapeId="0" xr:uid="{00000000-0006-0000-0400-000024000000}">
      <text>
        <r>
          <rPr>
            <b/>
            <sz val="9"/>
            <color indexed="81"/>
            <rFont val="Tahoma"/>
            <family val="2"/>
          </rPr>
          <t>Jairo Merchan:</t>
        </r>
        <r>
          <rPr>
            <sz val="9"/>
            <color indexed="81"/>
            <rFont val="Tahoma"/>
            <family val="2"/>
          </rPr>
          <t xml:space="preserve">
$33 Prestacion de servicios; $72 Arrendamientos$35 SS PPbodega de confecciones</t>
        </r>
      </text>
    </comment>
    <comment ref="D125" authorId="0" shapeId="0" xr:uid="{00000000-0006-0000-0400-000025000000}">
      <text>
        <r>
          <rPr>
            <b/>
            <sz val="9"/>
            <color indexed="81"/>
            <rFont val="Tahoma"/>
            <family val="2"/>
          </rPr>
          <t>Jairo Merchan:</t>
        </r>
        <r>
          <rPr>
            <sz val="9"/>
            <color indexed="81"/>
            <rFont val="Tahoma"/>
            <family val="2"/>
          </rPr>
          <t xml:space="preserve">
Prestacion de servicios</t>
        </r>
      </text>
    </comment>
    <comment ref="D132" authorId="0" shapeId="0" xr:uid="{00000000-0006-0000-0400-000026000000}">
      <text>
        <r>
          <rPr>
            <b/>
            <sz val="9"/>
            <color indexed="81"/>
            <rFont val="Tahoma"/>
            <family val="2"/>
          </rPr>
          <t>Jairo Merchan:</t>
        </r>
        <r>
          <rPr>
            <sz val="9"/>
            <color indexed="81"/>
            <rFont val="Tahoma"/>
            <family val="2"/>
          </rPr>
          <t xml:space="preserve">
$35 mantenimiento vehiculos$50 insumos agricolas$22 presatacion de servicios; $60 combustible</t>
        </r>
      </text>
    </comment>
    <comment ref="D135" authorId="0" shapeId="0" xr:uid="{00000000-0006-0000-0400-000027000000}">
      <text>
        <r>
          <rPr>
            <b/>
            <sz val="9"/>
            <color indexed="81"/>
            <rFont val="Tahoma"/>
            <family val="2"/>
          </rPr>
          <t>Jairo Merchan:</t>
        </r>
        <r>
          <rPr>
            <sz val="9"/>
            <color indexed="81"/>
            <rFont val="Tahoma"/>
            <family val="2"/>
          </rPr>
          <t xml:space="preserve">
$50 construccion</t>
        </r>
      </text>
    </comment>
    <comment ref="D136" authorId="0" shapeId="0" xr:uid="{00000000-0006-0000-0400-000028000000}">
      <text>
        <r>
          <rPr>
            <b/>
            <sz val="9"/>
            <color indexed="81"/>
            <rFont val="Tahoma"/>
            <family val="2"/>
          </rPr>
          <t>Jairo Merchan:</t>
        </r>
        <r>
          <rPr>
            <sz val="9"/>
            <color indexed="81"/>
            <rFont val="Tahoma"/>
            <family val="2"/>
          </rPr>
          <t xml:space="preserve">
$100 dia del campesino; $100 feria equina</t>
        </r>
      </text>
    </comment>
    <comment ref="D137" authorId="0" shapeId="0" xr:uid="{00000000-0006-0000-0400-000029000000}">
      <text>
        <r>
          <rPr>
            <b/>
            <sz val="9"/>
            <color indexed="81"/>
            <rFont val="Tahoma"/>
            <family val="2"/>
          </rPr>
          <t>Jairo Merchan:</t>
        </r>
        <r>
          <rPr>
            <sz val="9"/>
            <color indexed="81"/>
            <rFont val="Tahoma"/>
            <family val="2"/>
          </rPr>
          <t xml:space="preserve">
$33 prestacion de servicios;$50 medicamentos</t>
        </r>
      </text>
    </comment>
    <comment ref="D141" authorId="0" shapeId="0" xr:uid="{00000000-0006-0000-0400-00002A000000}">
      <text>
        <r>
          <rPr>
            <b/>
            <sz val="9"/>
            <color indexed="81"/>
            <rFont val="Tahoma"/>
            <family val="2"/>
          </rPr>
          <t>Jairo Merchan:</t>
        </r>
        <r>
          <rPr>
            <sz val="9"/>
            <color indexed="81"/>
            <rFont val="Tahoma"/>
            <family val="2"/>
          </rPr>
          <t xml:space="preserve">
$50 transporte</t>
        </r>
      </text>
    </comment>
    <comment ref="D142" authorId="0" shapeId="0" xr:uid="{00000000-0006-0000-0400-00002B000000}">
      <text>
        <r>
          <rPr>
            <b/>
            <sz val="9"/>
            <color indexed="81"/>
            <rFont val="Tahoma"/>
            <family val="2"/>
          </rPr>
          <t>Jairo Merchan:</t>
        </r>
        <r>
          <rPr>
            <sz val="9"/>
            <color indexed="81"/>
            <rFont val="Tahoma"/>
            <family val="2"/>
          </rPr>
          <t xml:space="preserve">
$ contratacion señalizacion turistica</t>
        </r>
      </text>
    </comment>
    <comment ref="D143" authorId="0" shapeId="0" xr:uid="{00000000-0006-0000-0400-00002C000000}">
      <text>
        <r>
          <rPr>
            <b/>
            <sz val="9"/>
            <color indexed="81"/>
            <rFont val="Tahoma"/>
            <family val="2"/>
          </rPr>
          <t>Jairo Merchan:</t>
        </r>
        <r>
          <rPr>
            <sz val="9"/>
            <color indexed="81"/>
            <rFont val="Tahoma"/>
            <family val="2"/>
          </rPr>
          <t xml:space="preserve">
$feria gastronomica</t>
        </r>
      </text>
    </comment>
    <comment ref="D144" authorId="0" shapeId="0" xr:uid="{00000000-0006-0000-0400-00002D000000}">
      <text>
        <r>
          <rPr>
            <b/>
            <sz val="9"/>
            <color indexed="81"/>
            <rFont val="Tahoma"/>
            <family val="2"/>
          </rPr>
          <t>Jairo Merchan:</t>
        </r>
        <r>
          <rPr>
            <sz val="9"/>
            <color indexed="81"/>
            <rFont val="Tahoma"/>
            <family val="2"/>
          </rPr>
          <t xml:space="preserve">
prestacion de servicios</t>
        </r>
      </text>
    </comment>
    <comment ref="D152" authorId="0" shapeId="0" xr:uid="{00000000-0006-0000-0400-00002E000000}">
      <text>
        <r>
          <rPr>
            <b/>
            <sz val="9"/>
            <color indexed="81"/>
            <rFont val="Tahoma"/>
            <family val="2"/>
          </rPr>
          <t>Jairo Merchan:</t>
        </r>
        <r>
          <rPr>
            <sz val="9"/>
            <color indexed="81"/>
            <rFont val="Tahoma"/>
            <family val="2"/>
          </rPr>
          <t xml:space="preserve">
VIGENCIA FUTURA</t>
        </r>
      </text>
    </comment>
    <comment ref="D156" authorId="0" shapeId="0" xr:uid="{00000000-0006-0000-0400-00002F000000}">
      <text>
        <r>
          <rPr>
            <b/>
            <sz val="9"/>
            <color indexed="81"/>
            <rFont val="Tahoma"/>
            <family val="2"/>
          </rPr>
          <t>Jairo Merchan:</t>
        </r>
        <r>
          <rPr>
            <sz val="9"/>
            <color indexed="81"/>
            <rFont val="Tahoma"/>
            <family val="2"/>
          </rPr>
          <t xml:space="preserve">
$150 mantenimiento vehiculos;$150 recebo;$150 combustible
</t>
        </r>
      </text>
    </comment>
    <comment ref="D157" authorId="0" shapeId="0" xr:uid="{00000000-0006-0000-0400-000030000000}">
      <text>
        <r>
          <rPr>
            <b/>
            <sz val="9"/>
            <color indexed="81"/>
            <rFont val="Tahoma"/>
            <family val="2"/>
          </rPr>
          <t>Jairo Merchan:</t>
        </r>
        <r>
          <rPr>
            <sz val="9"/>
            <color indexed="81"/>
            <rFont val="Tahoma"/>
            <family val="2"/>
          </rPr>
          <t xml:space="preserve">
VIGENCIA FUTURA</t>
        </r>
      </text>
    </comment>
    <comment ref="D158" authorId="0" shapeId="0" xr:uid="{00000000-0006-0000-0400-000031000000}">
      <text>
        <r>
          <rPr>
            <b/>
            <sz val="9"/>
            <color indexed="81"/>
            <rFont val="Tahoma"/>
            <family val="2"/>
          </rPr>
          <t>Jairo Merchan:</t>
        </r>
        <r>
          <rPr>
            <sz val="9"/>
            <color indexed="81"/>
            <rFont val="Tahoma"/>
            <family val="2"/>
          </rPr>
          <t xml:space="preserve">
VIGENCIA FUTURA</t>
        </r>
      </text>
    </comment>
    <comment ref="D159" authorId="0" shapeId="0" xr:uid="{00000000-0006-0000-0400-000032000000}">
      <text>
        <r>
          <rPr>
            <b/>
            <sz val="9"/>
            <color indexed="81"/>
            <rFont val="Tahoma"/>
            <family val="2"/>
          </rPr>
          <t>Jairo Merchan:</t>
        </r>
        <r>
          <rPr>
            <sz val="9"/>
            <color indexed="81"/>
            <rFont val="Tahoma"/>
            <family val="2"/>
          </rPr>
          <t xml:space="preserve">
VIGENCIA FUTURA</t>
        </r>
      </text>
    </comment>
    <comment ref="D167" authorId="0" shapeId="0" xr:uid="{00000000-0006-0000-0400-000033000000}">
      <text>
        <r>
          <rPr>
            <b/>
            <sz val="9"/>
            <color indexed="81"/>
            <rFont val="Tahoma"/>
            <family val="2"/>
          </rPr>
          <t>Jairo Merchan:</t>
        </r>
        <r>
          <rPr>
            <sz val="9"/>
            <color indexed="81"/>
            <rFont val="Tahoma"/>
            <family val="2"/>
          </rPr>
          <t xml:space="preserve">
prestacion de servicios</t>
        </r>
      </text>
    </comment>
    <comment ref="D172" authorId="0" shapeId="0" xr:uid="{00000000-0006-0000-0400-000034000000}">
      <text>
        <r>
          <rPr>
            <b/>
            <sz val="9"/>
            <color indexed="81"/>
            <rFont val="Tahoma"/>
            <family val="2"/>
          </rPr>
          <t>Jairo Merchan:</t>
        </r>
        <r>
          <rPr>
            <sz val="9"/>
            <color indexed="81"/>
            <rFont val="Tahoma"/>
            <family val="2"/>
          </rPr>
          <t xml:space="preserve">
prestacion de servicios y registro escrituracion</t>
        </r>
      </text>
    </comment>
    <comment ref="D174" authorId="0" shapeId="0" xr:uid="{00000000-0006-0000-0400-000035000000}">
      <text>
        <r>
          <rPr>
            <b/>
            <sz val="9"/>
            <color indexed="81"/>
            <rFont val="Tahoma"/>
            <family val="2"/>
          </rPr>
          <t>Jairo Merchan:</t>
        </r>
        <r>
          <rPr>
            <sz val="9"/>
            <color indexed="81"/>
            <rFont val="Tahoma"/>
            <family val="2"/>
          </rPr>
          <t xml:space="preserve">
contratacino prestacion de serviviox Cesar Hoyos</t>
        </r>
      </text>
    </comment>
    <comment ref="D228" authorId="0" shapeId="0" xr:uid="{00000000-0006-0000-0400-000036000000}">
      <text>
        <r>
          <rPr>
            <b/>
            <sz val="9"/>
            <color indexed="81"/>
            <rFont val="Tahoma"/>
            <family val="2"/>
          </rPr>
          <t>Jairo Merchan:</t>
        </r>
        <r>
          <rPr>
            <sz val="9"/>
            <color indexed="81"/>
            <rFont val="Tahoma"/>
            <family val="2"/>
          </rPr>
          <t xml:space="preserve">
$400 convenio auxiliares policia; $40 alojamiento
</t>
        </r>
      </text>
    </comment>
    <comment ref="D229" authorId="0" shapeId="0" xr:uid="{00000000-0006-0000-0400-000037000000}">
      <text>
        <r>
          <rPr>
            <b/>
            <sz val="9"/>
            <color indexed="81"/>
            <rFont val="Tahoma"/>
            <family val="2"/>
          </rPr>
          <t>Jairo Merchan:</t>
        </r>
        <r>
          <rPr>
            <sz val="9"/>
            <color indexed="81"/>
            <rFont val="Tahoma"/>
            <family val="2"/>
          </rPr>
          <t xml:space="preserve">
$42 coordinador CPT;</t>
        </r>
      </text>
    </comment>
    <comment ref="D230" authorId="0" shapeId="0" xr:uid="{00000000-0006-0000-0400-000038000000}">
      <text>
        <r>
          <rPr>
            <b/>
            <sz val="9"/>
            <color indexed="81"/>
            <rFont val="Tahoma"/>
            <family val="2"/>
          </rPr>
          <t>Jairo Merchan:</t>
        </r>
        <r>
          <rPr>
            <sz val="9"/>
            <color indexed="81"/>
            <rFont val="Tahoma"/>
            <family val="2"/>
          </rPr>
          <t xml:space="preserve">
$286 dotacion y funcionamiento del CPT</t>
        </r>
      </text>
    </comment>
    <comment ref="D231" authorId="0" shapeId="0" xr:uid="{00000000-0006-0000-0400-000039000000}">
      <text>
        <r>
          <rPr>
            <b/>
            <sz val="9"/>
            <color indexed="81"/>
            <rFont val="Tahoma"/>
            <family val="2"/>
          </rPr>
          <t>Jairo Merchan:</t>
        </r>
        <r>
          <rPr>
            <sz val="9"/>
            <color indexed="81"/>
            <rFont val="Tahoma"/>
            <family val="2"/>
          </rPr>
          <t xml:space="preserve">
$35 Licencia para funcionam de PDA</t>
        </r>
      </text>
    </comment>
    <comment ref="D232" authorId="0" shapeId="0" xr:uid="{00000000-0006-0000-0400-00003A000000}">
      <text>
        <r>
          <rPr>
            <b/>
            <sz val="9"/>
            <color indexed="81"/>
            <rFont val="Tahoma"/>
            <family val="2"/>
          </rPr>
          <t>Jairo Merchan:</t>
        </r>
        <r>
          <rPr>
            <sz val="9"/>
            <color indexed="81"/>
            <rFont val="Tahoma"/>
            <family val="2"/>
          </rPr>
          <t xml:space="preserve">
 $1.584 VIGILANCIA; $100 pago de SS PP;$8 Calibracion de equipos;$30 Coso Municipal;$ 245 prestacion de servicios de apoyo;$60 refrigerios</t>
        </r>
      </text>
    </comment>
    <comment ref="D233" authorId="0" shapeId="0" xr:uid="{00000000-0006-0000-0400-00003B000000}">
      <text>
        <r>
          <rPr>
            <b/>
            <sz val="9"/>
            <color indexed="81"/>
            <rFont val="Tahoma"/>
            <family val="2"/>
          </rPr>
          <t>Jairo Merchan:</t>
        </r>
        <r>
          <rPr>
            <sz val="9"/>
            <color indexed="81"/>
            <rFont val="Tahoma"/>
            <family val="2"/>
          </rPr>
          <t xml:space="preserve">
$276 vigilancia centro de monitoreo; $200 alimentacion policia; $50 mantenimiento de camaras;$20 pago recompensas; $380 mantenimiento de vehiculo;$300 combustible; $400 dotacion;$ 80 Convenio INPEC;$130 Convenio CESPA;$80 papeleria</t>
        </r>
      </text>
    </comment>
    <comment ref="D235" authorId="0" shapeId="0" xr:uid="{00000000-0006-0000-0400-00003C000000}">
      <text>
        <r>
          <rPr>
            <b/>
            <sz val="9"/>
            <color indexed="81"/>
            <rFont val="Tahoma"/>
            <family val="2"/>
          </rPr>
          <t>Jairo Merchan:</t>
        </r>
        <r>
          <rPr>
            <sz val="9"/>
            <color indexed="81"/>
            <rFont val="Tahoma"/>
            <family val="2"/>
          </rPr>
          <t xml:space="preserve">
$66 servicios profesionales en movilidad</t>
        </r>
      </text>
    </comment>
    <comment ref="D236" authorId="0" shapeId="0" xr:uid="{00000000-0006-0000-0400-00003D000000}">
      <text>
        <r>
          <rPr>
            <b/>
            <sz val="9"/>
            <color indexed="81"/>
            <rFont val="Tahoma"/>
            <family val="2"/>
          </rPr>
          <t>Jairo Merchan:</t>
        </r>
        <r>
          <rPr>
            <sz val="9"/>
            <color indexed="81"/>
            <rFont val="Tahoma"/>
            <family val="2"/>
          </rPr>
          <t xml:space="preserve">
$392 Servicios de hogares de paso;</t>
        </r>
      </text>
    </comment>
    <comment ref="D237" authorId="0" shapeId="0" xr:uid="{00000000-0006-0000-0400-00003E000000}">
      <text>
        <r>
          <rPr>
            <b/>
            <sz val="9"/>
            <color indexed="81"/>
            <rFont val="Tahoma"/>
            <family val="2"/>
          </rPr>
          <t>Jairo Merchan:</t>
        </r>
        <r>
          <rPr>
            <sz val="9"/>
            <color indexed="81"/>
            <rFont val="Tahoma"/>
            <family val="2"/>
          </rPr>
          <t xml:space="preserve">
$238 servicios de apoyo a la gestion;$</t>
        </r>
      </text>
    </comment>
    <comment ref="D238" authorId="0" shapeId="0" xr:uid="{00000000-0006-0000-0400-00003F000000}">
      <text>
        <r>
          <rPr>
            <b/>
            <sz val="9"/>
            <color indexed="81"/>
            <rFont val="Tahoma"/>
            <family val="2"/>
          </rPr>
          <t>Jairo Merchan:</t>
        </r>
        <r>
          <rPr>
            <sz val="9"/>
            <color indexed="81"/>
            <rFont val="Tahoma"/>
            <family val="2"/>
          </rPr>
          <t xml:space="preserve">
$255 mantenimiento infraestructura, equipos, adquisicion de equipos, talleres, contrato prestacion de servicios notificador</t>
        </r>
      </text>
    </comment>
    <comment ref="D239" authorId="0" shapeId="0" xr:uid="{00000000-0006-0000-0400-000040000000}">
      <text>
        <r>
          <rPr>
            <b/>
            <sz val="9"/>
            <color indexed="81"/>
            <rFont val="Tahoma"/>
            <family val="2"/>
          </rPr>
          <t>Jairo Merchan:</t>
        </r>
        <r>
          <rPr>
            <sz val="9"/>
            <color indexed="81"/>
            <rFont val="Tahoma"/>
            <family val="2"/>
          </rPr>
          <t xml:space="preserve">
$40 campañas casa de la justicia</t>
        </r>
      </text>
    </comment>
    <comment ref="D241" authorId="0" shapeId="0" xr:uid="{00000000-0006-0000-0400-000041000000}">
      <text>
        <r>
          <rPr>
            <b/>
            <sz val="9"/>
            <color indexed="81"/>
            <rFont val="Tahoma"/>
            <family val="2"/>
          </rPr>
          <t>Jairo Merchan:</t>
        </r>
        <r>
          <rPr>
            <sz val="9"/>
            <color indexed="81"/>
            <rFont val="Tahoma"/>
            <family val="2"/>
          </rPr>
          <t xml:space="preserve">
$24 servicios de apoyo;$38 campañas y publicidad</t>
        </r>
      </text>
    </comment>
    <comment ref="D242" authorId="0" shapeId="0" xr:uid="{00000000-0006-0000-0400-000042000000}">
      <text>
        <r>
          <rPr>
            <b/>
            <sz val="9"/>
            <color indexed="81"/>
            <rFont val="Tahoma"/>
            <family val="2"/>
          </rPr>
          <t>Jairo Merchan:</t>
        </r>
        <r>
          <rPr>
            <sz val="9"/>
            <color indexed="81"/>
            <rFont val="Tahoma"/>
            <family val="2"/>
          </rPr>
          <t xml:space="preserve">
$780 convenio bomberos; $200 dotacion</t>
        </r>
      </text>
    </comment>
    <comment ref="D244" authorId="0" shapeId="0" xr:uid="{00000000-0006-0000-0400-000043000000}">
      <text>
        <r>
          <rPr>
            <b/>
            <sz val="9"/>
            <color indexed="81"/>
            <rFont val="Tahoma"/>
            <family val="2"/>
          </rPr>
          <t>Jairo Merchan:</t>
        </r>
        <r>
          <rPr>
            <sz val="9"/>
            <color indexed="81"/>
            <rFont val="Tahoma"/>
            <family val="2"/>
          </rPr>
          <t xml:space="preserve">
$1500 Dotacion del CRIR</t>
        </r>
      </text>
    </comment>
    <comment ref="D246" authorId="0" shapeId="0" xr:uid="{00000000-0006-0000-0400-000044000000}">
      <text>
        <r>
          <rPr>
            <b/>
            <sz val="9"/>
            <color indexed="81"/>
            <rFont val="Tahoma"/>
            <family val="2"/>
          </rPr>
          <t>Jairo Merchan:</t>
        </r>
        <r>
          <rPr>
            <sz val="9"/>
            <color indexed="81"/>
            <rFont val="Tahoma"/>
            <family val="2"/>
          </rPr>
          <t xml:space="preserve">
$ 120Convenio Cruz Roja;$120 convenio defensa civil; $311040000 VIGENCIAS FUTURAS</t>
        </r>
      </text>
    </comment>
    <comment ref="D248" authorId="0" shapeId="0" xr:uid="{00000000-0006-0000-0400-000045000000}">
      <text>
        <r>
          <rPr>
            <b/>
            <sz val="9"/>
            <color indexed="81"/>
            <rFont val="Tahoma"/>
            <family val="2"/>
          </rPr>
          <t>Jairo Merchan:</t>
        </r>
        <r>
          <rPr>
            <sz val="9"/>
            <color indexed="81"/>
            <rFont val="Tahoma"/>
            <family val="2"/>
          </rPr>
          <t xml:space="preserve">
$224 Integracion Asojuntas</t>
        </r>
      </text>
    </comment>
    <comment ref="D249" authorId="0" shapeId="0" xr:uid="{00000000-0006-0000-0400-000046000000}">
      <text>
        <r>
          <rPr>
            <b/>
            <sz val="9"/>
            <color indexed="81"/>
            <rFont val="Tahoma"/>
            <family val="2"/>
          </rPr>
          <t>Jairo Merchan:</t>
        </r>
        <r>
          <rPr>
            <sz val="9"/>
            <color indexed="81"/>
            <rFont val="Tahoma"/>
            <family val="2"/>
          </rPr>
          <t xml:space="preserve">
$45  insumos campaña cultura ciudadana</t>
        </r>
      </text>
    </comment>
    <comment ref="D260" authorId="0" shapeId="0" xr:uid="{00000000-0006-0000-0400-000047000000}">
      <text>
        <r>
          <rPr>
            <b/>
            <sz val="9"/>
            <color indexed="81"/>
            <rFont val="Tahoma"/>
            <family val="2"/>
          </rPr>
          <t>Jairo Merchan:</t>
        </r>
        <r>
          <rPr>
            <sz val="9"/>
            <color indexed="81"/>
            <rFont val="Tahoma"/>
            <family val="2"/>
          </rPr>
          <t xml:space="preserve">
</t>
        </r>
      </text>
    </comment>
  </commentList>
</comments>
</file>

<file path=xl/sharedStrings.xml><?xml version="1.0" encoding="utf-8"?>
<sst xmlns="http://schemas.openxmlformats.org/spreadsheetml/2006/main" count="5344" uniqueCount="1436">
  <si>
    <t>INFRAESTRUCTURA VIAL</t>
  </si>
  <si>
    <t>SOBRETASA A LA GASOLINA</t>
  </si>
  <si>
    <t>MUNICIPIO DE TOCANCIPA</t>
  </si>
  <si>
    <t>ALIMENTACION ESCOLAR</t>
  </si>
  <si>
    <t>CULTURA</t>
  </si>
  <si>
    <t>DESTINACION</t>
  </si>
  <si>
    <t>SGP ALIMENTACION ESCOLAR</t>
  </si>
  <si>
    <t>SGP CULTURA</t>
  </si>
  <si>
    <t>SGP SALUD PUBLICA</t>
  </si>
  <si>
    <t>FONDO DE ACTIVIDADES LUDICAS</t>
  </si>
  <si>
    <t>TODOS LOS SECTORES DEL PD</t>
  </si>
  <si>
    <t>FONDO DE SEGURIDAD CIUDADANA</t>
  </si>
  <si>
    <t>AGUA POTABLE Y SANEAMIENTO BASICO 50%</t>
  </si>
  <si>
    <t>ALIMBRADO PUBLICO</t>
  </si>
  <si>
    <t>AGROPECUARIO</t>
  </si>
  <si>
    <t>EDUCACION INFRAESTRUCTURA, DOTACION, S.P Y FTO ID</t>
  </si>
  <si>
    <t>GRATUIDAD GIRO A INS. EDUC</t>
  </si>
  <si>
    <t>ACUEDUCTO, ALCANTARILLADO Y ASEO</t>
  </si>
  <si>
    <t>DEPORTE Y RECREACION</t>
  </si>
  <si>
    <t>AFILIACION REGIMEN SUBSIDIADO</t>
  </si>
  <si>
    <t>PIC</t>
  </si>
  <si>
    <t>ACTIVIDADES LUDICAS</t>
  </si>
  <si>
    <t>SUBSIDIOS ACUEDUCTO, ALCANTARILLADO Y ASEO</t>
  </si>
  <si>
    <t xml:space="preserve">SERVICIO DE LA DEUDA </t>
  </si>
  <si>
    <t>TOTAL GASTOS</t>
  </si>
  <si>
    <t>TIPO  DE RECURSO</t>
  </si>
  <si>
    <t>RENDIMIENTOS FINANCIEROS ICLD</t>
  </si>
  <si>
    <t>PLUSVALIA</t>
  </si>
  <si>
    <t>TOTAL RECURSOS PARA INVERSION</t>
  </si>
  <si>
    <t>CESIONES TIPO A</t>
  </si>
  <si>
    <t>SOBRETASA BOMBERIL</t>
  </si>
  <si>
    <t>FINANCIAR ACTIVIDAD BOMBERIL</t>
  </si>
  <si>
    <t>CÓD. CONS. PROGR.</t>
  </si>
  <si>
    <t>PROGRAMAS DE INVERSIÓN</t>
  </si>
  <si>
    <t>CÓD. CONS. META RESULTADO</t>
  </si>
  <si>
    <t>DESCRIPCIÓN DE LAS METAS DE RESULTADO</t>
  </si>
  <si>
    <t>CANT. IND. RESULTADO CUATRIENIO</t>
  </si>
  <si>
    <t>CÓD. CONS. META PROD</t>
  </si>
  <si>
    <t>DESCRIPCIÓN DE LAS METAS DE PRODUCTO</t>
  </si>
  <si>
    <t>TOTALES</t>
  </si>
  <si>
    <t>DETALLES DE LA DESTINACIÓN ESPECÍFICA</t>
  </si>
  <si>
    <t>TECHO PRESUPUESTAL</t>
  </si>
  <si>
    <t>PENDIENTE POR DISTRIBUIR</t>
  </si>
  <si>
    <t>INVERSIÓN SEGÚN LEY 388/1997</t>
  </si>
  <si>
    <t>INVERSIÓN COMPRA PREDIOS ACUERDO 015 DE 2012</t>
  </si>
  <si>
    <t>DEPORTE</t>
  </si>
  <si>
    <t>PROYECTOS PLAN DE DESARROLLO</t>
  </si>
  <si>
    <t>RECURSOS PROPIOS DEL INSTITUTO DE RECREACIÓN Y DEPORTES</t>
  </si>
  <si>
    <t>TOTAL INVERSION</t>
  </si>
  <si>
    <t>NOMBRE DEL INDICADOR DE RESULTADO</t>
  </si>
  <si>
    <t>E1.</t>
  </si>
  <si>
    <t xml:space="preserve">SOCIAL:  Desarrollo Social con alta competitividad y proyección </t>
  </si>
  <si>
    <t>E2.</t>
  </si>
  <si>
    <t xml:space="preserve">ECONÓMICO:  Desarrollo Económico con alta competitividad y proyección </t>
  </si>
  <si>
    <t>E3.</t>
  </si>
  <si>
    <t>Infraestructura, Planeación, Ambiente y Servicios Públicos</t>
  </si>
  <si>
    <t>E4.</t>
  </si>
  <si>
    <t>Seguridad y Justicia, La Integración Comunitaria y la Administración Pública son con la Gente y por la Gente</t>
  </si>
  <si>
    <t>CÓD. CONS. EJE</t>
  </si>
  <si>
    <t>EJE</t>
  </si>
  <si>
    <t>TOCANCIPA BIEN EDUCADA</t>
  </si>
  <si>
    <t>SALUD CON ATENCIÓN DIGNA, PRIORITARIA Y DE CALIDAD</t>
  </si>
  <si>
    <t>CULTURA DE TODOS Y PARA TODOS</t>
  </si>
  <si>
    <t>DEPORTE Y RECREACIÓN PARA EL MEJORAMIENTO DE LA CALIDAD DE VIDA Y LA SANA CONVIVENCIA</t>
  </si>
  <si>
    <t>ATENCIÓN INTEGRAL DEL ADULTO MAYOR</t>
  </si>
  <si>
    <t>PRIMERA INFANCIA, INFANCIA, ADOLESCENCIA Y JUVENTUD CON DESARROLLO Y PROYECCIÓN</t>
  </si>
  <si>
    <t>EMPODERAMIENTO E INCLUSIÓN DE GÉNERO Y POBLACIÓN LGTBI</t>
  </si>
  <si>
    <t>VICTIMAS DEL CONFLICTO ARMADO Y POSTCONFLICTO</t>
  </si>
  <si>
    <t>REDUCCIÓN DE LA POBREZA EXTREMA</t>
  </si>
  <si>
    <t>CAPACIDADES DIFERENCIALES</t>
  </si>
  <si>
    <t>EMPLEO DIGNO</t>
  </si>
  <si>
    <t>EMPRENDIMIENTO Y ASOCIATIVIDAD</t>
  </si>
  <si>
    <t>COMPETITIVIDAD Y DESARROLLO</t>
  </si>
  <si>
    <t>CIENCIA, TECNOLOGIA E INNOVACIÓN</t>
  </si>
  <si>
    <t>DESARROLLO AGROPECUARIO DE ALTA COMPETITIVIDAD</t>
  </si>
  <si>
    <t>DESARROLLO TURISTICO DE ALTA COMPETITIVIDAD</t>
  </si>
  <si>
    <t>INFRAESTRUCTURAS INSTITUCIONALES Y COMUNITARIAS</t>
  </si>
  <si>
    <t>PLAN VIAL, VIAS Y MOVILIDAD</t>
  </si>
  <si>
    <t>ALUMBRADO PÚBLICO, ENERGÍA Y ENERGÍAS RENOVABLES, GAS, CONECTIVIDAD Y TELECOMUNICACIONES</t>
  </si>
  <si>
    <t>ORDENAMIENTO, GESTIÓN DEL TERRITORIO Y PLANEACIÓN DEL DESARROLLO</t>
  </si>
  <si>
    <t>VIVIENDA</t>
  </si>
  <si>
    <t>TOCANCIPA SE PREPARA PARA EL CAMBIO CLIMÁTICO</t>
  </si>
  <si>
    <t>AGUA</t>
  </si>
  <si>
    <t>FLORA, FAUNA, SUELO, MINERÍA Y GESTIÓN DE RESIDUOS SÓLIDOS</t>
  </si>
  <si>
    <t>AIRE, RUIDO Y CONTAMINACIÓN VISUAL</t>
  </si>
  <si>
    <t>SIGAM, PRAES, PIGA Y PROCEDAS</t>
  </si>
  <si>
    <t>SENTENCIA DEL RÍO BOGOTÁ</t>
  </si>
  <si>
    <t>SEGURIDAD Y JUSTICIA</t>
  </si>
  <si>
    <t>TOCANCIPA GESTIONA SUS RIESGOS</t>
  </si>
  <si>
    <t>DESARROLLO COMUNITARIO</t>
  </si>
  <si>
    <t xml:space="preserve">FORTALECIMIENTO Y EQUIPAMIENTO INSTITUCIONAL Y SISTEMA DE GESTIÓN Y CONTROL </t>
  </si>
  <si>
    <t>ESTRATEGIAS, TRIBUTACIÓN Y FINANCIEMAIENTO DEL PDM</t>
  </si>
  <si>
    <t>E1.P_A</t>
  </si>
  <si>
    <t>E1.P_B</t>
  </si>
  <si>
    <t>E1.P_C</t>
  </si>
  <si>
    <t>E1.P_D</t>
  </si>
  <si>
    <t>E1.P_E</t>
  </si>
  <si>
    <t>E1.P_F</t>
  </si>
  <si>
    <t>E1.P_G</t>
  </si>
  <si>
    <t>E1.P_H</t>
  </si>
  <si>
    <t>E1.P_I</t>
  </si>
  <si>
    <t>E1.P_J</t>
  </si>
  <si>
    <t>E2.P_A</t>
  </si>
  <si>
    <t>E2.P_B</t>
  </si>
  <si>
    <t>E2.P_C</t>
  </si>
  <si>
    <t>E2.P_D</t>
  </si>
  <si>
    <t>E2.P_E</t>
  </si>
  <si>
    <t>E2.P_F</t>
  </si>
  <si>
    <t>E3.P_A</t>
  </si>
  <si>
    <t>E3.P_B</t>
  </si>
  <si>
    <t>E3.P_C</t>
  </si>
  <si>
    <t>E3.P_D</t>
  </si>
  <si>
    <t>E3.P_E</t>
  </si>
  <si>
    <t>E3.P_F</t>
  </si>
  <si>
    <t>E3.P_G</t>
  </si>
  <si>
    <t>E3.P_H</t>
  </si>
  <si>
    <t>E3.P_I</t>
  </si>
  <si>
    <t>E3.P_J</t>
  </si>
  <si>
    <t>E3.P_K</t>
  </si>
  <si>
    <t>E3.P_L</t>
  </si>
  <si>
    <t>E4.P_A</t>
  </si>
  <si>
    <t>E4.P_B</t>
  </si>
  <si>
    <t>E4.P_C</t>
  </si>
  <si>
    <t>E4.P_D</t>
  </si>
  <si>
    <t>E4.P_E</t>
  </si>
  <si>
    <t>Mejorar los indicadores de resultado de las pruebas SABER en las Instituciones Educativas del Municipio</t>
  </si>
  <si>
    <t>Índice de resultado pruebas SABER</t>
  </si>
  <si>
    <t>Disminuir el número de estudiantes por equipo de cómputo</t>
  </si>
  <si>
    <t>No. de estudiantes por equipo de cómputo</t>
  </si>
  <si>
    <t>Mantener las tasas de cobertura  bruta por niveles</t>
  </si>
  <si>
    <t>Tasa de cobertura transición 
Tasa de cobertura primaria
Tasa de cobertura secundaria
Tasa de cobertura media</t>
  </si>
  <si>
    <t>104% 
108% 
126%
90,83%</t>
  </si>
  <si>
    <t>104% 108% 126% 90,83%</t>
  </si>
  <si>
    <t>Mejorar el perfil ocupacional de la población</t>
  </si>
  <si>
    <t xml:space="preserve">Índice de perfil ocupacional </t>
  </si>
  <si>
    <t>Desarrollar una estrategia para fomentar el acceso de la población a la educación técnica, tecnológica y profesional</t>
  </si>
  <si>
    <t>Estrategia desarrollada</t>
  </si>
  <si>
    <t>Terminación, equipamiento y operación del Hospital Municipal</t>
  </si>
  <si>
    <t>Hospital Terminado, equipado y en operación</t>
  </si>
  <si>
    <t>Mantener el programa de aseguramiento SGSSS y fortalecer la prestación de servicios de salud</t>
  </si>
  <si>
    <t xml:space="preserve">Programa de aseguramiento mantenido </t>
  </si>
  <si>
    <t>Implementar el 100% de los componentes priorizados de cada una de las dimensiones del Plan Decenal de Salud Pública en el Territorio (20 componentes)</t>
  </si>
  <si>
    <t>Componentes implementados</t>
  </si>
  <si>
    <t>Ampliar a 3700 el número de personas que accede anualmente a los programas de formación artística y cultural (L.B. 3630)</t>
  </si>
  <si>
    <t>Cobertura ampliada</t>
  </si>
  <si>
    <t>Ampliar a 1800 personas oficialmente inscritas, que se benefician con el programa de Escuelas Deportivas del Municipio</t>
  </si>
  <si>
    <t>Ampliar la cobertura a 400 adultos Mayores que se benefician con los programas del Municipio</t>
  </si>
  <si>
    <t>Ampliar la Infraestructura para la atención de Primera Infancia, Infancia, Adolescencia y Juventud</t>
  </si>
  <si>
    <t>Infraestructura ampliada</t>
  </si>
  <si>
    <t>Ampliar en 600 la cobertura de las personas que se benefician  de los programas dirigidos a Primera Infancia y Juventud</t>
  </si>
  <si>
    <t xml:space="preserve">Ampliar los programas dirigidos a la Mujer </t>
  </si>
  <si>
    <t xml:space="preserve">Programas ampliados </t>
  </si>
  <si>
    <t>Ampliar los programas dirigidos a la Población LGBTI</t>
  </si>
  <si>
    <t>Mantener la cobertura de la Atención a la Población Víctima del Conflicto Armado y Postconflicto.</t>
  </si>
  <si>
    <t>Cobertura mantenida</t>
  </si>
  <si>
    <t>Superar en un 80% la pobreza extrema de las familias identificadas en el Municipio</t>
  </si>
  <si>
    <t>Pobreza extrema superada (80%)</t>
  </si>
  <si>
    <t>Ampliar a 70% la cobertura en la atención de la Población en Condición de Discapacidad y/o Necesidades Educativas Especiales, identificadas en el Censo Municipal de Discapacidad. (LB. 444)</t>
  </si>
  <si>
    <t>Reducir el índice de desempleo entre la población economicamente activa residente en el Municipio</t>
  </si>
  <si>
    <t>Índice de desempleo</t>
  </si>
  <si>
    <t>Incrementar la cobertura de usuarios de unidades de emprendimiento y asociatividad fortalecidas</t>
  </si>
  <si>
    <t>No. de unidades de emprendimiento asesoradas y fortalecidas a través de asesorías</t>
  </si>
  <si>
    <t>Avanzar en la implementación de mecanismos que favorezcan la competitividad local</t>
  </si>
  <si>
    <t>% de avance en la implementación de mecanismos para la competitividad</t>
  </si>
  <si>
    <t>Mejorar el estado de implementación de las estrategias para el avance en ciencia tecnología e innovación</t>
  </si>
  <si>
    <t>No. de estrategias implementadas en Ciencia, Tecnología e Innovación</t>
  </si>
  <si>
    <t xml:space="preserve">Incrementar la productividad de las unidades productivas agropecuarias </t>
  </si>
  <si>
    <t>Sistemas agropecuarios con productividad mejorada</t>
  </si>
  <si>
    <t>Avanzar en la implementación del Plan Municipal de Turismo</t>
  </si>
  <si>
    <t>% de avance logrado</t>
  </si>
  <si>
    <t>Incrementar el número de nuevos visitantes anuales a los sitios de interés turístico</t>
  </si>
  <si>
    <t>No. de visitantes anuales a los sitios de interés turístico</t>
  </si>
  <si>
    <t>Desarrollar infraestructuras públicas para mejorar las condiciones de vida de los Tocancipeños</t>
  </si>
  <si>
    <t>Infraestructuras desarrolladas</t>
  </si>
  <si>
    <t>Mejorar las condiciones de movilidad del municipio a través de una inversión per cápita en el sector</t>
  </si>
  <si>
    <t>Inversión per cápita Anual en el sector (SMMLV)</t>
  </si>
  <si>
    <t>0,21 smmlv per cápita</t>
  </si>
  <si>
    <t>0,5 smmlv per cápita</t>
  </si>
  <si>
    <t xml:space="preserve">Mantener los puntos lumínicos de alumbrado público municipal </t>
  </si>
  <si>
    <t>% puntos lumínicos de alumbrado público municipal en funcionamiento</t>
  </si>
  <si>
    <t>Articular con las empresas prestadoras de servicios la ampliación de la cobertura de redes de (energía, gas, telefonía, concectividad, telecomunicaciones, etc)</t>
  </si>
  <si>
    <t>%</t>
  </si>
  <si>
    <t>Implementar acciones para mejorar las condiciones del ordenamiento territorial del municipio</t>
  </si>
  <si>
    <t>Acciones implementadas</t>
  </si>
  <si>
    <t>Fortalecer las capacidades institucionales del Municipio para mejorar la planeación del desarrollo municipal</t>
  </si>
  <si>
    <t>Mejorar las condiciones de vivienda a través de la implementación de estrategias y acciones encaminadas a recuperar la vivienda digna</t>
  </si>
  <si>
    <t xml:space="preserve">No. de estrategias y acciones implementados </t>
  </si>
  <si>
    <t xml:space="preserve">Mejorar las condiciones de vivienda a través de la implementación de estrategias y acciones encaminadas a recuperar </t>
  </si>
  <si>
    <t>Ejecutar acciones que integran la vulnerabilidad al cambio climático</t>
  </si>
  <si>
    <t>% de acciones</t>
  </si>
  <si>
    <t>Garantizar la conservación de microcuencas del municipio</t>
  </si>
  <si>
    <t xml:space="preserve">No. de micro cuencas del municipio </t>
  </si>
  <si>
    <t>Incrementar en hectáreas el área de conservación y restauración del municipio</t>
  </si>
  <si>
    <t>No. de héctareas incrementadas de conservación y restauración</t>
  </si>
  <si>
    <t>Mejorar las condiciones de contaminación visual y auditiva en un 30%</t>
  </si>
  <si>
    <t xml:space="preserve">No. de estrategias implementadas para mejorar las condiciones de contaminación </t>
  </si>
  <si>
    <t>Mantener la cobertura del de las personas alcanzadas en educación ambiental</t>
  </si>
  <si>
    <t>Cobertura de personas</t>
  </si>
  <si>
    <t>Cumplir las obligaciones impuestas al ente territorial en el fallo de la Sentencia del Río Bogotá</t>
  </si>
  <si>
    <t>No. de obligaciones cumplidas</t>
  </si>
  <si>
    <t xml:space="preserve">Mantener la cobertura de acueducto del área urbana y área rural </t>
  </si>
  <si>
    <t>100%   
  99%</t>
  </si>
  <si>
    <t>100%    
99%</t>
  </si>
  <si>
    <t>% cobertura urbana
% cobertura rural</t>
  </si>
  <si>
    <t>Mantener la cobertura de alcantarillado en el área urbana y el área rural</t>
  </si>
  <si>
    <t>100% 
75,7%</t>
  </si>
  <si>
    <t>100%     75,7%</t>
  </si>
  <si>
    <t xml:space="preserve">Mantener la cobertura de aseo en el área urbana y el área rural </t>
  </si>
  <si>
    <t>100%               95%</t>
  </si>
  <si>
    <t>100%      
95%</t>
  </si>
  <si>
    <t>Acciones de fortalecimiento institucional de la Empresa de Servicios Públicos</t>
  </si>
  <si>
    <t>No. de acciones adelantadas</t>
  </si>
  <si>
    <t>Reducir la Tasa de Hurtos</t>
  </si>
  <si>
    <t>Tasa de hurtos</t>
  </si>
  <si>
    <t>Reducir la tasa de lesiones personales</t>
  </si>
  <si>
    <t>Tasa de lesiones personales</t>
  </si>
  <si>
    <t>Mantener en un 5% los incidentes de desacato</t>
  </si>
  <si>
    <t>Porcentaje de incidentes de desacato</t>
  </si>
  <si>
    <t>Aumentar en un 50% el número de personas atendidas por año en el programa de la Casa de la Justicia</t>
  </si>
  <si>
    <t>No. de atenciones realizadas</t>
  </si>
  <si>
    <t>Mejorar la atención integral de gestión del riesgo a través de estrategias de prevención, mitigación y atención de emergencias y desastres</t>
  </si>
  <si>
    <t>No. de estrategias realizadas</t>
  </si>
  <si>
    <t>Ampliar en un 10% la participación de la población del municipio en los programas comunitarios</t>
  </si>
  <si>
    <t>Población ampliada</t>
  </si>
  <si>
    <t>Mejorar la infraestructura tecnológica y organizacional a través de la implementación de planes y acciones</t>
  </si>
  <si>
    <t>No. de estrategias planes y acciones implementadas</t>
  </si>
  <si>
    <t>Implementar el Plan de Medios en el Municipio</t>
  </si>
  <si>
    <t>Plan implementado</t>
  </si>
  <si>
    <t>Mantener el Sistema Integrado de Calidad MECI</t>
  </si>
  <si>
    <t>Sistema Integrado de Calidad Mantenido</t>
  </si>
  <si>
    <t>Implementación de mecanismos de financiación Plan de Desarrollo</t>
  </si>
  <si>
    <t>No. de mecanismos implementados</t>
  </si>
  <si>
    <t>E1.P_A.MR1</t>
  </si>
  <si>
    <t>E1.P_A.MR2</t>
  </si>
  <si>
    <t>E1.P_A.MR3</t>
  </si>
  <si>
    <t>E1.P_A.MR4</t>
  </si>
  <si>
    <t>E1.P_A.MR5</t>
  </si>
  <si>
    <t>E1.P_B.MR1</t>
  </si>
  <si>
    <t>E1.P_B.MR2</t>
  </si>
  <si>
    <t>E1.P_B.MR3</t>
  </si>
  <si>
    <t>E1.P_C.MR1</t>
  </si>
  <si>
    <t>E1.P_D.MR1</t>
  </si>
  <si>
    <t>E1.P_E.MR1</t>
  </si>
  <si>
    <t>E1.P_F.MR1</t>
  </si>
  <si>
    <t>E1.P_F.MR2</t>
  </si>
  <si>
    <t>E1.P_G.MR1</t>
  </si>
  <si>
    <t>E1.P_G.MR2</t>
  </si>
  <si>
    <t>E1.P_H.MR1</t>
  </si>
  <si>
    <t>E1.P_I.MR1</t>
  </si>
  <si>
    <t>E1.P_J.MR1</t>
  </si>
  <si>
    <t>E2.P_A.MR1</t>
  </si>
  <si>
    <t>E2.P_B.MR1</t>
  </si>
  <si>
    <t>E2.P_C.MR1</t>
  </si>
  <si>
    <t>E2.P_D.MR1</t>
  </si>
  <si>
    <t>E2.P_E.MR1</t>
  </si>
  <si>
    <t>E2.P_F.MR1</t>
  </si>
  <si>
    <t>E2.P_F.MR2</t>
  </si>
  <si>
    <t>E3.P_A.MR1</t>
  </si>
  <si>
    <t>E3.P_B.MR1</t>
  </si>
  <si>
    <t>E3.P_C.MR1</t>
  </si>
  <si>
    <t>E3.P_C.MR2</t>
  </si>
  <si>
    <t>E3.P_D.MR1</t>
  </si>
  <si>
    <t>E3.P_D.MR2</t>
  </si>
  <si>
    <t>E3.P_E.MR1</t>
  </si>
  <si>
    <t>E3.P_F.MR1</t>
  </si>
  <si>
    <t>E3.P_G.MR1</t>
  </si>
  <si>
    <t>E3.P_H.MR1</t>
  </si>
  <si>
    <t>E3.P_I.MR1</t>
  </si>
  <si>
    <t>E3.P_J.MR1</t>
  </si>
  <si>
    <t>E3.P_K.MR1</t>
  </si>
  <si>
    <t>E3.P_L.MR1</t>
  </si>
  <si>
    <t>E3.P_L.MR2</t>
  </si>
  <si>
    <t>E3.P_L.MR3</t>
  </si>
  <si>
    <t>E3.P_L.MR4</t>
  </si>
  <si>
    <t>E4.P_A.MR1</t>
  </si>
  <si>
    <t>E4.P_A.MR2</t>
  </si>
  <si>
    <t>E4.P_A.MR3</t>
  </si>
  <si>
    <t>E4.P_A.MR4</t>
  </si>
  <si>
    <t>E4.P_B.MR1</t>
  </si>
  <si>
    <t>E4.P_C.MR1</t>
  </si>
  <si>
    <t>E4.P_D.MR1</t>
  </si>
  <si>
    <t>E4.P_D.MR2</t>
  </si>
  <si>
    <t>E4.P_D.MR3</t>
  </si>
  <si>
    <t>E4.P_E.MR1</t>
  </si>
  <si>
    <t>Constituir el mecanismo de gestión y financiación contemplados en el PDM para la creación de un complejo Universitario en el Municipio cofinanciado con el departamento, la nación y universidades públicas y privadas nacionales y/o internacionales</t>
  </si>
  <si>
    <t>No. De mecanismos de gestión y financiación suscritos para la operación del Complejo Universitario Municipal</t>
  </si>
  <si>
    <t>implementar acciones para mejorar los resultados de las Pruebas Saber 3°, 5°, 7°, 9° y 11</t>
  </si>
  <si>
    <t>No. De acciones implementadas</t>
  </si>
  <si>
    <t>Mantener  la cobertura del servicio de transporte escolar</t>
  </si>
  <si>
    <t>Implementar semilleros de investigación en tecnología e innovación</t>
  </si>
  <si>
    <t>No. de semilleros de investigación en tecnología e innovación implementados</t>
  </si>
  <si>
    <t>Mantener las Dotaciones  de las I.E.D en  Infraestructura Educativa y en Material y Medios Pedagógicos para el Aprendizaje</t>
  </si>
  <si>
    <t>No. de instituciones dotadas</t>
  </si>
  <si>
    <t>Mantener la infraestructura educativa y recursos de aprendizaje de las I.E.D</t>
  </si>
  <si>
    <t>No. de I.E.D  a las que se ha realizado mantenimiento</t>
  </si>
  <si>
    <t>Realizar procesos de apoyo y acompañamiento a las Instituciones Educativas Oficiales en su operación institucional</t>
  </si>
  <si>
    <t>No. de Instituciones Educativas Oficiales apoyadas y acompañadas</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</si>
  <si>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</si>
  <si>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</si>
  <si>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Realizar acciones para mejorar la cualificación docente</t>
  </si>
  <si>
    <t>No. de acciones realizadas</t>
  </si>
  <si>
    <t>Implementar una estrategia de “reconocimiento labor docente”</t>
  </si>
  <si>
    <t>No. de  estrategias implementadas</t>
  </si>
  <si>
    <t xml:space="preserve">Mantener y fortalecer los ambientes digitales </t>
  </si>
  <si>
    <t>No. de ambientes mantenidos y fortalecidos</t>
  </si>
  <si>
    <t>Otorgar estímulos a las IED para que logren alta calidad educativa</t>
  </si>
  <si>
    <t xml:space="preserve">No. de estímulos otorgados </t>
  </si>
  <si>
    <t>Implementar procesos de apoyo para la permanencia y cobertura educativa en la población desescolarizada</t>
  </si>
  <si>
    <t>No. de procesos implementados</t>
  </si>
  <si>
    <t>Otorgar estímulos para las IED que implementen la jornada única escolar</t>
  </si>
  <si>
    <t xml:space="preserve">No. de  Estímulos otorgados </t>
  </si>
  <si>
    <t xml:space="preserve">Mantener el acceso a la educación de la población en condiciones de vulnerabilidad que demande el servicio </t>
  </si>
  <si>
    <t>% de población vulnerable en el sistema educativo</t>
  </si>
  <si>
    <t>Garantizar  los servicios de aseo y vigilancia en las I.E.D</t>
  </si>
  <si>
    <t>No. de I.E.D con Servicios de aseo y vigilancia de calidad  mantenidos</t>
  </si>
  <si>
    <t>Obtener la concesión de servicios educativos en el municipio con entidades de carácter privado</t>
  </si>
  <si>
    <t>No. Concesiones obtenidas</t>
  </si>
  <si>
    <t>Realizar acciones en para la orientación ocupacional y vocacional para los estudiantes de grado 11 de las IED</t>
  </si>
  <si>
    <t>No. de  Acciones realizadas</t>
  </si>
  <si>
    <t>Desarrollar Estrategias articuladas con otras dependencias de la administración y/o otras entidades para la prevención de embarazo adolescente en ambientes escolares</t>
  </si>
  <si>
    <t xml:space="preserve">No. de estrategias desarrolladas </t>
  </si>
  <si>
    <t>Implementar estrategias articuladas con otras dependencias de la administración  y/o  otras entidades para la prevención del consumo de SPA en ambientes escolares</t>
  </si>
  <si>
    <t xml:space="preserve">No. de estrategias implementadas </t>
  </si>
  <si>
    <t>Implementar una estrategia de apoyo profesional para fortalecer la convivencia escolar y el entorno familiar</t>
  </si>
  <si>
    <t>No. de estrategias implementadas</t>
  </si>
  <si>
    <t>Aumentar la cobertura de formación en programas de Segunda Lengua</t>
  </si>
  <si>
    <t>No. de Beneficiarios de  formación en segunda Lengua</t>
  </si>
  <si>
    <t>Realizar un proyecto de acuerdo para la modificación y  reestructuración del Fondo Educativo Municipal</t>
  </si>
  <si>
    <t>N°  de proyectos de acuerdo presentado</t>
  </si>
  <si>
    <t>Suscribir convenios para la articulación de la educación media con la educación superior</t>
  </si>
  <si>
    <t>No. de convenios suscritos para articulación de la educación media con la educación superior</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</si>
  <si>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</si>
  <si>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</si>
  <si>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Implementar estrategias con entidades públicas y/o privadas para el  acceso a becas  de educación superior</t>
  </si>
  <si>
    <t>No. de estrategias implementadas para la acceder a becas en educación superior</t>
  </si>
  <si>
    <t>Terminación de la Construcción del Hospital Municipal bajo esquemas de gestión conjunta con el departamento</t>
  </si>
  <si>
    <t>Dotación del Hospital Municipal de Tocancipá.</t>
  </si>
  <si>
    <t>Dotación  del Hospital Municipal Nuestra Señora de Tránsito</t>
  </si>
  <si>
    <t xml:space="preserve">Incluir dentro de la red de Cundinamarca al Hospital Municipal </t>
  </si>
  <si>
    <t>N° de gestiones realizadas para incluir dentro de la red de Cundinamarca el Hospital del Municipio de Tocancipá</t>
  </si>
  <si>
    <t>Puesta en funcionamiento del Hospital Municipal Nuestra Señora de Tránsito</t>
  </si>
  <si>
    <t>Hospital operativo y en funcionamiento</t>
  </si>
  <si>
    <t>Garantizar  el aseguramiento, a la población Tocancipeña en condición de vulnerabilidad, al Sistema General de Seguridad Social en Salud SGSS</t>
  </si>
  <si>
    <t xml:space="preserve">No. de afiliados reconocidos en liquidación mensual de afiliados (LMA) </t>
  </si>
  <si>
    <t xml:space="preserve">Mantener el programa de seguimiento y auditoria al aseguramiento y a la prestación de servicios de salud </t>
  </si>
  <si>
    <t>Programas mantenidos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</si>
  <si>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</si>
  <si>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</si>
  <si>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Implementar los componentes priorizados  de la dimensión salud ambiental</t>
  </si>
  <si>
    <t>No de componentes implementados /número componentes priorizados</t>
  </si>
  <si>
    <t>Implementar los componentes priorizados de la dimensión vida saludable y condiciones no transmisibles</t>
  </si>
  <si>
    <t>Implementar los componentes priorizados de la dimensión convivencia social y salud mental</t>
  </si>
  <si>
    <t>Implementar los componentes priorizados de la dimensión  seguridad alimentaria y nutricional</t>
  </si>
  <si>
    <t>Implementar los componentes priorizados de la dimensión  sexualidad y derechos sexuales y reproductivos</t>
  </si>
  <si>
    <t>Implementar los componentes priorizados de la dimensión  vida saludable y enfermedades transmisibles</t>
  </si>
  <si>
    <t>Implementar los componentes priorizados de la dimensión salud pública en emergencias y desastres</t>
  </si>
  <si>
    <t>Implementar los componentes priorizados de la dimensión salud pública  salud y ámbito laboral</t>
  </si>
  <si>
    <t>Implementar los componentes priorizados de la dimensión gestión diferencial de población vulnerable</t>
  </si>
  <si>
    <t>Implementar los componentes priorizados de la dimensión fortalecimiento de la autoridad sanitaria</t>
  </si>
  <si>
    <t xml:space="preserve">Ampliar la participación intermunicipal en el Festival de la Colombianidad, como parte de la tradición e identidad pluricultural </t>
  </si>
  <si>
    <t>No. de municipios diferentes a Tocancipá participantes en el festival de la Colombianidad</t>
  </si>
  <si>
    <t xml:space="preserve">Ampliar la institucionalización de los eventos Culturales y Artísticos </t>
  </si>
  <si>
    <t xml:space="preserve">Eventos Institucionalizados </t>
  </si>
  <si>
    <t xml:space="preserve">Ampliar los Eventos Culturales y Artísticos.  </t>
  </si>
  <si>
    <t>No. de personas que participan en los festivales realizados</t>
  </si>
  <si>
    <t>Fortalecer los y programas  culturales y artísticos</t>
  </si>
  <si>
    <t>Procesos fortalecidos</t>
  </si>
  <si>
    <t xml:space="preserve">No. de presentaciones y participaciones </t>
  </si>
  <si>
    <t>Implementar la Certificación de Estudiantes a nivel Técnico Laboral por Competencias, a través de la Escuela de Formación Artística de Tocancipá</t>
  </si>
  <si>
    <t>Estudiantes certificados</t>
  </si>
  <si>
    <t>Ampliar a 3700 el número de persona que accede anualmente a los programas de formación artística y cultural</t>
  </si>
  <si>
    <t>Aumentar el número de disciplinas en la formación artística y cultural del municipio</t>
  </si>
  <si>
    <t>Disciplinas aumentadas</t>
  </si>
  <si>
    <t>Vincular a través de Convenios a las Instituciones educativas a los  programas de Formación Artística y Cultural</t>
  </si>
  <si>
    <t xml:space="preserve">Instituciones Educativas vinculadas </t>
  </si>
  <si>
    <t>Ampliar el apoyo e incentivos de los  artistas  destacados del municipio</t>
  </si>
  <si>
    <t>Artistas destacados apoyados e incentivados</t>
  </si>
  <si>
    <t xml:space="preserve">Construir un Centro Comunitario Integral en la zona de alta Esmeralda y Conativa </t>
  </si>
  <si>
    <t>No. de Centros comunitarios integrales construidos en la zona alta Esmeralda y Canavita</t>
  </si>
  <si>
    <t>Ampliación del complejo Ciudadela cultural</t>
  </si>
  <si>
    <t>Ampliar el servicio de Red Bibliotecas en las instituciones educativas</t>
  </si>
  <si>
    <t>Servicio Red de Bibliotecas ampliado</t>
  </si>
  <si>
    <t>Fortalecer los procesos y servicios bibliotecológicos</t>
  </si>
  <si>
    <t>Procesos y servicios fortalecidos</t>
  </si>
  <si>
    <t>Declarar los bienes inmuebles y monumentos como patrimonio Cultural del Municipio</t>
  </si>
  <si>
    <t xml:space="preserve">Monumentos declarados </t>
  </si>
  <si>
    <t>Crear el Museo Municipal</t>
  </si>
  <si>
    <t>Museo creado</t>
  </si>
  <si>
    <t>Crear nuevas escuelas de formación deportiva</t>
  </si>
  <si>
    <t>Nuevas Escuelas Creadas</t>
  </si>
  <si>
    <t>Aumentar la descentralización de escuelas de formación deportiva</t>
  </si>
  <si>
    <t>Escuelas Descentralizadas</t>
  </si>
  <si>
    <t>Implementar el Programa de Centros de Iniciación Deportiva en el Municipio</t>
  </si>
  <si>
    <t>Programa implementado</t>
  </si>
  <si>
    <t>Ampliar la Descentralización del programa Estimulación Temprana a las veredas y sectores del municipio</t>
  </si>
  <si>
    <t>Programas Descentralizados</t>
  </si>
  <si>
    <t>Aumentar la cobertura del Programa de Lúdica Recreativa en las IED</t>
  </si>
  <si>
    <t>Ampliar las Actividades del programa de actividad física y hábitos saludables</t>
  </si>
  <si>
    <t>Actividades Ampliadas</t>
  </si>
  <si>
    <t>Mantener el programa de Capacitación a líderes deportivos y comunales incluyendo a las juntas de acción comunal</t>
  </si>
  <si>
    <t>Programa Mantenido</t>
  </si>
  <si>
    <t>Ampliar los eventos recreodeportivos  organizados por el Municipio</t>
  </si>
  <si>
    <t>Eventos ampliados</t>
  </si>
  <si>
    <t>Ampliar la Participación en eventos deportivos de nivel municipal, zonal, departamental, nacional e internacional</t>
  </si>
  <si>
    <t>Participación ampliada</t>
  </si>
  <si>
    <t>Mejorar la infraestructura  de los escenarios deportivos y recreodeportivos del Municipio (55 Escenarios)</t>
  </si>
  <si>
    <t>Construir un Centro de Alto Rendimiento e Investigación y/o complejo deportivo en el municipio</t>
  </si>
  <si>
    <t>Centro de Alto Rendimiento e Investigación Construido</t>
  </si>
  <si>
    <t>Ampliar los Escenarios deportivos y recreodeportivos en el Municipio</t>
  </si>
  <si>
    <t>N° de escenarios construidos</t>
  </si>
  <si>
    <t>Mantener el programa de incentivos y/o reconocimientos a deportistas destacados del municipio</t>
  </si>
  <si>
    <t>Implementar el servicio de Megacomedor a la población  "adultos mayores" en condición vulnerable</t>
  </si>
  <si>
    <t>Megacomedor implementado</t>
  </si>
  <si>
    <t>Implementar la Estampilla de carácter municipal para el bienestar del adulto mayor</t>
  </si>
  <si>
    <t>Estampilla implementada</t>
  </si>
  <si>
    <t>Finalizar la construcción casa de los abuelos en la vereda la Fuente</t>
  </si>
  <si>
    <t>Mantener el  funcionamiento del centro de atención a adulto mayor</t>
  </si>
  <si>
    <t>Centro de Atención Funcionando</t>
  </si>
  <si>
    <t>Ampliar la Realización de eventos socioculturales y recreativos que beneficien al adulto mayor</t>
  </si>
  <si>
    <t xml:space="preserve">Eventos realizados </t>
  </si>
  <si>
    <t>Construcción de Mega jardines sociales para la atención  integral de primera infancia</t>
  </si>
  <si>
    <t>Mega jardines construidos</t>
  </si>
  <si>
    <t xml:space="preserve">Dotación de la Infraestructura de Primera Infancia </t>
  </si>
  <si>
    <t>Espacios dotados</t>
  </si>
  <si>
    <t xml:space="preserve">Terminación de la Mega ludoteca </t>
  </si>
  <si>
    <t>Terminación del  Mega hogar comunitario de la primera Infancia.</t>
  </si>
  <si>
    <t>Mantener el programa dirigido Jóvenes de Tocancipá</t>
  </si>
  <si>
    <t>Programa Jóven con Proyección implementado</t>
  </si>
  <si>
    <t>Mantener los programas de complementación nutricional y de protección, en cofinanciación con el ICBF y otros entes gubernamentales. (Estrategia de Cero a Siempre)</t>
  </si>
  <si>
    <t>Mantener el Programa Clubes de Orientación de Tareas</t>
  </si>
  <si>
    <t>Programa mantenido</t>
  </si>
  <si>
    <t>Ampliar la cobertura del Programa de Hogares Comunitarios  y operación de mega jardines para la Primera Infancia</t>
  </si>
  <si>
    <t>Formular e implementar de la Política Pública de Mujer y Género</t>
  </si>
  <si>
    <t>Política Implementada</t>
  </si>
  <si>
    <t>Poner en funcionamiento la Secretaría para la mujer y la familia</t>
  </si>
  <si>
    <t>Oficina funcionando</t>
  </si>
  <si>
    <t>Mantener el número de eventos sicosociales y culturales dirigidos a la mujer Tocancipeña</t>
  </si>
  <si>
    <t>Número de eventos mantenidos</t>
  </si>
  <si>
    <t>Formular el Programa de inclusión y empoderamiento de la población LGBTI en el desarrollo social, económico, cultural y político del Municipio</t>
  </si>
  <si>
    <t>Programa Formulado</t>
  </si>
  <si>
    <t>Formular el Plan de Acción Territorial para las Víctimas del Conflicto Armado -PAT- (Transversal con todas la Secretarías)</t>
  </si>
  <si>
    <t>Plan Formulado</t>
  </si>
  <si>
    <t>Realizar un Convenio para la entrega de ayudas humanitarias y auxilios fúnebres</t>
  </si>
  <si>
    <t>Convenio realizado</t>
  </si>
  <si>
    <t>Subsidiar los procesos de retorno y reubicaciones avalados por la Unidad de Atención y Reparación  a las Victimas -UARIV-</t>
  </si>
  <si>
    <t>Víctimas Subsidiadas</t>
  </si>
  <si>
    <t>Mantener el Plan de Trabajo de la Mesa Municipal de Victimas.</t>
  </si>
  <si>
    <t>Plan Mantenido</t>
  </si>
  <si>
    <t>Mantener la realización de actos y/o eventos simbólicos para la reparación simbólica a las victimas</t>
  </si>
  <si>
    <t>Actos y/o eventos realizados</t>
  </si>
  <si>
    <t>Atender oportunamente las órdenes Judiciales emitidas por los Jueces y Magistrados especializados de Restitución de Tierras y Territorios</t>
  </si>
  <si>
    <t>Ordenes atendidas</t>
  </si>
  <si>
    <t>Implementar un programa para la Atención de la población del postconflicto y Reinsertados.</t>
  </si>
  <si>
    <t>Atender a las familias  en Pobreza Extrema, identificadas en Red Unidos</t>
  </si>
  <si>
    <t>Familias atendidas</t>
  </si>
  <si>
    <t>Mantener del programa de Banco de alimentos</t>
  </si>
  <si>
    <t>Banco de Alimentos mantenido</t>
  </si>
  <si>
    <t>Mantener el programa Más familias en Acción, en cofinanciación con el Departamento para la Prosperidad Social DPS</t>
  </si>
  <si>
    <t>Programa Ejecutado</t>
  </si>
  <si>
    <t>Implementar el Programa Centro Competitivo de Desarrollo Social para la Población en condición de Discapacidad y/o necesidades educativas especiales</t>
  </si>
  <si>
    <t>Mantener la ejecución del programa "Amigos sin fronteras"</t>
  </si>
  <si>
    <t>Realizar apoyos de proyección laboral en cumplimiento de la ley del primer empleo</t>
  </si>
  <si>
    <t>No. de estrategias diseñadas para realizar apoyos de proyección laboral con Ley de Primer Empleo</t>
  </si>
  <si>
    <t>Capacitar en “teletrabajo" por medio de establecimientos educativos u otros aliados</t>
  </si>
  <si>
    <t>No. de capacitaciones anuales en teletrabajo</t>
  </si>
  <si>
    <t>Aumentar la tasa de colocación de población económicamente activa en busca de empleo</t>
  </si>
  <si>
    <t>Mejorar la colocación de las mujeres dentro de los procesos de selección</t>
  </si>
  <si>
    <t>Incrementar la colocación de los profesionales residentes en el Municipio dentro los procesos de selección</t>
  </si>
  <si>
    <t>Realizar atención diferencial con rutas de empleo específicas para aquella población que así lo disponga el ordenamiento jurídico (víctimas del conflicto, y demás).</t>
  </si>
  <si>
    <t>Rutas de empleo específicas disponibles</t>
  </si>
  <si>
    <t>Lograr que la mano de obra (calificada y no calificada) requerida en ejecución de los proyectos de inversión municipal sea contratada a través de la gestión de la Agencia con oferentes residentes en el Municipio</t>
  </si>
  <si>
    <t>Implementar programas de formación para el trabajo</t>
  </si>
  <si>
    <t>Número de programas implementados</t>
  </si>
  <si>
    <t>Implementar los componentes del programa “Promoción del Empleo en el Marco del Trabajo Decente” en el mercado laboral municipal</t>
  </si>
  <si>
    <t>% de implementación del programa Trabajo Decente</t>
  </si>
  <si>
    <t>Realizar estudios socio-económicos, de perfiles ocupacionales, y de caracterización del mercado de trabajo en el Municipio</t>
  </si>
  <si>
    <t>% de avance en la realización de estudios</t>
  </si>
  <si>
    <t>Desarrollar estrategias para brindar apoyo a organizaciones asociativas y cooperativismo</t>
  </si>
  <si>
    <t>No. de estrategias desarrolladas</t>
  </si>
  <si>
    <t>Fortalecer el programa Banco de oportunidades para incentivar la creación y fomento de empresa</t>
  </si>
  <si>
    <t>No. de unidades de negocio apoyadas.</t>
  </si>
  <si>
    <t>Crear un Centro de Desarrollo empresarial</t>
  </si>
  <si>
    <t>N° de centros creados</t>
  </si>
  <si>
    <t>Desarrollar estrategias para promover  los actores locales en materia de emprendimiento</t>
  </si>
  <si>
    <t>No. de a estrategias desarrolladas</t>
  </si>
  <si>
    <t>Constituir el mecanismo de gestión y financiación contempladas en el PDM para la implementación de estudios, diseños, construcción, dotación y operación del Parque Temático</t>
  </si>
  <si>
    <t>% de avance en la implementación</t>
  </si>
  <si>
    <t>Crear el Comité Municipal de Competitividad</t>
  </si>
  <si>
    <t>N° de Comités Municipales de competitividad creados</t>
  </si>
  <si>
    <t>Realizar eventos y ferias de negocios y emprendimiento</t>
  </si>
  <si>
    <t>No. de eventos y ferias realizadas</t>
  </si>
  <si>
    <t>Estructurar proyectos integrales en Ciencia, Tecnología e innovación para la promoción del desarrollo</t>
  </si>
  <si>
    <t>No. de proyectos estructurados</t>
  </si>
  <si>
    <t>Realizar un programa de Alfabetización TIC</t>
  </si>
  <si>
    <t>No. de usuarios beneficiados</t>
  </si>
  <si>
    <t>Crear Parques educativos e interactivos con dotación de internet</t>
  </si>
  <si>
    <t>No. de Parques creados</t>
  </si>
  <si>
    <t>Realizar acciones para la ampliación de la red de servicios TIC en el municipio</t>
  </si>
  <si>
    <t>N° de acciones realizados</t>
  </si>
  <si>
    <t>Implementar programas de emprendimiento juvenil asociado a aplicaciones de ciencia y tecnología</t>
  </si>
  <si>
    <t>N° de programas implementados</t>
  </si>
  <si>
    <t>Crear escuelas de campo</t>
  </si>
  <si>
    <t>No. escuelas de campo creadas</t>
  </si>
  <si>
    <t>Fortalecer a los productores agropecuarios a través de  asistencia técnica con innovación y tecnología</t>
  </si>
  <si>
    <t>N° de productores agropecuarios fortalecidos</t>
  </si>
  <si>
    <t>Establecer una granja modelo agroindustrial integral auto sostenible</t>
  </si>
  <si>
    <t>N° de granjas establecidas</t>
  </si>
  <si>
    <t>Realizar eventos agropecuarios</t>
  </si>
  <si>
    <t>N° de eventos realizados</t>
  </si>
  <si>
    <t>Acompañar técnicamente a  usuarios agropecuarios para la consecución de recursos financieros</t>
  </si>
  <si>
    <t>N° de usuarios objeto de asesoría para el acceso a crédito agropecuario</t>
  </si>
  <si>
    <t>Implementar un programa de protección animal conforme a la normatividad vigente</t>
  </si>
  <si>
    <t>No. de programas implementados</t>
  </si>
  <si>
    <t>Implementar alternativas de transporte turístico hacia los sitios de interés turístico</t>
  </si>
  <si>
    <t>N° de alternativas de transporte implementadas</t>
  </si>
  <si>
    <t>Desarrollar mecanismos para apoyar emprendimientos de turismo</t>
  </si>
  <si>
    <t>No. de mecanismos desarrollados</t>
  </si>
  <si>
    <t>Participar en proyectos turísticos como estrategia de integración y desarrollo</t>
  </si>
  <si>
    <t>N° de participaciones</t>
  </si>
  <si>
    <t>Generar capacitaciones que fortalezcan el turismo local</t>
  </si>
  <si>
    <t>No. de capacitaciones realizadas</t>
  </si>
  <si>
    <t>Mejorar la señalización turística municipal</t>
  </si>
  <si>
    <t>% de señales turísticas mejoradas</t>
  </si>
  <si>
    <t>Diseñar el producto turístico especializado del municipio. «Marca Tocancipá»</t>
  </si>
  <si>
    <t>No. de Productos Turísticos diseñados</t>
  </si>
  <si>
    <t>Participar en eventos, ferias y vitrinas turísticas a nivel local, regional, nacional  e internacional</t>
  </si>
  <si>
    <t>No. de participaciones realizadas.</t>
  </si>
  <si>
    <t>Implementar campañas de promoción turística</t>
  </si>
  <si>
    <t>N° de campañas implementadas</t>
  </si>
  <si>
    <t>Habilitar senderos ecológicos y/o caminos reales indígenas, para la actividad turística</t>
  </si>
  <si>
    <t>N°  senderos ecológicos y/o caminos reales indígenas habilitados</t>
  </si>
  <si>
    <t>Instalación  de bioparques en diferentes sectores del municipio</t>
  </si>
  <si>
    <t>No. de bioparques instalados</t>
  </si>
  <si>
    <t>Realizar la  ampliación, adecuación y/o remodelación de infraestructura educativa</t>
  </si>
  <si>
    <t>No. de edificaciones públicas ampliadas adecuadas y/o remodeladas</t>
  </si>
  <si>
    <t>Realizar el mantenimiento de infraestructura educativa</t>
  </si>
  <si>
    <t>No. de edificaciones públicas mantenidas</t>
  </si>
  <si>
    <t>Realizar la construcción y ampliación de infraestructura deportiva</t>
  </si>
  <si>
    <t>infraestructuras construidas o ampliadas</t>
  </si>
  <si>
    <t>Adecuar la infraestructura educativa a los efectos del cambio climático conjuntamente con la Gobernación</t>
  </si>
  <si>
    <t>No. de Adecuaciones realizadas</t>
  </si>
  <si>
    <t>Realizar el mantenimiento de infraestructura deportiva</t>
  </si>
  <si>
    <t>infraestructuras mantenidas</t>
  </si>
  <si>
    <t>Realizar la construcción y ampliación del hospital municipal</t>
  </si>
  <si>
    <t>Realizar el mantenimiento de infraestructura hospitalaria</t>
  </si>
  <si>
    <t>Realizar la construcción y ampliación de infraestructuras culturales</t>
  </si>
  <si>
    <t>Realizar el mantenimiento de infraestructuras culturales</t>
  </si>
  <si>
    <t>Realizar la construcción y ampliación de infraestructuras para la población Vulnerable</t>
  </si>
  <si>
    <t>Realizar el mantenimiento de infraestructura para la población Vulnerable</t>
  </si>
  <si>
    <t>Realizar la construcción y ampliación de infraestructura para la prevención y atención de desastres</t>
  </si>
  <si>
    <t>Realizar el mantenimiento de infraestructura para la prevención y atención de desastres</t>
  </si>
  <si>
    <t>Realizar la construcción y ampliación de infraestructura de equipamiento municipal</t>
  </si>
  <si>
    <t>Realizar el mantenimiento de infraestructura de equipamiento municipal</t>
  </si>
  <si>
    <t>Constituir el mecanismo de gestión y financiación contemplados en el PDM para la estudios, diseños, construcción de un complejo deportivo nuevo</t>
  </si>
  <si>
    <t>N° mecanismos adoptados</t>
  </si>
  <si>
    <t>Constituir el mecanismo de gestión y financiación contemplados en el PDM  para la implementación de estudios, diseños, construcción, dotación y operación del Centro Multiferial y de Negocios</t>
  </si>
  <si>
    <t>Constituir el mecanismo de gestión y financiación contemplados en el PDM para la construcción del metro cable zona alta del municipio</t>
  </si>
  <si>
    <t>Constituir el mecanismo de gestión y financiación contemplados en el PDM para la construcción Zona de integración social del Municipio</t>
  </si>
  <si>
    <t>Elaborar el plan vial municipal</t>
  </si>
  <si>
    <t>N° de Plan Vial elaborado</t>
  </si>
  <si>
    <t>Adquirir maquinaria para el mantenimiento vial</t>
  </si>
  <si>
    <t>N° de máquinas adquiridas</t>
  </si>
  <si>
    <t>Realizar la señalización vial del municipio</t>
  </si>
  <si>
    <t>Km. de vía señalizados</t>
  </si>
  <si>
    <t>Mantener la malla vial municipal, Tanto pavimentada como no pavimentada</t>
  </si>
  <si>
    <t>Km.  mantenidos</t>
  </si>
  <si>
    <t>Ampliar y mantener la red de ciclo rutas</t>
  </si>
  <si>
    <t>Km. de ciclo ruta ampliados y mantenidas</t>
  </si>
  <si>
    <t>Realizar Estudios y diseños para obras de infraestructura vial</t>
  </si>
  <si>
    <t>N° de estudios y diseños realizados</t>
  </si>
  <si>
    <t>Estructurar proyectos para construcción de infraestructura vial</t>
  </si>
  <si>
    <t>N° de proyectos estructurados</t>
  </si>
  <si>
    <t>Construir  vías y alamedas</t>
  </si>
  <si>
    <t>N° de km. de vías y alamedas construidas</t>
  </si>
  <si>
    <t>Rehabilitar la  malla vial municipal, tanto pavimentada como no pavimentada</t>
  </si>
  <si>
    <t>N° de km. de vías rehabilitadas</t>
  </si>
  <si>
    <t>Estructurar proyectos para la construcción de Puentes Vehiculares</t>
  </si>
  <si>
    <t>No de proyectos estructurados</t>
  </si>
  <si>
    <t>Construir Puentes Peatonales</t>
  </si>
  <si>
    <t>No de puentes construidos</t>
  </si>
  <si>
    <t>Estructurar proyectos para construcción del aeropuerto municipal</t>
  </si>
  <si>
    <t>Construir Terminales de transporte aéreas y terrestres</t>
  </si>
  <si>
    <t>No. de terminales  construidos</t>
  </si>
  <si>
    <t>Aumentar el número de luminarias de propiedad del municipio para el fortalecimiento de la infraestructura municipal de alumbrado público</t>
  </si>
  <si>
    <t>No. de luminarias propias</t>
  </si>
  <si>
    <t>Seleccionar un operador que garantice el cumplimiento de las condiciones técnicas, jurídicas  y económicas actuales mediante mecanismos que permitan mejorar el servicio</t>
  </si>
  <si>
    <t>No. de Operadores seleccionados</t>
  </si>
  <si>
    <t>Mantener por lo menos el número de luminarias existentes en el municipio propiedad del operador de red para  el fortalecimiento de la infraestructura municipal de alumbrado público</t>
  </si>
  <si>
    <t>No. de luminarias mantenidas</t>
  </si>
  <si>
    <t>Implementar una estrategia para  la ampliación de cobertura, adecuación y mantenimiento de redes (energía, gas, telefonía, conectividad, telecomunicaciones... etc)</t>
  </si>
  <si>
    <t>Elaborar la revisión general ordinaria del Plan de Ordenamiento Territorial. (POT)</t>
  </si>
  <si>
    <t>No. POT revisados</t>
  </si>
  <si>
    <t>Aprobar el 100% de los instrumentos de gestión que se presenten para el desarrollo del POT</t>
  </si>
  <si>
    <t>% de instrumentos aprobados</t>
  </si>
  <si>
    <t>Implementar el sistema  de información geográfico municipal SIG</t>
  </si>
  <si>
    <t>No. de sistemas de información operando</t>
  </si>
  <si>
    <t>Actualizar la nomenclatura y la estratificación socioeconómica del municipio</t>
  </si>
  <si>
    <t>No. de procesos actualizados</t>
  </si>
  <si>
    <t>Suscribir un convenio de cooperación con el IGAC para la actualización y conservación catastral</t>
  </si>
  <si>
    <t>No. de convenios suscritos</t>
  </si>
  <si>
    <t>Legalización de predios de propiedad del municipio</t>
  </si>
  <si>
    <t>No. de predios legalizados</t>
  </si>
  <si>
    <t>Implementar una estrategia para mejorar las capacidades institucionales en la formulación de programas y proyectos</t>
  </si>
  <si>
    <t>Estrategia implementada</t>
  </si>
  <si>
    <t>Implementar agenda de trabajo conjunto con Secretaría de Hacienda en procesos de presupuestación</t>
  </si>
  <si>
    <t>Agenda de trabajo desarrollada</t>
  </si>
  <si>
    <t>Proponer instrumentos de intervención financiera para el desarrollo Municipal (contribución en valorización, participación en plusvalía)</t>
  </si>
  <si>
    <t>Instrumentos propuestos</t>
  </si>
  <si>
    <t>Construir  vivienda digna de interés prioritario</t>
  </si>
  <si>
    <t>No. de viviendas construidas</t>
  </si>
  <si>
    <t>Implementar programas de mejoramiento  de vivienda en el municipio</t>
  </si>
  <si>
    <t>No. de mejoramiento implementados</t>
  </si>
  <si>
    <t>Construir vivienda rural en sitio propio</t>
  </si>
  <si>
    <t>No. de viviendas construidas en sitio propio</t>
  </si>
  <si>
    <t>Crear el banco de materiales para el apoyo al mejoramiento y construcción en sitio propio</t>
  </si>
  <si>
    <t>banco de materiales creado</t>
  </si>
  <si>
    <t>Fortalecer la Secretaria de Planeación mediante la compra de equipos con recursos del SGR</t>
  </si>
  <si>
    <t>Adelantar acciones de apoyo y asesoría integral en legalización de predios para población vulnerable</t>
  </si>
  <si>
    <t>No. Acciones adelantadas</t>
  </si>
  <si>
    <t>Desarrollar estrategia para la promoción y prevención de riesgos ambientales</t>
  </si>
  <si>
    <t>Mantener las estrategias de promoción a los sectores productivos que implementen Mecanismos de Producción Limpia</t>
  </si>
  <si>
    <t>No. de estrategias de promoción de los sectores productivos</t>
  </si>
  <si>
    <t>Formular e implementar el Plan de adaptación y mitigación al cambio climático</t>
  </si>
  <si>
    <t>No. de planes formulados y puestos en marcha</t>
  </si>
  <si>
    <t>Realizar acciones de promoción para la medición, compensación, reducción y mitigación de impacto ambiental para empresas y su huella de carbono</t>
  </si>
  <si>
    <t>No. de empresas objeto de acciones de promoción</t>
  </si>
  <si>
    <t>Realizar estudio de identificación de costos ambientales en el sector industrial para la determinación de pasivos ambientales</t>
  </si>
  <si>
    <t>No. de estudios realizados</t>
  </si>
  <si>
    <t>Realizar Estudio hidrológico de las microcuencas del municipio</t>
  </si>
  <si>
    <t>No. de estudios hidrológicos realizados</t>
  </si>
  <si>
    <t>Desarrollar estrategias para el monitoreo de vertimientos realizados a los cuerpos de agua superficiales del municipio</t>
  </si>
  <si>
    <t>Realizar mantenimiento hidráulico  en cuerpos de agua superficiales</t>
  </si>
  <si>
    <t>No. de km de cuerpos de aguas superficiales intervenidos</t>
  </si>
  <si>
    <t>Adquirir predios de interés para la conservación del recurso hídrico</t>
  </si>
  <si>
    <t>No. de predios adquiridos</t>
  </si>
  <si>
    <t>Implementar el Plan de Manejo de las microcuencas del Municipio</t>
  </si>
  <si>
    <t xml:space="preserve">No. de planes de manejo de microcuencas Implementados </t>
  </si>
  <si>
    <t>Desarrollar estrategia para fortalecer el Vivero municipal</t>
  </si>
  <si>
    <t>No. de estrategias para fortalecer el vivero municipal</t>
  </si>
  <si>
    <t>Formular e implementar proyecto para la conservación y restauración de ecosistemas entre ellos guardabosques</t>
  </si>
  <si>
    <t>No. de proyectos formulados</t>
  </si>
  <si>
    <t>No. de proyectos implementados</t>
  </si>
  <si>
    <t>Actualizar el inventario de flora y fauna municipal</t>
  </si>
  <si>
    <t>No. de inventarios actualizados de flora y fauna municipal</t>
  </si>
  <si>
    <t>Implementar acciones de apoyo para el control de tráfico ilegal de flora y fauna silvestre</t>
  </si>
  <si>
    <t>No. de acciones de control de tráfico ilegal de flora y fauna silvestre realizadas en el cuatrienio</t>
  </si>
  <si>
    <t>Implementar estrategias para realizar Mantenimiento y Revegetalización de áreas degradadas</t>
  </si>
  <si>
    <t>Implementar el Plan de Gestión Integral de Residuos Sólidos – PGIRS</t>
  </si>
  <si>
    <t>N° de Planes implementados</t>
  </si>
  <si>
    <t xml:space="preserve">Realizar estudio de calidad del aire </t>
  </si>
  <si>
    <t>No. de estudios de calidad del aire realizados</t>
  </si>
  <si>
    <t>Realizar acciones conjuntas con la CAR para el control a la calidad del aire en las veredas del municipio realizando monitoreo a las fuentes móviles</t>
  </si>
  <si>
    <t>No. de jornadas de control a fuentes móviles realizadas</t>
  </si>
  <si>
    <t>Realizar la valoración y evaluación de impacto ambiental a los establecimientos de comercio que generen contaminación auditiva y visual</t>
  </si>
  <si>
    <t>Actualizar e implementar el Plan de Educación Ambiental Municipal integrando PRAES y PROCEDAS</t>
  </si>
  <si>
    <t>No. de planes actualizados</t>
  </si>
  <si>
    <t>No .de planes implementados</t>
  </si>
  <si>
    <t>Poner en funcionamiento las aulas ambientales</t>
  </si>
  <si>
    <t>No. de aulas operando</t>
  </si>
  <si>
    <t>Actualizar  e implementar el perfil ambiental del municipio y su plan de acción</t>
  </si>
  <si>
    <t xml:space="preserve">No. de perfiles actualizados </t>
  </si>
  <si>
    <t>No. de planes de acción implementados</t>
  </si>
  <si>
    <t>Desarrollar un Sistema de información ambiental que consolide información de los diferentes sectores productivos</t>
  </si>
  <si>
    <t>No. Sistema en funcionamiento</t>
  </si>
  <si>
    <t>Poner en funcionamiento el Sistema de Información Geográfico Ambiental</t>
  </si>
  <si>
    <t>No. de sistemas de información geográfico ambiental en funcionamiento</t>
  </si>
  <si>
    <t>Ampliar la implementación del PIGA (Plan Institucional de Gestión Ambiental) a sedes de la administración municipal</t>
  </si>
  <si>
    <t>No. de sedes de la Administración Municipal con PIGA implementado</t>
  </si>
  <si>
    <t>Implementar las obligaciones de la Sentencia del Rio Bogotá</t>
  </si>
  <si>
    <t xml:space="preserve">No. de obligaciones cumplidas  en la sentencia del Rio Bogotá </t>
  </si>
  <si>
    <t>Ampliar la capacidad de tratamiento de las Plantas de Agua Potable</t>
  </si>
  <si>
    <t>No. de PTAP ampliadas</t>
  </si>
  <si>
    <t>Implementar el mínimo vital a población vulnerable</t>
  </si>
  <si>
    <t xml:space="preserve">% de beneficiarios de población vulnerable del mínimo vital </t>
  </si>
  <si>
    <t xml:space="preserve">Implementar la estrategia del Programa de Ahorro y uso Eficiente del Agua </t>
  </si>
  <si>
    <t>Automatizar, Ampliar y realizar la Macro medición del Tanque Caita</t>
  </si>
  <si>
    <t>No. de Automatizaciones del Tanque Caita</t>
  </si>
  <si>
    <t>No. de Ampliaciones del Tanque Caita</t>
  </si>
  <si>
    <t>No. de Macro mediciones del Tanque Caita</t>
  </si>
  <si>
    <t>Implementación del plan maestro de acueducto y alcantarillado</t>
  </si>
  <si>
    <t xml:space="preserve">No. de planes implementados en acueducto </t>
  </si>
  <si>
    <t>Construir y dotar Laboratorios de Agua Potable</t>
  </si>
  <si>
    <t>No.  de Laboratorios construidos</t>
  </si>
  <si>
    <t>No.  de Laboratorios dotados</t>
  </si>
  <si>
    <t>Suscribir convenios para subsidiar el servicio público de Acueducto</t>
  </si>
  <si>
    <t xml:space="preserve">No. de convenios suscritos </t>
  </si>
  <si>
    <t>Cumplir con los requisitos legales de vertimientos a través de la estabilización y optimización de las Plantas de Tratamiento de  Aguas Residuales - PTAR´s</t>
  </si>
  <si>
    <t>No. de plantas de tratamiento de aguas residuales cumpliendo requisitos legales de vertimientos</t>
  </si>
  <si>
    <t>Diseñar y construir Plantas de Tratamiento de Aguas Residuales</t>
  </si>
  <si>
    <t xml:space="preserve">No. de Plantas de Tratamiento de Aguas Residuales diseñadas </t>
  </si>
  <si>
    <t>No. de Plantas de Tratamiento de Aguas Residuales construidas</t>
  </si>
  <si>
    <t>Implementar del plan maestro de acueducto y alcantarillado</t>
  </si>
  <si>
    <t>No. de planes implementados en alcantarillado</t>
  </si>
  <si>
    <t>Construir y dotar Laboratorio de Agua Residual</t>
  </si>
  <si>
    <t>Terminar y poner en marcha de la PTAR Los Patos</t>
  </si>
  <si>
    <t xml:space="preserve">No. de PTAR Los Patos terminada </t>
  </si>
  <si>
    <t>No. de PTAR Los Patos operando</t>
  </si>
  <si>
    <t>Suscribir convenios para subsidiar el servicio público de Alcantarillado</t>
  </si>
  <si>
    <t>Suscribir convenios para subsidiar los servicios público de Aseo</t>
  </si>
  <si>
    <t>Comprar vehículos,  Maquinaria y Equipos para la Empresa De Servicios Públicos</t>
  </si>
  <si>
    <t>No. de vehículos, maquinaria y equipos  adquiridos</t>
  </si>
  <si>
    <t>Implementar los servicios complementarios de acuerdo a la normatividad vigente</t>
  </si>
  <si>
    <t>No. de servicios complementarios implementados</t>
  </si>
  <si>
    <t>Diseñar y construir las instalaciones de la empresa de servicios públicos</t>
  </si>
  <si>
    <t>No. Diseños</t>
  </si>
  <si>
    <t>No. de nuevas instalaciones construidas de la ESPT</t>
  </si>
  <si>
    <t>Elaborar e implementar estudio técnico de cargas laborales para la ESPT</t>
  </si>
  <si>
    <t xml:space="preserve">No. de Estudios Técnicos elaborados </t>
  </si>
  <si>
    <t>No. de Estudios Técnicos implementados</t>
  </si>
  <si>
    <t>Aumentar el número de operativos de vigilancia a establecimientos de comercio</t>
  </si>
  <si>
    <t xml:space="preserve">No. de operativos realizados </t>
  </si>
  <si>
    <t>Aumentar la cobertura de puestos de policía en las veredas del municipio</t>
  </si>
  <si>
    <t>% de aumento en la cobertura</t>
  </si>
  <si>
    <t>Construir infraestructuras para las  entidades de seguridad, justicia y convivencia en el municipio</t>
  </si>
  <si>
    <t>No. infraestructuras construidas</t>
  </si>
  <si>
    <t>Adecuar infraestructuras para las  entidades de seguridad, convivencia y justicia en el municipio</t>
  </si>
  <si>
    <t>No. de infraestructuras adecuadas</t>
  </si>
  <si>
    <t>Poner en funcionamiento la Unidad Permanente de Justicia UPJ</t>
  </si>
  <si>
    <t>No. de Unidades Permanentes  en funcionamiento</t>
  </si>
  <si>
    <t xml:space="preserve">Adquirir Sistemas de Información </t>
  </si>
  <si>
    <t>No. de  Sistemas de Información  adquiridos</t>
  </si>
  <si>
    <t>Realizar actividades para fortalecer la Seguridad y Convivencia</t>
  </si>
  <si>
    <t>No. de actividades realizadas</t>
  </si>
  <si>
    <t>Formular estrategias para la articulación del programa cuadrantes seguros con las Instituciones Educativas</t>
  </si>
  <si>
    <t>No. de estrategias formuladas</t>
  </si>
  <si>
    <t>Implementar un programa de rehabilitación para personas con problemas de consumo de SPA Sustancias Psicoactivas licitas e ilícitas</t>
  </si>
  <si>
    <t>No. Programas implementados</t>
  </si>
  <si>
    <t>Implementar la Política Pública Municipal de Seguridad Ciudadana y Convivencia Ciudadana</t>
  </si>
  <si>
    <t>No. Políticas implementadas</t>
  </si>
  <si>
    <t>Actualizar el  Plan Integral de Seguridad y Convivencia Ciudadana</t>
  </si>
  <si>
    <t>No. de Planes actualizados</t>
  </si>
  <si>
    <t>Implementar el Plan Estratégico de Seguridad Vial</t>
  </si>
  <si>
    <t>No. de planes implementados</t>
  </si>
  <si>
    <t>Crear la Secretaría de Transporte y Movilidad</t>
  </si>
  <si>
    <t>No. de Secretaría de Transporte y Movilidad creadas</t>
  </si>
  <si>
    <t>Formular la Estrategia territorial “familia núcleo vital y seguro”</t>
  </si>
  <si>
    <t>Implementar nuevas  estrategias de prevención para las diferentes formas de violencia</t>
  </si>
  <si>
    <t>No. de Estrategias implementadas</t>
  </si>
  <si>
    <t>Realizar acciones de Prevención y reducción del trabajo infantil</t>
  </si>
  <si>
    <t>N° de acciones realizadas</t>
  </si>
  <si>
    <t>Fortalecer la atención, desarrollo y funcionamiento del programa casas de justicia.</t>
  </si>
  <si>
    <t>No. de acciones fortalecidas</t>
  </si>
  <si>
    <t>Implementar acciones para promover los mecanismos de solución de conflictos</t>
  </si>
  <si>
    <t xml:space="preserve">No. de acciones implementadas </t>
  </si>
  <si>
    <t>Formular estrategias para promover el respeto por los derechos humanos a la comunidad</t>
  </si>
  <si>
    <t>Realizar Estudio de Amenaza, vulnerabilidad y caracterización del riesgo de desastres en el Municipio de Tocancipá.</t>
  </si>
  <si>
    <t>Estudio de Amenaza, vulnerabilidad y categorización del riesgo de desastres realizado</t>
  </si>
  <si>
    <t>Actualizar  el Plan Municipal para la Gestión del Riesgo del Municipio de Tocancipá</t>
  </si>
  <si>
    <t>Plan Municipal para la Gestión del Riesgo actualizado</t>
  </si>
  <si>
    <t>Desarrollar estrategias para la operatividad del sistema de gestión del riesgo del Municipio</t>
  </si>
  <si>
    <t>Implementar el Puesto de Mando Unificado con línea 123 de emergencias en el Municipio</t>
  </si>
  <si>
    <t>PMU con línea 123 implementado</t>
  </si>
  <si>
    <t>Reubicar familias ubicadas en zonas de alto riesgo no mitigable</t>
  </si>
  <si>
    <t>% de avance en el proceso de reubicación de las familias</t>
  </si>
  <si>
    <t>Garantizar la atención integral a las situaciones de emergencia y/o desastres</t>
  </si>
  <si>
    <t>% de situaciones atendidas</t>
  </si>
  <si>
    <t>Mantener el programa de fortalecimiento y apoyo al 100% de las Juntas de Acción Comunal</t>
  </si>
  <si>
    <t>No. de JAC´s que son objeto de apoyo y fortalecimiento</t>
  </si>
  <si>
    <t>Ampliar a 5 las campañas de cultura ciudadana en el municipio</t>
  </si>
  <si>
    <t>Campañas ampliadas</t>
  </si>
  <si>
    <t xml:space="preserve">Modernizar e implementar la organización administrativa </t>
  </si>
  <si>
    <t>Modernización administrativa realizada</t>
  </si>
  <si>
    <t>Implementar de la modernización administrativa</t>
  </si>
  <si>
    <t xml:space="preserve">Desarrollar acciones para fortalecer la infraestructura tecnológica y equipamiento de oficinas del Municipio </t>
  </si>
  <si>
    <t>No. Acciones implementadas</t>
  </si>
  <si>
    <t>No. Oficinas equipadas y/o dotadas</t>
  </si>
  <si>
    <t xml:space="preserve">Desarrollar acciones para fortalecer e implementar la gestión documental </t>
  </si>
  <si>
    <t>Elaborar e implementar el Plan de Capacitación</t>
  </si>
  <si>
    <t>Plan de capacitación elaborado</t>
  </si>
  <si>
    <t>Plan de capacitación implementado</t>
  </si>
  <si>
    <t xml:space="preserve">Elaborar e implementar el  Plan de Bienestar Social Laboral, Estímulos, e Incentivos para los Servidores Públicos </t>
  </si>
  <si>
    <t>Plan de Bienestar Social elaborado</t>
  </si>
  <si>
    <t>Plan de Bienestar Social implementado</t>
  </si>
  <si>
    <t>Elaborar e Implementar el Sistema de Gestión de Seguridad y Salud en el Trabajo</t>
  </si>
  <si>
    <t>Sistema de Gestión de Seguridad y Salud en el Trabajo elaborado</t>
  </si>
  <si>
    <t>Elaborar e Implementar el sistema de gestión de seguridad y salud en el trabajo</t>
  </si>
  <si>
    <t>Sistema de Gestión de Seguridad y Salud en el Trabajo implementado</t>
  </si>
  <si>
    <t>Depurar los inventarios de bienes muebles e inmuebles municipales, articulado con el proceso de saneamiento contable</t>
  </si>
  <si>
    <t>No. de inventarios depurados</t>
  </si>
  <si>
    <t>Implementar el Plan de Medios y de estrategias de comunicación de la Administración Municipal</t>
  </si>
  <si>
    <t>Implementar el programa de participación en procesos comunicativos</t>
  </si>
  <si>
    <t>Programa Implementado</t>
  </si>
  <si>
    <t>Mantener la certificación de calidad NTCGP1000 e ISO 9001</t>
  </si>
  <si>
    <t>Certificación mantenida</t>
  </si>
  <si>
    <t>Sensibilizar al 100 % de los funcionarios sobre el Sistema Integrado de Calidad</t>
  </si>
  <si>
    <t>Funcionarios Capacitados</t>
  </si>
  <si>
    <t>Actualizar el estatuto tributario  municipal</t>
  </si>
  <si>
    <t>Estatuto Tributario actualizado</t>
  </si>
  <si>
    <t>Implementar el programa de fiscalización tributaria</t>
  </si>
  <si>
    <t>Programa de fiscalización implementados</t>
  </si>
  <si>
    <t xml:space="preserve">Recuperar la cartera morosa de los impuestos, tasas y contribuciones a través de un proceso administrativo coactivo efectivo </t>
  </si>
  <si>
    <t>Reducción de la cartera morosa (en millones de pesos)</t>
  </si>
  <si>
    <t>Implementar estrategias para optimizar el recaudo de los impuestos, tasas y contribuciones</t>
  </si>
  <si>
    <t>No. De estrategias implementadas</t>
  </si>
  <si>
    <t>Implementar normas contables, fiscales y financieras</t>
  </si>
  <si>
    <t>Normas Implementadas</t>
  </si>
  <si>
    <t>Realizar campañas de cultura de pago de los impuestos, tasas y contribuciones</t>
  </si>
  <si>
    <t>Campañas realizadas</t>
  </si>
  <si>
    <t>E1.P_A.MR1-MP01-1</t>
  </si>
  <si>
    <t>E1.P_A.MR1-MP01-2</t>
  </si>
  <si>
    <t>E1.P_A.MR1-MP02-1</t>
  </si>
  <si>
    <t>E1.P_A.MR1-MP03-1</t>
  </si>
  <si>
    <t>E1.P_A.MR1-MP04-1</t>
  </si>
  <si>
    <t>E1.P_A.MR1-MP05-1</t>
  </si>
  <si>
    <t>E1.P_A.MR1-MP06-1</t>
  </si>
  <si>
    <t>E1.P_A.MR1-MP07-1</t>
  </si>
  <si>
    <t>E1.P_A.MR1-MP08-1</t>
  </si>
  <si>
    <t>E1.P_A.MR2-MP01-1</t>
  </si>
  <si>
    <t>E1.P_A.MR2-MP02-1</t>
  </si>
  <si>
    <t>E1.P_A.MR2-MP03-1</t>
  </si>
  <si>
    <t>E1.P_A.MR2-MP04-1</t>
  </si>
  <si>
    <t>E1.P_A.MR3-MP01-1</t>
  </si>
  <si>
    <t>E1.P_A.MR3-MP02-1</t>
  </si>
  <si>
    <t>E1.P_A.MR3-MP03-1</t>
  </si>
  <si>
    <t>E1.P_A.MR3-MP04-1</t>
  </si>
  <si>
    <t>E1.P_A.MR3-MP05-1</t>
  </si>
  <si>
    <t>E1.P_A.MR4-MP01-1</t>
  </si>
  <si>
    <t>E1.P_A.MR4-MP02-1</t>
  </si>
  <si>
    <t>E1.P_A.MR4-MP03-1</t>
  </si>
  <si>
    <t>E1.P_A.MR4-MP04-1</t>
  </si>
  <si>
    <t>E1.P_A.MR4-MP05-1</t>
  </si>
  <si>
    <t>E1.P_A.MR5-MP01-1</t>
  </si>
  <si>
    <t>E1.P_A.MR5-MP02-1</t>
  </si>
  <si>
    <t>E1.P_A.MR5-MP03-1</t>
  </si>
  <si>
    <t>E1.P_A.MR5-MP04-1</t>
  </si>
  <si>
    <t>E1.P_B.MR1-MP01-1</t>
  </si>
  <si>
    <t>E1.P_B.MR1-MP02-1</t>
  </si>
  <si>
    <t>E1.P_B.MR1-MP03-1</t>
  </si>
  <si>
    <t>E1.P_B.MR1-MP04-1</t>
  </si>
  <si>
    <t>E1.P_B.MR2-MP01-1</t>
  </si>
  <si>
    <t>E1.P_B.MR2-MP02-1</t>
  </si>
  <si>
    <t>E1.P_B.MR2-MP03-1</t>
  </si>
  <si>
    <t>E1.P_B.MR3-MP01-1</t>
  </si>
  <si>
    <t>E1.P_B.MR3-MP02-1</t>
  </si>
  <si>
    <t>E1.P_B.MR3-MP03-1</t>
  </si>
  <si>
    <t>E1.P_B.MR3-MP04-1</t>
  </si>
  <si>
    <t>E1.P_B.MR3-MP05-1</t>
  </si>
  <si>
    <t>E1.P_B.MR3-MP06-1</t>
  </si>
  <si>
    <t>E1.P_B.MR3-MP07-1</t>
  </si>
  <si>
    <t>E1.P_B.MR3-MP08-1</t>
  </si>
  <si>
    <t>E1.P_B.MR3-MP09-1</t>
  </si>
  <si>
    <t>E1.P_B.MR3-MP10-1</t>
  </si>
  <si>
    <t>E1.P_C.MR1-MP01-1</t>
  </si>
  <si>
    <t>E1.P_C.MR1-MP02-1</t>
  </si>
  <si>
    <t>E1.P_C.MR1-MP03-1</t>
  </si>
  <si>
    <t>E1.P_C.MR1-MP04-1</t>
  </si>
  <si>
    <t>E1.P_C.MR1-MP05-1</t>
  </si>
  <si>
    <t>E1.P_C.MR1-MP06-1</t>
  </si>
  <si>
    <t>E1.P_C.MR1-MP07-1</t>
  </si>
  <si>
    <t>E1.P_C.MR1-MP08-1</t>
  </si>
  <si>
    <t>E1.P_C.MR1-MP09-1</t>
  </si>
  <si>
    <t>E1.P_C.MR1-MP10-1</t>
  </si>
  <si>
    <t>E1.P_C.MR1-MP11-1</t>
  </si>
  <si>
    <t>E1.P_C.MR1-MP12-1</t>
  </si>
  <si>
    <t>E1.P_C.MR1-MP13-1</t>
  </si>
  <si>
    <t>E1.P_C.MR1-MP14-1</t>
  </si>
  <si>
    <t>E1.P_C.MR1-MP16-1</t>
  </si>
  <si>
    <t>E1.P_D.MR1-MP01-1</t>
  </si>
  <si>
    <t>E1.P_D.MR1-MP02-1</t>
  </si>
  <si>
    <t>E1.P_D.MR1-MP03-1</t>
  </si>
  <si>
    <t>E1.P_D.MR1-MP04-1</t>
  </si>
  <si>
    <t>E1.P_D.MR1-MP05-1</t>
  </si>
  <si>
    <t>E1.P_D.MR1-MP06-1</t>
  </si>
  <si>
    <t>E1.P_D.MR1-MP07-1</t>
  </si>
  <si>
    <t>E1.P_D.MR1-MP08-1</t>
  </si>
  <si>
    <t>E1.P_D.MR1-MP09-1</t>
  </si>
  <si>
    <t>E1.P_D.MR1-MP10-1</t>
  </si>
  <si>
    <t>E1.P_D.MR1-MP11-1</t>
  </si>
  <si>
    <t>E1.P_D.MR1-MP12-1</t>
  </si>
  <si>
    <t>E1.P_D.MR1-MP13-1</t>
  </si>
  <si>
    <t>E1.P_E.MR1-MP01-1</t>
  </si>
  <si>
    <t>E1.P_E.MR1-MP02-1</t>
  </si>
  <si>
    <t>E1.P_E.MR1-MP03-1</t>
  </si>
  <si>
    <t>E1.P_E.MR1-MP04-1</t>
  </si>
  <si>
    <t>E1.P_E.MR1-MP05-1</t>
  </si>
  <si>
    <t>E1.P_F.MR1-MP01-1</t>
  </si>
  <si>
    <t>E1.P_F.MR1-MP02-1</t>
  </si>
  <si>
    <t>E1.P_F.MR1-MP03-1</t>
  </si>
  <si>
    <t>E1.P_F.MR1-MP04-1</t>
  </si>
  <si>
    <t>E1.P_F.MR2-MP01-1</t>
  </si>
  <si>
    <t>E1.P_F.MR2-MP02-1</t>
  </si>
  <si>
    <t>E1.P_F.MR2-MP03-1</t>
  </si>
  <si>
    <t>E1.P_F.MR2-MP04-1</t>
  </si>
  <si>
    <t>E1.P_G.MR1-MP01-1</t>
  </si>
  <si>
    <t>E1.P_G.MR1-MP02-1</t>
  </si>
  <si>
    <t>E1.P_G.MR1-MP03-1</t>
  </si>
  <si>
    <t>E1.P_G.MR2-MP01-1</t>
  </si>
  <si>
    <t>E1.P_H.MR1-MP01-1</t>
  </si>
  <si>
    <t>E1.P_H.MR1-MP02-1</t>
  </si>
  <si>
    <t>E1.P_H.MR1-MP03-1</t>
  </si>
  <si>
    <t>E1.P_H.MR1-MP04-1</t>
  </si>
  <si>
    <t>E1.P_H.MR1-MP05-1</t>
  </si>
  <si>
    <t>E1.P_H.MR1-MP06-1</t>
  </si>
  <si>
    <t>E1.P_H.MR1-MP07-1</t>
  </si>
  <si>
    <t>E1.P_I.MR1-MP01-1</t>
  </si>
  <si>
    <t>E1.P_I.MR1-MP02-1</t>
  </si>
  <si>
    <t>E1.P_I.MR1-MP03-1</t>
  </si>
  <si>
    <t>E1.P_J.MR1-MP01-1</t>
  </si>
  <si>
    <t>E1.P_J.MR1-MP02-1</t>
  </si>
  <si>
    <t>E2.P_A.MR1-MP01-1</t>
  </si>
  <si>
    <t>E2.P_A.MR1-MP02-1</t>
  </si>
  <si>
    <t>E2.P_A.MR1-MP03-1</t>
  </si>
  <si>
    <t>E2.P_A.MR1-MP04-1</t>
  </si>
  <si>
    <t>E2.P_A.MR1-MP05-1</t>
  </si>
  <si>
    <t>E2.P_A.MR1-MP06-1</t>
  </si>
  <si>
    <t>E2.P_A.MR1-MP07-1</t>
  </si>
  <si>
    <t>E2.P_A.MR1-MP08-1</t>
  </si>
  <si>
    <t>E2.P_A.MR1-MP09-1</t>
  </si>
  <si>
    <t>E2.P_A.MR1-MP10-1</t>
  </si>
  <si>
    <t>E2.P_B.MR1-MP01-1</t>
  </si>
  <si>
    <t>E2.P_B.MR1-MP02-1</t>
  </si>
  <si>
    <t>E2.P_B.MR1-MP03-1</t>
  </si>
  <si>
    <t>E2.P_B.MR1-MP04-1</t>
  </si>
  <si>
    <t>E2.P_C.MR1-MP01-1</t>
  </si>
  <si>
    <t>E2.P_C.MR1-MP02-1</t>
  </si>
  <si>
    <t>E2.P_C.MR1-MP03-1</t>
  </si>
  <si>
    <t>E2.P_D.MR1-MP01-1</t>
  </si>
  <si>
    <t>E2.P_D.MR1-MP02-1</t>
  </si>
  <si>
    <t>E2.P_D.MR1-MP03-1</t>
  </si>
  <si>
    <t>E2.P_D.MR1-MP04-1</t>
  </si>
  <si>
    <t>E2.P_D.MR1-MP05-1</t>
  </si>
  <si>
    <t>E2.P_E.MR1-MP01-1</t>
  </si>
  <si>
    <t>E2.P_E.MR1-MP02-1</t>
  </si>
  <si>
    <t>E2.P_E.MR1-MP03-1</t>
  </si>
  <si>
    <t>E2.P_E.MR1-MP04-1</t>
  </si>
  <si>
    <t>E2.P_E.MR1-MP05-1</t>
  </si>
  <si>
    <t>E2.P_E.MR1-MP06-1</t>
  </si>
  <si>
    <t>E2.P_F.MR1-MP01-1</t>
  </si>
  <si>
    <t>E2.P_F.MR1-MP02-1</t>
  </si>
  <si>
    <t>E2.P_F.MR1-MP03-1</t>
  </si>
  <si>
    <t>E2.P_F.MR1-MP04-1</t>
  </si>
  <si>
    <t>E2.P_F.MR1-MP05-1</t>
  </si>
  <si>
    <t>E2.P_F.MR2-MP01-1</t>
  </si>
  <si>
    <t>E2.P_F.MR2-MP02-1</t>
  </si>
  <si>
    <t>E2.P_F.MR2-MP03-1</t>
  </si>
  <si>
    <t>E2.P_F.MR2-MP04-1</t>
  </si>
  <si>
    <t>E3.P_A.MR1-MP01-1</t>
  </si>
  <si>
    <t>E3.P_A.MR1-MP02-1</t>
  </si>
  <si>
    <t>E3.P_A.MR1-MP03-1</t>
  </si>
  <si>
    <t>E3.P_A.MR1-MP04-1</t>
  </si>
  <si>
    <t>E3.P_A.MR1-MP05-1</t>
  </si>
  <si>
    <t>E3.P_A.MR1-MP06-1</t>
  </si>
  <si>
    <t>E3.P_A.MR1-MP07-1</t>
  </si>
  <si>
    <t>E3.P_A.MR1-MP08-1</t>
  </si>
  <si>
    <t>E3.P_A.MR1-MP09-1</t>
  </si>
  <si>
    <t>E3.P_A.MR1-MP10-1</t>
  </si>
  <si>
    <t>E3.P_A.MR1-MP11-1</t>
  </si>
  <si>
    <t>E3.P_A.MR1-MP12-1</t>
  </si>
  <si>
    <t>E3.P_A.MR1-MP13-1</t>
  </si>
  <si>
    <t>E3.P_A.MR1-MP14-1</t>
  </si>
  <si>
    <t>E3.P_A.MR1-MP15-1</t>
  </si>
  <si>
    <t>E3.P_A.MR1-MP16-1</t>
  </si>
  <si>
    <t>E3.P_A.MR1-MP17-1</t>
  </si>
  <si>
    <t>E3.P_A.MR1-MP18-1</t>
  </si>
  <si>
    <t>E3.P_A.MR1-MP19-1</t>
  </si>
  <si>
    <t>E3.P_A.MR1-MP20-1</t>
  </si>
  <si>
    <t>E3.P_A.MR1-MP21-1</t>
  </si>
  <si>
    <t>E3.P_B.MR1-MP01-1</t>
  </si>
  <si>
    <t>E3.P_B.MR1-MP02-1</t>
  </si>
  <si>
    <t>E3.P_B.MR1-MP03-1</t>
  </si>
  <si>
    <t>E3.P_B.MR1-MP04-1</t>
  </si>
  <si>
    <t>E3.P_B.MR1-MP05-1</t>
  </si>
  <si>
    <t>E3.P_B.MR1-MP06-1</t>
  </si>
  <si>
    <t>E3.P_B.MR1-MP07-1</t>
  </si>
  <si>
    <t>E3.P_B.MR1-MP08-1</t>
  </si>
  <si>
    <t>E3.P_B.MR1-MP09-1</t>
  </si>
  <si>
    <t>E3.P_B.MR1-MP10-1</t>
  </si>
  <si>
    <t>E3.P_B.MR1-MP11-1</t>
  </si>
  <si>
    <t>E3.P_B.MR1-MP12-1</t>
  </si>
  <si>
    <t>E3.P_B.MR1-MP13-1</t>
  </si>
  <si>
    <t>E3.P_C.MR1-MP01-1</t>
  </si>
  <si>
    <t>E3.P_C.MR1-MP02-1</t>
  </si>
  <si>
    <t>E3.P_C.MR1-MP03-1</t>
  </si>
  <si>
    <t>E3.P_C.MR2-MP01-1</t>
  </si>
  <si>
    <t>E3.P_D.MR1-MP01-1</t>
  </si>
  <si>
    <t>E3.P_D.MR1-MP02-1</t>
  </si>
  <si>
    <t>E3.P_D.MR1-MP03-1</t>
  </si>
  <si>
    <t>E3.P_D.MR1-MP04-1</t>
  </si>
  <si>
    <t>E3.P_D.MR1-MP05-1</t>
  </si>
  <si>
    <t>E3.P_D.MR1-MP06-1</t>
  </si>
  <si>
    <t>E3.P_D.MR2-MP01-1</t>
  </si>
  <si>
    <t>E3.P_D.MR2-MP02-1</t>
  </si>
  <si>
    <t>E3.P_D.MR2-MP03-1</t>
  </si>
  <si>
    <t>E3.P_E.MR1-MP01-1</t>
  </si>
  <si>
    <t>E3.P_E.MR1-MP02-1</t>
  </si>
  <si>
    <t>E3.P_E.MR1-MP03-1</t>
  </si>
  <si>
    <t>E3.P_E.MR1-MP04-1</t>
  </si>
  <si>
    <t>E3.P_E.MR1-MP05-1</t>
  </si>
  <si>
    <t>E3.P_E.MR1-MP06-1</t>
  </si>
  <si>
    <t>E3.P_F.MR1-MP01-1</t>
  </si>
  <si>
    <t>E3.P_F.MR1-MP02-1</t>
  </si>
  <si>
    <t>E3.P_F.MR1-MP03-1</t>
  </si>
  <si>
    <t>E3.P_F.MR1-MP04-1</t>
  </si>
  <si>
    <t>E3.P_F.MR1-MP05-1</t>
  </si>
  <si>
    <t>E3.P_G.MR1-MP01-1</t>
  </si>
  <si>
    <t>E3.P_G.MR1-MP02-1</t>
  </si>
  <si>
    <t>E3.P_G.MR1-MP03-1</t>
  </si>
  <si>
    <t>E3.P_G.MR1-MP04-1</t>
  </si>
  <si>
    <t>E3.P_G.MR1-MP05-1</t>
  </si>
  <si>
    <t>E3.P_H.MR1-MP01-1</t>
  </si>
  <si>
    <t>E3.P_H.MR1-MP02-1</t>
  </si>
  <si>
    <t>E3.P_H.MR1-MP02-2</t>
  </si>
  <si>
    <t>E3.P_H.MR1-MP03-1</t>
  </si>
  <si>
    <t>E3.P_H.MR1-MP04-1</t>
  </si>
  <si>
    <t>E3.P_H.MR1-MP05-1</t>
  </si>
  <si>
    <t>E3.P_H.MR1-MP06-1</t>
  </si>
  <si>
    <t>E3.P_I.MR1-MP01-1</t>
  </si>
  <si>
    <t>E3.P_I.MR1-MP02-1</t>
  </si>
  <si>
    <t>E3.P_I.MR1-MP03-1</t>
  </si>
  <si>
    <t>E3.P_J.MR1-MP01-1</t>
  </si>
  <si>
    <t>E3.P_J.MR1-MP01-2</t>
  </si>
  <si>
    <t>E3.P_J.MR1-MP02-1</t>
  </si>
  <si>
    <t>E3.P_J.MR1-MP03-1</t>
  </si>
  <si>
    <t>E3.P_J.MR1-MP03-2</t>
  </si>
  <si>
    <t>E3.P_J.MR1-MP04-1</t>
  </si>
  <si>
    <t>E3.P_J.MR1-MP05-1</t>
  </si>
  <si>
    <t>E3.P_J.MR1-MP06-1</t>
  </si>
  <si>
    <t>E3.P_K.MR1-MP01-1</t>
  </si>
  <si>
    <t>E3.P_L.MR1-MP01-1</t>
  </si>
  <si>
    <t>E3.P_L.MR1-MP02-1</t>
  </si>
  <si>
    <t>E3.P_L.MR1-MP03-1</t>
  </si>
  <si>
    <t>E3.P_L.MR1-MP04-1</t>
  </si>
  <si>
    <t>E3.P_L.MR1-MP04-2</t>
  </si>
  <si>
    <t>E3.P_L.MR1-MP04-3</t>
  </si>
  <si>
    <t>E3.P_L.MR1-MP05-1</t>
  </si>
  <si>
    <t>E3.P_L.MR1-MP06-1</t>
  </si>
  <si>
    <t>E3.P_L.MR1-MP06-2</t>
  </si>
  <si>
    <t>E3.P_L.MR1-MP07-1</t>
  </si>
  <si>
    <t>E3.P_L.MR2-MP01-1</t>
  </si>
  <si>
    <t>E3.P_L.MR2-MP02-1</t>
  </si>
  <si>
    <t>E3.P_L.MR2-MP02-2</t>
  </si>
  <si>
    <t>E3.P_L.MR2-MP03-1</t>
  </si>
  <si>
    <t>E3.P_L.MR2-MP04-1</t>
  </si>
  <si>
    <t>E3.P_L.MR2-MP04-2</t>
  </si>
  <si>
    <t>E3.P_L.MR2-MP05-1</t>
  </si>
  <si>
    <t>E3.P_L.MR2-MP05-2</t>
  </si>
  <si>
    <t>E3.P_L.MR2-MP06-1</t>
  </si>
  <si>
    <t>E3.P_L.MR3-MP01-1</t>
  </si>
  <si>
    <t>E3.P_L.MR3-MP02-1</t>
  </si>
  <si>
    <t>E3.P_L.MR3-MP03-1</t>
  </si>
  <si>
    <t>E3.P_L.MR4-MP01-1</t>
  </si>
  <si>
    <t>E3.P_L.MR4-MP01-2</t>
  </si>
  <si>
    <t>E3.P_L.MR4-MP02-1</t>
  </si>
  <si>
    <t>E3.P_L.MR4-MP02-2</t>
  </si>
  <si>
    <t>E4.P_A.MR1-MP01-1</t>
  </si>
  <si>
    <t>E4.P_A.MR1-MP02-1</t>
  </si>
  <si>
    <t>E4.P_A.MR1-MP03-1</t>
  </si>
  <si>
    <t>E4.P_A.MR1-MP04-1</t>
  </si>
  <si>
    <t>E4.P_A.MR1-MP05-1</t>
  </si>
  <si>
    <t>E4.P_A.MR1-MP06-1</t>
  </si>
  <si>
    <t>E4.P_A.MR1-MP07-1</t>
  </si>
  <si>
    <t>E4.P_A.MR2-MP01-1</t>
  </si>
  <si>
    <t>E4.P_A.MR2-MP02-1</t>
  </si>
  <si>
    <t>E4.P_A.MR2-MP03-1</t>
  </si>
  <si>
    <t>E4.P_A.MR2-MP04-1</t>
  </si>
  <si>
    <t>E4.P_A.MR2-MP05-1</t>
  </si>
  <si>
    <t>E4.P_A.MR2-MP06-1</t>
  </si>
  <si>
    <t>E4.P_A.MR3-MP01-1</t>
  </si>
  <si>
    <t>E4.P_A.MR3-MP02-1</t>
  </si>
  <si>
    <t>E4.P_A.MR3-MP03-1</t>
  </si>
  <si>
    <t>E4.P_A.MR4-MP01-1</t>
  </si>
  <si>
    <t>E4.P_A.MR4-MP02-1</t>
  </si>
  <si>
    <t>E4.P_A.MR4-MP03-1</t>
  </si>
  <si>
    <t>E4.P_B.MR1-MP01-1</t>
  </si>
  <si>
    <t>E4.P_B.MR1-MP02-1</t>
  </si>
  <si>
    <t>E4.P_B.MR1-MP03-1</t>
  </si>
  <si>
    <t>E4.P_B.MR1-MP04-1</t>
  </si>
  <si>
    <t>E4.P_B.MR1-MP05-1</t>
  </si>
  <si>
    <t>E4.P_B.MR1-MP06-1</t>
  </si>
  <si>
    <t>E4.P_C.MR1-MP01-1</t>
  </si>
  <si>
    <t>E4.P_C.MR1-MP02-1</t>
  </si>
  <si>
    <t>E4.P_D.MR1-MP01-1</t>
  </si>
  <si>
    <t>E4.P_D.MR1-MP01-2</t>
  </si>
  <si>
    <t>E4.P_D.MR1-MP02-1</t>
  </si>
  <si>
    <t>E4.P_D.MR1-MP02-2</t>
  </si>
  <si>
    <t>E4.P_D.MR1-MP03-1</t>
  </si>
  <si>
    <t>E4.P_D.MR1-MP04-1</t>
  </si>
  <si>
    <t>E4.P_D.MR1-MP04-2</t>
  </si>
  <si>
    <t>E4.P_D.MR1-MP05-1</t>
  </si>
  <si>
    <t>E4.P_D.MR1-MP05-2</t>
  </si>
  <si>
    <t>E4.P_D.MR1-MP06-1</t>
  </si>
  <si>
    <t>E4.P_D.MR1-MP06-2</t>
  </si>
  <si>
    <t>E4.P_D.MR1-MP07-1</t>
  </si>
  <si>
    <t>E4.P_D.MR2-MP01-1</t>
  </si>
  <si>
    <t>E4.P_D.MR2-MP02-1</t>
  </si>
  <si>
    <t>E4.P_D.MR3-MP01-1</t>
  </si>
  <si>
    <t>E4.P_D.MR3-MP02-1</t>
  </si>
  <si>
    <t>E4.P_E.MR1-MP01-1</t>
  </si>
  <si>
    <t>E4.P_E.MR1-MP02-1</t>
  </si>
  <si>
    <t>E4.P_E.MR1-MP03-1</t>
  </si>
  <si>
    <t>E4.P_E.MR1-MP04-1</t>
  </si>
  <si>
    <t>E4.P_E.MR1-MP05-1</t>
  </si>
  <si>
    <t>E4.P_E.MR1-MP06-1</t>
  </si>
  <si>
    <t>COD.
EJE</t>
  </si>
  <si>
    <t>EJES</t>
  </si>
  <si>
    <t>MUNICIPIO DE TOCANCIPÁ - CUNADINAMARCA</t>
  </si>
  <si>
    <t>PLAN DE DESARROLLO MUNICIPAL "TOCANCIPÁ ALTA COMPETITIVIDAD CON DESARROLLO Y PROYECCIÓN 2016 - 2019"</t>
  </si>
  <si>
    <r>
      <t xml:space="preserve">OBJETIVO GENERAL: </t>
    </r>
    <r>
      <rPr>
        <sz val="12"/>
        <rFont val="Arial"/>
        <family val="2"/>
      </rPr>
      <t>El Plan de Desarrollo tiene como objetivo principal brindar a la Administración Municipal las herramientas para generar el desarrollo social, económico y la preservación ambiental que el municipio necesita.</t>
    </r>
  </si>
  <si>
    <r>
      <t xml:space="preserve">VISIÓN: </t>
    </r>
    <r>
      <rPr>
        <sz val="12"/>
        <rFont val="Arial"/>
        <family val="2"/>
      </rPr>
      <t>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</si>
  <si>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 xml:space="preserve">Mantener la Participación de la cultura Tocancipeña en el panorama departamental, Nacional e Internacional </t>
  </si>
  <si>
    <t>CARGAS Y BENEFICIOS</t>
  </si>
  <si>
    <t>OBLIGACIONES VIP</t>
  </si>
  <si>
    <t>ADULTO MAYOR</t>
  </si>
  <si>
    <t>Articulo 131 de la LEY 1530 de 2012: Impuesto de transporte por oleoductos y gasoductos. El impuesto de transporte por los oleoductos y gasoductos estipulados en los contratos y normas vigentes, incluyendo los de Ecopetrol, será cedido a las entidades territoriales.
Este se cobrará por trimestres vencidos y estará a cargo del propietario del crudo o del gas, según sea el caso. El recaudo se distribuirá entre los municipios no productores cuyas jurisdicciones atraviesen los oleoductos o gasoductos en proporción al volumen y al kilometraje.
El recaudo y pago de este impuesto será realizado por los operadores de los mencionados ductos, observando los criterios generales que establezca el Ministerio de Minas y Energía para llevar a cabo dichas labores.
Las entidades beneficiarias de los recursos de impuesto de transporte ejecutarán los recursos provenientes del impuesto de transporte, en proyectos de inversión incluidos en los planes de desarrollo con estricta sujeción al régimen de contratación vigente y aplicable, respetando los principios de publicidad, transparencia y selección objetiva.</t>
  </si>
  <si>
    <t>Acuerdo No. 05 de 2011, art 1: Los recursos recaudados por la contribución al deporte al Deporte Miguel de Ibarra son rentas propias del municipio y se destinarán en un 70% para el fomento y apoyo de las escuelas de formación deportiva y al deporte competitivo y el restante 30% para la construcción y mantenimiento de escenarios deportivos en el municipio, para lo cual la Gerencia de Infraestructura deberá adelantar dichas obras, de acuerdo a las necesidades establecidas por el IMRDT.</t>
  </si>
  <si>
    <t>Ley 715 de 2001. Ley 1176 de 2007.</t>
  </si>
  <si>
    <t>CÓD. CONS.
META PRODUCTO</t>
  </si>
  <si>
    <t>Metas de Producto</t>
  </si>
  <si>
    <t>Indicador</t>
  </si>
  <si>
    <t>Lïnea base</t>
  </si>
  <si>
    <t>Meta de Producto
Cuatrenio</t>
  </si>
  <si>
    <t>Porcentaje de construcción del Complejo Universitario Municipal (%)</t>
  </si>
  <si>
    <t>Tasa de Cobertura de Transporte Escolar según distancia legal para los estudiantes que lo requieren (%)</t>
  </si>
  <si>
    <t>Porcentaje de construcción del Hospital Municipal (%)</t>
  </si>
  <si>
    <t xml:space="preserve">Mantener la Participación de la cultura Tocancipeña en el panorama departamental , Nacional e Internacional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</si>
  <si>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</si>
  <si>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</si>
  <si>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</si>
  <si>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</si>
  <si>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</si>
  <si>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</si>
  <si>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</si>
  <si>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</si>
  <si>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</si>
  <si>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</si>
  <si>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Según lo establecido en el paragrafo del Articulo 2º de la Ley 322  de 1996; los concejos municipales y distritales, a iniciativa del alcalde podrán establecer sobretasas o recargos a los impuestos de indus-tria y comercio, (...) o cualquier otro impuesto de ese nivel territorial, para financiar la actividad bomberil. De conformidad con el numeral 3. del Articulo 287 de 1991 de la Constitucion Politica de Colombia de 1991;  las entidades territoriales gozan de autonomia para administrar los recursos y establecer los tributos necesarios para el cumpliento de sus fuciones. Reglamentado por el Articulo 94 del Acuerdo numero 23 de noviembre 30 de 2016 del Municipio de Tocancipa; el recaudo de la sobretasa en el porcentaje establecido en el presente acuerdo sera destinado al mantenimiento, dotacion, compra de equipo de rescate y nuevas maquinarias, como al desarrollo tegnologico en los campos de la prevencion, capacitacion, extincion e investigacion de incendios y eventos conexos que atienden el Cuerpo de Bomberos.</t>
  </si>
  <si>
    <t>El Articulo 117 de la ley 438 de 1998: Sobretasa a la gasolina motor y al ACPM, autorízase a los municipios, distritos y departamentos, para adoptar la sobretasa a la gasolina motor extra y corriente, en las condiciones establecidas en la presente ley.. De conformidad con el numeral 3. del Articulo 287 de 1991 de la Constitucion Politica de Colom-bia de 1991;  las entidades territoriales gozan de autonomia para administrar los recursos y establecer los tributos necesarios para el cumpliento de sus fuciones. Reglamentado por el Articulo 106 del Acuerdo numero 23 de noviembre 30 de 2016 del Municipio de Tocancipa; el recaudo de la sobretasa sera destian para gastos de funcionamiento y para mentenimiento de vias, toda vez, que impuesto es del ente territorial y lo administra de acuerdo a sus necesidades</t>
  </si>
  <si>
    <t>Según el Decreto Nacional 399 de 2011, en el artículo 11 y de conformidad con el inciso 2° del artículo 6° de la Ley 1106 de 2006, todas las personas naturales o jurídicas que suscriban contratos de obra pública, con entidades de derecho público y fondos de orden distrital, celebren contratos de adición al valor de los existentes, deberán pagar a favor de la Nación, Departamento o Municipio, según el nivel al cual pertenezca la entidad pública contratante, una contribución equivalente al cinco por ciento 5% del valor total del correspondiente contrato o de la respectiva adición.
Así mismo, en el inciso 3° del artículo 6° de la Ley 1106 de 2006, dispone: las concesiones de construcción, mantenimiento y operaciones de vías de comunicación, terrestre o fluvial, puertos aéreos marítimos o fluviales pagaran con destino a los fondos de seguridad y convivencia de la entidad contratante una contribución del 2.5 por mil del valor total del recaudo bruto que genere la respectiva concesión. Reglamentado mediante el Articulo 218 del Acuerdo numero 23 del 30 de noviembre de 2016.</t>
  </si>
  <si>
    <t xml:space="preserve">Ley 99/1993, art. 45 "(...)Estos recursos sólo podrán ser utilizados por el municipio en obras previstas en el plan de desarrollo municipal, con prioridad para proyectos de saneamiento básico y mejoramiento ambiental."; "Parágrafo 1º.- De los recursos de que habla este artículo sólo se podrá destinar hasta el 10% para gastos de funcionamiento.
Parágrafo 2º.- Se entiende por saneamiento básico y mejoramiento ambiental la ejecución de obras de acueductos urbanos y rurales, alcantarillados, tratamientos de aguas y manejo y disposición de desechos líquidos y sólidos. Ley 1450 de 2011, art. 222 "(...) Estos recursos deberán ser utilizados por el municipio, en al menos un 50% a partir del año 2012, en proyectos de agua potable, saneamiento básico y mejoramiento ambiental. 
Parágrafo 2°. Se entiende por saneamiento básico y mejoramiento ambiental la ejecución de obras de acueductos urbanos y rurales, alcantarillados, tratamientos de aguas residuales y manejo y disposición de desechos líquidos y sólidos.
</t>
  </si>
  <si>
    <t xml:space="preserve">Artículo 338 Constitucional Politica de Colombia de 1991, admite la creación de rentas tributarias que por su naturaleza misma conllevan la característica de ser de destinación específica. Y reglamentada por los Articulos 177, 178, 179, 180 y 181 del Acuerdo 23 del 30 de Noviembre de 2016, del Municipio de Tocancipa. </t>
  </si>
  <si>
    <t xml:space="preserve">Ley 715 de 2001. En su art. 9. Las instituciones educativas debe combinar los recursos para brndar una de educacion de calidad, la evalucion permanente, el mejoramiento continuo del servicio educativo y los resultados del aprendizaje en el marco de su programa educativo intitucional; complementado en los paragrafos 1, 2, 3, 4 de este articulo y lo estispulado en la ley 1176 de 2007 el art. 2 , el cual modifica el articulo 4 de la ley 715 de 2001 y aclara que del monto total de los recursos del SGP, despues descontar el 4%, segun lo estipula el paragrafo 2º del articulo 2º de la ley 715 de 2001; el 58.5% del SGP son recursos de destinacion especifica para Educacion  </t>
  </si>
  <si>
    <t xml:space="preserve">Ley 715 de 2001. En su art. 9. Las instituciones educativas debe combinar los recursos para brindar una de educacion de calidad, la evalucion permanente, el mejoramiento continuo del servicio educativo y los resultados del aprendizaje en el marco de su programa educa-tivo intitucional; complementado en los paragrafos 1, 2, 3, 4 de este mismo articulo y lo es-tispulado en la ley 1176 de 2007 el art. 2 , el cual modifica el articulo 4 de la ley 715 de 2001 y aclara que del monto total de los recursos del SGP, despues descontar el 4%, segun lo estipula el paragrafo 2º del articulo 2º de la ley 715 de 2001; el 58.5% del SGP son recur-sos de destinacion especifica para Educacion  </t>
  </si>
  <si>
    <t xml:space="preserve">La Ley 715 de 2001. en su articulo 1º . El Sistema General de Partcipaciones esta constituido por los recursos que la Nacion transfiere a los entes territoriales por el mandato de la  Constitucion Politica de Colombia en sus articulos 356 y 357; que del total de los recursos del Sistema General de Particiones debe descontar el 4% y de ahi se deduce 0.5%  para los distritos y municipios para alimentacion escolar y lo complementa con lo dispuesto en la Ley 1176 de 2007, en el Articulo 18, (...) los recursos se destinaran en compra de alimentos, contrato de personal, transporte de alimentos, compra de menaje, dotacion, reposicion del menaje, aseo, compra de combustible y contrato de terceros para la adquisicion de alimentos, con el fin de prestar un excelente servicio.                                                                                                                                  </t>
  </si>
  <si>
    <t>Ley 715 de 2001. Articulo 76- 1 Los recursos para los servicios publicos se aplican en la construccion, ampliacion, rehabilitacion y mejoramiento de la infraestructura de los servicios publicos y lo establecido en la Ley 1176 de 2007 en su articulo 2º modifica el articulo 4º de la ley 715, aclarando que la distrubucion de los recursos del SGP y estipula que para Agua Potable y Saneamiento Basico le corresponde el 5.4% de los recursos del SGP complementando en el Articulo 4º Que los municipios y distritos son responsables de administrar de los recursos para Agua Potable y Saneamiento Basico garantizando el servicio y en el Articulo 11, literales a, b, c, d, e, f, h, describe la destinacion de los recursos para subsidios, estratos 1 y 2, para el pago del servicio de la deuda, preinversion en diseños, estudios e interventorias, formulacion e implementacion (...)</t>
  </si>
  <si>
    <t>Ley 715 de 2001 en su Articulo 76.7 Los recursos se aplicara en planear, desarrollar progra-mas deportivos, actividades deportivas, construir, mantener, acondicionar los escenarios deportivos, teniendo encuenta tambien lo estipulado por la Ley 1176 de 2007 en su Articulo 21 (…) De los recursos de la Participacion de Proposito General, cada distrito y municipio destinara el 4% para el Deporte y la Recreacon.</t>
  </si>
  <si>
    <t>Ley 715 de 2001. En sus Articulo 76.8 Los recursos se destinan para el acceso, la innovacion, la creacion, la produccion artistica, para fortalecer los procesos de informacion, comunica-ción, formacion, investigacion, expresion cultural, apoyar la construccion, la dotacion, el mantenimiento de la infraestructura cultural, proteger el patrimonio, los bienes, los servi-cios, las instituciones culturales y apoyar el desarrollo de las redes cultu-rales, teniendo en cuenta la Ley 1176 de 2007 en su Articulo 21 (...) De los recursos de la Participacion de Proposito General, cada distrito y municipio destinara el 3% para Cultura.</t>
  </si>
  <si>
    <t>Articulo 285 del Acuerdo 23 del 30de Noviembre de 2016.</t>
  </si>
  <si>
    <t>Articulo 334 del Acuerdo 23 del 30de Noviembre de 2016.</t>
  </si>
  <si>
    <t>Ley 142 de 1994 y decreto 1013 de 2005</t>
  </si>
  <si>
    <t>Articulo 293 del Acuerdo 23 del 30 de noviembre de 2016</t>
  </si>
  <si>
    <t>3821400 1490-92</t>
  </si>
  <si>
    <t xml:space="preserve"> </t>
  </si>
  <si>
    <t>Del valor recaudado por esta estampilla se debe descontar el 20% para ser transferido al fondo de pensiones de la entidad territorial; Articulo  47 de la Ley 863 de 2003).
Artículos 285 del Acuerdo 23 del 30 de noviembre de 2016, del Municipio de Tocancipa: a)10% para la Seguridad Social del Creador y del Gestor Cultural de acuerdo con la Ley 666 de 2001; b)10% de acuerdo al artículo 41 de la Ley 1379 de 2010 para el fortalecimiento de la Red Nacional de Bibliotecas; c)60% para apoyar diferentes programas de expresión cultural y artística de las artes en todas sus expresiones y las demás manifestaciones simbólicas expresivas (Artículo 17 de la Ley 397 de 1997).</t>
  </si>
  <si>
    <t>PROYECTOS (CÓD. SSEPI Y NOMBRE EBI)</t>
  </si>
  <si>
    <t>2016-25817-0047
Mantenimiento de la cobertura en educación, para mejorar el resultado de pruebas SABER, Tocancipá, Cundinamarca, Centro Oriente</t>
  </si>
  <si>
    <t>2016-25817-0051
Desarrollo del programa Restaurantes Escolares en el Municipio de Tocancipá, Cundinamarca, Centro Oriente</t>
  </si>
  <si>
    <t>2016-25817-0026
Fortalecimiento de la enseñanza mediante ambientes digitales y cualificación docente  en el Municipio de Tocancipá, Cundinamarca, Centro Oriente</t>
  </si>
  <si>
    <t>2016-25817-0044
Mantenimiento de las tasas de cobertura escolar Tocancipá, Cundinamarca, Centro Oriente</t>
  </si>
  <si>
    <t>2016-25817-0019
Mejoramiento Perfil ocupacional de la comunidad educativa Tocancipá, Cundinamarca, Centro Oriente</t>
  </si>
  <si>
    <t>2016-25817-0006
Implementación de una estrategia para el acceso y permanencia a la Educación Titulada, Complementaria, Tecnológica Tocancipá, Cundinamarca, Centro Oriente</t>
  </si>
  <si>
    <t>2016-25817-0038
Adecuación, terminación, equipamiento y operación del Hospital Municipal Tocancipá, Cundinamarca, Centro Oriente</t>
  </si>
  <si>
    <t>2016-25817-0041
Fortalecimiento del programa de Aseguramiento y prestación de servicios de salud del Municipio de Tocancipá, Cundinamarca, Centro Oriente</t>
  </si>
  <si>
    <t>2016-25817-0042
Implementación de las estrategias del Plan Decenal de Salud Pública del Municipio de Tocancipá, Cundinamarca, Centro Oriente</t>
  </si>
  <si>
    <t>2016-25817-0017
Ampliación de los programas artíscticos y culturales Tocancipá, Cundinamarca, Centro Oriente</t>
  </si>
  <si>
    <t>2016-25817-0018
Ampliación de la cobertura del programa de escuelas deportivas en el municipio de Tocancipá, Cundinamarca, Centro Oriente</t>
  </si>
  <si>
    <t>2016-25817-00015
Apoyo al Adulto Mayor en el Municipio Tocancipá, Cundinamarca, Centro Oriente</t>
  </si>
  <si>
    <t>2016-25817-0022
Ampliación de la infraestructura para la atención de primera infancia, infancia, adolescencia y juventud en el municipio de Tocancipá, Cundinamarca, Centro Oriente</t>
  </si>
  <si>
    <t>2016-25817-0024
Ampliación del desarrollo de programas sociales dirigidos a niños, niñas, adolescentes y jóvenves residentes en el municipio de Tocancipá, Cundinamarca, Centro Oriente</t>
  </si>
  <si>
    <t>2016-25817-0031
Ampliación de programas para atención a la mujer en el Municipio de Tocancipá, Cundinamarca, Centro Oriente</t>
  </si>
  <si>
    <t>2016-25817-0032
Ampliación de los programas dirigidos a la población LGBTI residente en el municipio de Tocancipá, Cundinamarca, Centro Oriente</t>
  </si>
  <si>
    <t>2016-25817-0016
Asistencia, atención y reparación integral a las víctimas del conflicto armado residentes en  Tocancipá, Cundinamarca, Centro Oriente</t>
  </si>
  <si>
    <t>2016-24817-0046
Protección para las familias identificadas en pobreza extrema residentes en el Municipio de Tocancipá, Cundinamarca,
Centro Oriente</t>
  </si>
  <si>
    <t>2016-25817-0027
Ampliación en la atención a la población con discapacidad y/o necesidades educativas especiales residente en el Municipio de Tocancipá, Cundinamarca, Centro Oriente</t>
  </si>
  <si>
    <t>2016-25817-0030
Mejoramiento del índice de desempleo entre la población economicamente activa residente en el Municipio de Tocancipá, Cundinamarca, Centro Oriente</t>
  </si>
  <si>
    <t>2016-25817-0003
Fortalecimiento de las unidades de emprendimiento y asociaciones Tocancipá, Cundinamarca, Centro Oriente</t>
  </si>
  <si>
    <t>2016-25817-0012
Implementación de mecanismos que favorezcan la competitividad en Tocancipá, Cundinamarca, Centro Oriente</t>
  </si>
  <si>
    <t>2016-25817-0014
Desarrollo de estrategias en ciencia, tecnología e innvación Tocancipá, Cundinamarca, Centro Oriente</t>
  </si>
  <si>
    <t>2016-25817-0002
Incremento de la productividad de las unidades productivas agropecuarias Tocancipá, Cundinamarca, Centro Oriente</t>
  </si>
  <si>
    <t>2016-25817-0035
Implementación del Plan Sectorial de Turismo, Tocancipá, Cundinamarca, Centro Oriente</t>
  </si>
  <si>
    <t>2016-25817-0037
Incremento del número de visitantes anuales a los sitios de interés turístico Tocancipá, Cundinamarca, Centro Oriente</t>
  </si>
  <si>
    <t>2016-25817-0036
Construcción y mantenimiento de infraestructura municipal Tocancipá, Cundinamarca, Centro Oriente</t>
  </si>
  <si>
    <t>2016-25817-0028
Mejoramiento de las condiciones de movilidad del Municipio a través de una inversión per cápita en el sector. Tocancipá,
Cundinamarca, Centro Oriente</t>
  </si>
  <si>
    <t>2016-25817-0043
Mantenimiento de los puntos lumínicos de alumbrado público municipal Tocancipá, Cundinamarca, Centro Oriente</t>
  </si>
  <si>
    <t>2016-25817-0049
Implementación de estrategias para la ampliación, cobertura, adecuación y mantenimiento de las redes de energía, gas, telefonia, conectividad del Municipio de Tocancipá, Cundinamarca, Centro Oriente.</t>
  </si>
  <si>
    <t>2016-25817-0053
Implementación de las acciones para mejorar las condiciones del Ordenamiento Territorial del Municipio de Tocancipá, Cundinamarca, Centro Oriente</t>
  </si>
  <si>
    <t>2016-25817-0054
Fortalecimiento de las capacidades institucionales del Municipio para mejorar la Planeación del Desarrollo municipal de Tocancipá, Cundinamarca, Centro Oriente</t>
  </si>
  <si>
    <t>2016-25817-0039
Mejoramiento de las condiciones de vivienda a través de estrategias y acciones para recuperar la vivienda digna en el
Municipio de Tocancipá, Cundinamarca, Centro Oriente</t>
  </si>
  <si>
    <t>2016-25817-0006
Formulación del plan de vulnerabilidad al cambio climatico en el municipio de Tocancipá, Cundinamarca, Centro Oriente</t>
  </si>
  <si>
    <t>2016-25817-0007
Conservación de las microcuencas del municipio de Tocancipá, Cundinamarca, Centro Oriente</t>
  </si>
  <si>
    <t>2016-25817-0008
Conservación de flora, fauna, suelo y seguimiento en mineria y gestion de residuos solidos en el municipio de Tocancipá,
Cundinamarca, Centro Oriente</t>
  </si>
  <si>
    <t>2016-25817-0009
Implementación de estrategias para mejorar las condiciones de contaminacion en el Municipio de Tocancipá, Cundinamarca, Centro Oriente</t>
  </si>
  <si>
    <t>2016-25817-0010
Compromiso de antener la cobertura en los programas SIGAM,PRAES PIGA PROCEDAS en el Municipo Tocancipá, Cundinamarca, Centro Oriente</t>
  </si>
  <si>
    <t>2016-25817-0011
Compromiso en el cumplimiento de las obligaciones impuestas en el fallo de la sentencia del Rio Bogota en el Municipio de Tocancipá, Cundinamarca, Centro Oriente</t>
  </si>
  <si>
    <t>2016-25817-0045
Mejoramiento de la cobertura de Acueducto del Área Urbana y Área Rural del Municipio de Tocancipá, Cundinamarca, Centro Oriente</t>
  </si>
  <si>
    <t>2016-25817-0033
Mejoramiento de la Cobertura de Alcantarillado en el Área Urbana y Área Rural en el Municipio de Tocancipá, Cundinamarca, Centro Oriente</t>
  </si>
  <si>
    <t>2016-25817-0034
Mejoramiento de la Cobertura del Aseo en el Área Urbana y Área Rural del Municipio de Tocancipá, Cundinamarca, Centro Oriente</t>
  </si>
  <si>
    <t>2016-25817-0048
Fortalecimiento Institucional de la Empresa de Servicios Públicos del Municipio de Tocancipá, Cundinamarca, Centro Oriente</t>
  </si>
  <si>
    <t>2016-25817-0020
Apoyo en la reducción de la tasa de hurtos Tocancipá, Cundinamarca, Centro Oriente</t>
  </si>
  <si>
    <t>2016-25817-0021
Apoyo en la reducción de lesiones personales Tocancipá, Cundinamarca, Centro Oriente</t>
  </si>
  <si>
    <t>2016-25817-0023 
Mejoramiento de los indicadores de Incidentes de desacato en el Municipio Tocancipá, Cundinamarca, Centro Oriente</t>
  </si>
  <si>
    <t>2016-25817-0025
Incremento del número de personas atendidas por año en el programa de casas de justicia Tocancipá, Cundinamarca,
Centro Oriente</t>
  </si>
  <si>
    <t>2016-25817-0055
Mejoramiento de la atención integral de la Gestión del Riesgo de Desastres Tocancipá, Cundinamarca, Centro Oriente</t>
  </si>
  <si>
    <t>2016-25817-0029
Ampliación de la participación de la población del municipio en los programas comunitarios Tocancipá, Cundinamarca,
Centro Oriente</t>
  </si>
  <si>
    <t>2016-25817-0005
Mejoramiento De la infraestructura tecnológica y organizacional Tocancipá, Cundinamarca, Centro Oriente</t>
  </si>
  <si>
    <t>2016-25817-0004
Implementación del Plan de Medios en el Municipio Tocancipá, Cundinamarca, Centro Oriente</t>
  </si>
  <si>
    <t>2016-25817-0052
Mantenimiento del Sistema Integrado Calidad MECI del Municipio de Tocancipá, Cundinamarca, Centro Oriente</t>
  </si>
  <si>
    <t>2016-25817-0050
Implementación de mecanismos de financiación Plan de Desarrollo Tocancipá, Cundinamarca, Centro Oriente</t>
  </si>
  <si>
    <t>Responsable</t>
  </si>
  <si>
    <t>Secretaria de Educación</t>
  </si>
  <si>
    <t>Secretaria de Salud</t>
  </si>
  <si>
    <t>Secretaria de Cultura y Patrimonio</t>
  </si>
  <si>
    <t>Instituto Municipal de Recreación y Deporte</t>
  </si>
  <si>
    <t>Secretaria Desarrollo e Integración Social</t>
  </si>
  <si>
    <t>Secretaria Desarrollo Económico y Agropecuario</t>
  </si>
  <si>
    <t>Secretaria de Infraestructura</t>
  </si>
  <si>
    <t>Secretaria de Planeación</t>
  </si>
  <si>
    <t>Secretaria de Ambiente</t>
  </si>
  <si>
    <t>Servicios Públicos</t>
  </si>
  <si>
    <t>Secretaria de Gobierno</t>
  </si>
  <si>
    <t>Secretaria Administrativa</t>
  </si>
  <si>
    <t>Oficina de Comunicaciones</t>
  </si>
  <si>
    <t>Secretaria de Hacienda</t>
  </si>
  <si>
    <t>SECRETARÍA DE HACIENDA</t>
  </si>
  <si>
    <t>DESCRIPCIÓN DEL INDICADOR DE PRODUCTO</t>
  </si>
  <si>
    <t>LÍNEA BASE IND. PROD. (DICIEMBRE DE 2015)</t>
  </si>
  <si>
    <t>CANT. IND. META PRODUCTO CUATRIENIO</t>
  </si>
  <si>
    <t>Porcentaje de construcción del Complejo Universitario Municipal</t>
  </si>
  <si>
    <t>Tasa de Cobertura de Transporte Escolar según distancia legal para los estudiantes que lo requieren</t>
  </si>
  <si>
    <t>Porcentaje de construcción del Hospital Municipal</t>
  </si>
  <si>
    <t>Ciudadela ampliada</t>
  </si>
  <si>
    <t xml:space="preserve">Infraestructura mejorada </t>
  </si>
  <si>
    <t>Obra construida</t>
  </si>
  <si>
    <t>Mega ludoteca construida</t>
  </si>
  <si>
    <t>Mega Hogar terminado</t>
  </si>
  <si>
    <t>Tasa de Colocación de la población económicamente activa en busca de empleo (Total colocados PEA en busca de empleo / Total inscritos activos)</t>
  </si>
  <si>
    <t>Tasa de mujeres colocadas (Total mujeres colocadas / Total colocados)</t>
  </si>
  <si>
    <t>Tasa de profesionales colocados (Total profesionales y/o administrativos colocados / Total inscritos).</t>
  </si>
  <si>
    <t>Tasa de colocación en proyectos de inversión Municipal (Total oferentes residentes en el Municipio colocados / Total vacantes de los proyectos de Inversión).</t>
  </si>
  <si>
    <t>Porcentaje de inversión de los recursos del SGR</t>
  </si>
  <si>
    <t>TOTALES ( $ )</t>
  </si>
  <si>
    <t>Valor Esperado INICIAL 2016</t>
  </si>
  <si>
    <t>Valor esperado VIGENTE 2017</t>
  </si>
  <si>
    <t>Valor esperado VIGENTE 2018</t>
  </si>
  <si>
    <t>Valor esperado VIGENTE 2019</t>
  </si>
  <si>
    <t>E1.P_C.MR1-MP15-1</t>
  </si>
  <si>
    <t xml:space="preserve"> De acuerdo a la Ley 617 de 2000, art. 3: Parágrafo 1º- Para efectos de lo dispuesto en esta ley se entiende por ingresos corrientes de libre destinación, los ingresos corrientes ex-cluidas las rentas de destinación específica, entendiendo por estas las destinadas por ley o acto administrativo a un fin determinado. Los ICLD, deben ser suficintes para atender sus obligaciones, provisionar el pasivo prestacional y pensional; y financiar, al menos parcialmente, la inversion publica autonoma de las mismas.
LEY 1450 DE 2011:
Artículo  210. Adquisición de áreas de interés para acueductos municipales. El artículo 111 de la Ley 99 de 1993 quedará así:
"Artículo 111. Adquisición de áreas de interés para acueductos municipales y regionales. Declárense de interés público las áreas de importancia estratégica para la conservación de recursos hídricos que surten de agua los acueductos municipales, distritales y regionales.
Los departamentos y municipios dedicarán un porcentaje no inferior al 1% de sus ingresos corrientes para la adquisición y mantenimiento de dichas zonas o para financiar esquemas de pago por servicios ambientales.
Los recursos de que trata el presente artículo, se destinarán prioritariamente a la adquisición y mantenimiento de las zonas.</t>
  </si>
  <si>
    <t>ICLD</t>
  </si>
  <si>
    <t>SGP EDUCACION CALIDAD</t>
  </si>
  <si>
    <t>SGP GRATUIDAD</t>
  </si>
  <si>
    <t>SGP DEPORTE</t>
  </si>
  <si>
    <t>SGP PROPOSITO GENERAL</t>
  </si>
  <si>
    <t>SGP AGUA POTABLE</t>
  </si>
  <si>
    <t>ESTAMPILLA PROCULTURA 100%</t>
  </si>
  <si>
    <t>FONDO DE SEGURIDAD</t>
  </si>
  <si>
    <t>RECURSOS LEY 99 DE 1993</t>
  </si>
  <si>
    <t>TRANSPORTE OLEODUCTOS</t>
  </si>
  <si>
    <t>FONDO ASISTENCIA TECNICA RURAL</t>
  </si>
  <si>
    <t>ESTAMPILLA MIGUEL DE IBARRA</t>
  </si>
  <si>
    <t>ALUMBRADO PUBLICO</t>
  </si>
  <si>
    <t>COMPARENDO AMBIENTAL</t>
  </si>
  <si>
    <t>CONSUMO CIGARRILLO</t>
  </si>
  <si>
    <t>FONDO DE SOLIDARIDAD SS PP</t>
  </si>
  <si>
    <t>ESTAMPILLA ADULTO MAYOR 30%</t>
  </si>
  <si>
    <t>ESTAMPILLA ADULTO MAYOR 70%</t>
  </si>
  <si>
    <t>ESTRATIFICACION SOCIO ECONOMICA</t>
  </si>
  <si>
    <t>SALUD REGIMEN SUBSIDIADO</t>
  </si>
  <si>
    <t>CONCEPTO</t>
  </si>
  <si>
    <t>SUBTOTAL</t>
  </si>
  <si>
    <t>INVERSION</t>
  </si>
  <si>
    <t>ESTRATEGIAS, TRIBUTACIÓN Y FINANCIAMIENTO DEL PDM</t>
  </si>
  <si>
    <t>V/R SUBTOTAL SOLICITADO PROYECTO DE INVERSIÓN 2019</t>
  </si>
  <si>
    <t>DISTRIBUCIÓN POR PROGRAMAS</t>
  </si>
  <si>
    <t>RENDIMIENTOS FINANCIEROS SGP EDUCACION CALIDAD</t>
  </si>
  <si>
    <t>RENDIMIENTOS FINANCIEROS SGP SALUD PUBLICA</t>
  </si>
  <si>
    <t>RENDIMIENTOS FINANCIEROS SGP AGUA POTABLE</t>
  </si>
  <si>
    <t>RENDIMIENTOS FINANCIEROS SOBRETASA A LA GASOLINA</t>
  </si>
  <si>
    <t>RENDIMIENTOS FINANCIEROS FONDO DE SEGURIDAD</t>
  </si>
  <si>
    <t>RENDIMIENTOS FINANCIEROS RECURSOS LEY 99</t>
  </si>
  <si>
    <t>RENDIMIENTOS FINANCIEROS TRANSPORTE OLEODUCTOS</t>
  </si>
  <si>
    <t>RENDIMIENTOS FINANCIEROS FONDO ASISTENCIA TECNICA RURAL</t>
  </si>
  <si>
    <t>RENDIMIENTOS FINANCIEROS ESTAMPILLA PROCULTURA</t>
  </si>
  <si>
    <t>RENDIMIENTOS FINANCIEROS ESTAMPILLA MIGUEL DE IBARRA</t>
  </si>
  <si>
    <t>RENDIMIENTOS FINANCIEROS ALUMBRADO PUBLICO</t>
  </si>
  <si>
    <t>RENDIMIENTOS FINANCIEROS COMPARENDO AMBIENTAL</t>
  </si>
  <si>
    <t>RENDIMIENTOS FINANCIEROS CESIONES TIPO A</t>
  </si>
  <si>
    <t>RENDIMIENTOS FINANCIEROS PLUSVALIA</t>
  </si>
  <si>
    <t>RENDIMIENTOS FINANCIEROS FONDO SOLIDARIDAD SERVICIOS PUBLICOS</t>
  </si>
  <si>
    <t>RENDIMIENTOS FINANCIEROS SOBRETASA BOMBERIL</t>
  </si>
  <si>
    <t>RENDIMIENTOS FINANCIEROS ESTAMPILLA ADULTO MAYOR</t>
  </si>
  <si>
    <t>RENDIMIENTOS FINANCIEROS ESTRATIFICACION</t>
  </si>
  <si>
    <t>RENDIMIENTOS FINANCIEROS OTROS GASTOS EN SALUD</t>
  </si>
  <si>
    <t>RENDIMIENTOS FINANCIEROS SGP ALIMENTACION ESCOLAR</t>
  </si>
  <si>
    <t>RECURSOS COLJUEGOS 25% CSF</t>
  </si>
  <si>
    <t>FUENTE</t>
  </si>
  <si>
    <t>001</t>
  </si>
  <si>
    <t>010</t>
  </si>
  <si>
    <t>011</t>
  </si>
  <si>
    <t>402</t>
  </si>
  <si>
    <t>055</t>
  </si>
  <si>
    <t>401</t>
  </si>
  <si>
    <t>013</t>
  </si>
  <si>
    <t>426</t>
  </si>
  <si>
    <t>Apoyo a programas para la mujer</t>
  </si>
  <si>
    <t>065</t>
  </si>
  <si>
    <t>012</t>
  </si>
  <si>
    <t>418</t>
  </si>
  <si>
    <t>030</t>
  </si>
  <si>
    <t>046</t>
  </si>
  <si>
    <t>047</t>
  </si>
  <si>
    <t>060</t>
  </si>
  <si>
    <t>063</t>
  </si>
  <si>
    <t>072</t>
  </si>
  <si>
    <t>OTROS  RECURSOS EN SALUD</t>
  </si>
  <si>
    <t>062</t>
  </si>
  <si>
    <t>419</t>
  </si>
  <si>
    <t>044</t>
  </si>
  <si>
    <t>007</t>
  </si>
  <si>
    <t>427</t>
  </si>
  <si>
    <t>045</t>
  </si>
  <si>
    <t>036</t>
  </si>
  <si>
    <t>415</t>
  </si>
  <si>
    <t>053</t>
  </si>
  <si>
    <t>064</t>
  </si>
  <si>
    <t>424</t>
  </si>
  <si>
    <t>033</t>
  </si>
  <si>
    <t>032</t>
  </si>
  <si>
    <t>412</t>
  </si>
  <si>
    <t>042</t>
  </si>
  <si>
    <t>423</t>
  </si>
  <si>
    <t>066</t>
  </si>
  <si>
    <t>048</t>
  </si>
  <si>
    <t>420</t>
  </si>
  <si>
    <t>051</t>
  </si>
  <si>
    <t>413</t>
  </si>
  <si>
    <t>002</t>
  </si>
  <si>
    <t>408</t>
  </si>
  <si>
    <t>404</t>
  </si>
  <si>
    <t>037</t>
  </si>
  <si>
    <t>405</t>
  </si>
  <si>
    <t>074</t>
  </si>
  <si>
    <t>474</t>
  </si>
  <si>
    <t>067</t>
  </si>
  <si>
    <t>422</t>
  </si>
  <si>
    <t>020</t>
  </si>
  <si>
    <t>406</t>
  </si>
  <si>
    <t>023</t>
  </si>
  <si>
    <t>407</t>
  </si>
  <si>
    <t>014</t>
  </si>
  <si>
    <t>057</t>
  </si>
  <si>
    <t>416</t>
  </si>
  <si>
    <t>403</t>
  </si>
  <si>
    <t>006</t>
  </si>
  <si>
    <t>414</t>
  </si>
  <si>
    <t>059</t>
  </si>
  <si>
    <t>411</t>
  </si>
  <si>
    <t>RUBRO</t>
  </si>
  <si>
    <t>VALOR</t>
  </si>
  <si>
    <t xml:space="preserve">ANEXO PRESUPUESTO DE INVERSION POR SECTORES </t>
  </si>
  <si>
    <t>Preparo: Jairo Augsuto Merchan Quintana</t>
  </si>
  <si>
    <t xml:space="preserve">                Secretario de Hacienda</t>
  </si>
  <si>
    <t>RENDIMIENTOS FINANCIEROS FONDO DE VIVIENDA</t>
  </si>
  <si>
    <t>PROYECTO DE PRESUPUESTO 2019 TOCANCIPA</t>
  </si>
  <si>
    <t>TECHOS PRESUPUESTALES POR FUENTE DE FINANCIACION</t>
  </si>
  <si>
    <t>TOTAL</t>
  </si>
  <si>
    <t>PORCENTAJE AMBIENTAL  CAR</t>
  </si>
  <si>
    <t>RESUMEN</t>
  </si>
  <si>
    <t>TOTAL PRESUPUESTO</t>
  </si>
  <si>
    <t>CAR</t>
  </si>
  <si>
    <t>FUNCIONAMIENTO  DESPACHO</t>
  </si>
  <si>
    <t>FUNCIONAMIENTO</t>
  </si>
  <si>
    <t>CONCEJO</t>
  </si>
  <si>
    <t>DEUDA</t>
  </si>
  <si>
    <t>PERSONERIA</t>
  </si>
  <si>
    <t>SERVICIO A LA DEUDA</t>
  </si>
  <si>
    <t>24</t>
  </si>
  <si>
    <t>2401</t>
  </si>
  <si>
    <t>DESARROLLO SOCIAL CON ALTA COMPETITIVIDAD Y PROYECCION</t>
  </si>
  <si>
    <t>240101</t>
  </si>
  <si>
    <t>240102</t>
  </si>
  <si>
    <t>SALUD CON ATENCION DIGNA PRIORITARIA Y DE CALIDAD</t>
  </si>
  <si>
    <t>240103</t>
  </si>
  <si>
    <t>240104</t>
  </si>
  <si>
    <t>240105</t>
  </si>
  <si>
    <t>240106</t>
  </si>
  <si>
    <t>240107</t>
  </si>
  <si>
    <t>240108</t>
  </si>
  <si>
    <t>240109</t>
  </si>
  <si>
    <t>240110</t>
  </si>
  <si>
    <t>2402</t>
  </si>
  <si>
    <t>DESARROLLO ECONOMICO CON ALTA COMPETITIVIDAD Y PROYECCION</t>
  </si>
  <si>
    <t>240201</t>
  </si>
  <si>
    <t>240202</t>
  </si>
  <si>
    <t>240203</t>
  </si>
  <si>
    <t>240204</t>
  </si>
  <si>
    <t>240205</t>
  </si>
  <si>
    <t>240206</t>
  </si>
  <si>
    <t>2403</t>
  </si>
  <si>
    <t>INFRAESTRUCTURA, PLANEACIÓN, AMBIENTE Y SERVICIOS PUBLICOS</t>
  </si>
  <si>
    <t>240301</t>
  </si>
  <si>
    <t>VIGENCIAS FUTURAS INFRAESTRUCTURAS INSTITUCIONALES Y COMUNITARIAS</t>
  </si>
  <si>
    <t xml:space="preserve">Vigencias futuras infraestrusturas institucionales </t>
  </si>
  <si>
    <t>240302</t>
  </si>
  <si>
    <t>24030201</t>
  </si>
  <si>
    <t>INFRAESTRUCTURA DE VIAS</t>
  </si>
  <si>
    <t>24030203</t>
  </si>
  <si>
    <t>VIGENCIAS FUTURAS PLAN VIAL, VIAS Y MOBILIDAD</t>
  </si>
  <si>
    <t>2403020301051</t>
  </si>
  <si>
    <t>Construcción vias y alamedas / Plusvalía</t>
  </si>
  <si>
    <t>240303</t>
  </si>
  <si>
    <t>240304</t>
  </si>
  <si>
    <t>240305</t>
  </si>
  <si>
    <t>240306</t>
  </si>
  <si>
    <t>240307</t>
  </si>
  <si>
    <t>240308</t>
  </si>
  <si>
    <t>240309</t>
  </si>
  <si>
    <t>240310</t>
  </si>
  <si>
    <t>240311</t>
  </si>
  <si>
    <t>240312</t>
  </si>
  <si>
    <t>2404</t>
  </si>
  <si>
    <t>SEGURIDAD, JUSTICIA, LA INTEGRACIÓN COMUNITARIA, ADMINISTRACIÓN PÚBLICA CON LA GENTE, POR LA GENTE</t>
  </si>
  <si>
    <t>240401</t>
  </si>
  <si>
    <t>240402</t>
  </si>
  <si>
    <t>240403</t>
  </si>
  <si>
    <t>240404</t>
  </si>
  <si>
    <t>240405</t>
  </si>
  <si>
    <t>Artículo 78 de la Ley 715 de 2001, modificado por el artículo 21 de la Ley 1176 de 2007. Según  la Ley 1176 de 2007 con los recursos de Libre Inversion, se pueden cubrir el serviio a la deuda originados en el financiamiento de proyectos de inversion fisica; se pueden pig-norar los recursos de participacion de propositos generales para el desarrollo de proyec-tos de inversion y para cubrir la atencion de los grupos vulnerables de que trata el nume-ral 11 del articulo 76 de la Ley 715 de 2001; confinanciar los gastos que se requiera para realizar el acompañamiento a las familias en el desarrollo del programa de la superacion de la pobreza extrema.</t>
  </si>
  <si>
    <t>SGP PARTICIPACIÓN DE PROPÓSITO GENERAL - LIBRE INVERSION</t>
  </si>
  <si>
    <t>SGP PROPOSITO GENERAL - LIBRE INVERSIÓN</t>
  </si>
  <si>
    <t>RENDIMIENTOS FINANCIEROS SGP PROPOSITO GENERAL - LIBRE INV.</t>
  </si>
  <si>
    <t>Ley 388 de 1997, art. 37: (…) las cesiones gratuitas que los propietarios de inmuebles deben hacer con destino a vías locales, equipamientos colectivos y espacio público en general (…).
Acuerdo Municipal No. 15 de 2012, art 1.</t>
  </si>
  <si>
    <t>Dec. M/pal No. 111 de 2008, art. 319, destinación: a)Terrenos proyectos VIS; b)Construcción o mejoramiento de Infraestructura vial, const. o mejor infraest. Servicios públicos domiciliarios; c)Áreas de recreación y equipamientos sociales; d)Adecuación de asentamientos urbanos en áreas de desarrollo incompleto o inadecuado; e)Proyectos y obras de recreación, parques y zonas verdes y expansión y recuperación de los centros de equipamientos que conforman la red del espacio público urbano; f)Infraestructura vial y sistemas de transporte masivo; g)programas de renovación urbana; h)indemnizaciones por adquisición de inmuebles para programas de renovación urbana; i)mejora, adecuación o restauración de bienes inmuebles catalogados como patrimonio cultural.
Articulo 204 del Acuerdo numero 23 del 30 de noviembre de 2016, del Municipio de Tocancipa: destinación: a)Terrenos proyectos VIS; b)Construcción o mejoramiento de Infraestructura vial, const. o mejor infraest. Servicios públicos domiciliarios; c)Áreas de recreación y equipamientos sociales; d)Adecuación de asentamientos urbanos en áreas de desarrollo incompleto o inadecuado; e)Proyectos y obras de recreación, parques y zonas verdes y expansión y recuperación de los centros de equipamientos que conforman la red del espacio público urbano; f)Infraestructura vial y sistemas de transporte masivo; g)programas de renovación urbana; h)indemnizaciones por adquisición de inmuebles para programas de renovación urbana; i)mejora, adecuación o restauración de bienes inmuebles catalogados como patrimonio cultural.</t>
  </si>
  <si>
    <t>Artículo 46 de la Ley 1537 DE 2012 "Por la cual se dictan normas tendientes a facilitar y promover el desarrollo urbano y el acceso a la vivienda y se dictan otras disposiciones".</t>
  </si>
  <si>
    <t>VIVIENDA DE INTERES PRIORITARIO</t>
  </si>
  <si>
    <t>PROYECCION RECURSOS FINANCIEROS  PARA FINANCIAR EL PLAN DE INVERSIONES 2020</t>
  </si>
  <si>
    <t>AÑO 2020</t>
  </si>
  <si>
    <t>PROYECTO DE PRESUPUESTO VIGENCIA 2020</t>
  </si>
  <si>
    <t>PLAN OPERATIVO ANUAL DE INVERSIONES - POAI - VIGENCIA 2020</t>
  </si>
  <si>
    <t>CANT. IND. META PRODUCTO 2020</t>
  </si>
  <si>
    <t>RECURSOS ASIGNADOS VIGENCIA 2020 (CERTIFICADOS POR SECRETARÍA DE HACIENDA)</t>
  </si>
  <si>
    <t>V/R ASIGNADO POR PROGRAMA - 
Vigencia 2020</t>
  </si>
  <si>
    <t>TOTAL ASIGNADO 2020 POR METAS DE PRODUCTO</t>
  </si>
  <si>
    <t>V/R POR FINANCIAR 2020</t>
  </si>
  <si>
    <t>RECURSOS ASIGNADOS 2020 (CERTIFICADOS POR SECRETARIA DE HACIENDA) - POR PROGRAMA</t>
  </si>
  <si>
    <t>TOTAL ASIGNADO 2020 POR PROGRAMA</t>
  </si>
  <si>
    <t>TOTAL ASIGNADO 2020 POR EJE</t>
  </si>
  <si>
    <t>LÍNEA BASE IND. RESULTADO (DICIEMBRE DE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</si>
</sst>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_(* \(#,##0\);_(* &quot;-&quot;_);_(@_)"/>
    <numFmt numFmtId="44" formatCode="_(&quot;$&quot;\ * #,##0.00_);_(&quot;$&quot;\ * \(#,##0.00\);_(&quot;$&quot;\ * &quot;-&quot;??_);_(@_)"/>
    <numFmt numFmtId="43" formatCode="_(* #,##0.00_);_(* \(#,##0.00\);_(* &quot;-&quot;??_);_(@_)"/>
    <numFmt numFmtId="164" formatCode="_-* #,##0_-;\-* #,##0_-;_-* &quot;-&quot;_-;_-@_-"/>
    <numFmt numFmtId="165" formatCode="_-* #,##0.00_-;\-* #,##0.00_-;_-* &quot;-&quot;??_-;_-@_-"/>
    <numFmt numFmtId="166" formatCode="_-* #,##0.00\ _€_-;\-* #,##0.00\ _€_-;_-* &quot;-&quot;??\ _€_-;_-@_-"/>
    <numFmt numFmtId="167" formatCode="_(* #,##0_);_(* \(#,##0\);_(* &quot;-&quot;??_);_(@_)"/>
    <numFmt numFmtId="168" formatCode="0;[Red]0"/>
    <numFmt numFmtId="169" formatCode="0.0%"/>
    <numFmt numFmtId="170" formatCode="0.0;[Red]0.0"/>
    <numFmt numFmtId="171" formatCode="0.00;[Red]0.00"/>
    <numFmt numFmtId="172" formatCode="0.0"/>
    <numFmt numFmtId="173" formatCode="#,##0.0000000_);\(#,##0.0000000\)"/>
    <numFmt numFmtId="174" formatCode="#,##0.000000000000000"/>
  </numFmts>
  <fonts count="71"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0"/>
      <color indexed="8"/>
      <name val="MS Sans Serif"/>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11"/>
      <color indexed="8"/>
      <name val="Arial"/>
      <family val="2"/>
    </font>
    <font>
      <sz val="16"/>
      <name val="Arial"/>
      <family val="2"/>
    </font>
    <font>
      <b/>
      <sz val="16"/>
      <name val="Arial"/>
      <family val="2"/>
    </font>
    <font>
      <sz val="12"/>
      <name val="Arial"/>
      <family val="2"/>
    </font>
    <font>
      <b/>
      <sz val="12"/>
      <name val="Arial"/>
      <family val="2"/>
    </font>
    <font>
      <sz val="14"/>
      <name val="Arial"/>
      <family val="2"/>
    </font>
    <font>
      <b/>
      <sz val="14"/>
      <name val="Arial"/>
      <family val="2"/>
    </font>
    <font>
      <u/>
      <sz val="11"/>
      <color theme="10"/>
      <name val="Calibri"/>
      <family val="2"/>
    </font>
    <font>
      <sz val="11"/>
      <color theme="1"/>
      <name val="Calibri"/>
      <family val="2"/>
      <scheme val="minor"/>
    </font>
    <font>
      <sz val="12"/>
      <color theme="1"/>
      <name val="Arial"/>
      <family val="2"/>
    </font>
    <font>
      <b/>
      <sz val="12"/>
      <color theme="0"/>
      <name val="Arial"/>
      <family val="2"/>
    </font>
    <font>
      <sz val="12"/>
      <color theme="0"/>
      <name val="Arial"/>
      <family val="2"/>
    </font>
    <font>
      <b/>
      <sz val="12"/>
      <color rgb="FFFF0000"/>
      <name val="Arial"/>
      <family val="2"/>
    </font>
    <font>
      <b/>
      <sz val="9"/>
      <color indexed="81"/>
      <name val="Tahoma"/>
      <family val="2"/>
    </font>
    <font>
      <b/>
      <sz val="12"/>
      <color theme="1"/>
      <name val="Arial"/>
      <family val="2"/>
    </font>
    <font>
      <b/>
      <sz val="11"/>
      <name val="Arial"/>
      <family val="2"/>
    </font>
    <font>
      <sz val="11"/>
      <color theme="0"/>
      <name val="Arial"/>
      <family val="2"/>
    </font>
    <font>
      <sz val="9"/>
      <color indexed="81"/>
      <name val="Tahoma"/>
      <family val="2"/>
    </font>
    <font>
      <sz val="12"/>
      <color rgb="FFFF0000"/>
      <name val="Arial"/>
      <family val="2"/>
    </font>
    <font>
      <b/>
      <sz val="16"/>
      <color rgb="FFFF0000"/>
      <name val="Arial"/>
      <family val="2"/>
    </font>
    <font>
      <b/>
      <sz val="12"/>
      <color theme="7" tint="-0.249977111117893"/>
      <name val="Arial"/>
      <family val="2"/>
    </font>
    <font>
      <b/>
      <sz val="15"/>
      <color theme="3"/>
      <name val="Arial"/>
      <family val="2"/>
    </font>
    <font>
      <b/>
      <sz val="12"/>
      <color theme="3"/>
      <name val="Arial"/>
      <family val="2"/>
    </font>
    <font>
      <sz val="11"/>
      <name val="Arial"/>
      <family val="2"/>
    </font>
    <font>
      <b/>
      <sz val="15"/>
      <color theme="0"/>
      <name val="Arial"/>
      <family val="2"/>
    </font>
    <font>
      <b/>
      <sz val="13"/>
      <name val="Arial"/>
      <family val="2"/>
    </font>
    <font>
      <sz val="11"/>
      <color indexed="8"/>
      <name val="Arial"/>
      <family val="2"/>
    </font>
    <font>
      <b/>
      <i/>
      <sz val="9"/>
      <color indexed="8"/>
      <name val="Arial"/>
      <family val="2"/>
    </font>
    <font>
      <i/>
      <sz val="10"/>
      <color indexed="8"/>
      <name val="Arial"/>
      <family val="2"/>
    </font>
    <font>
      <sz val="10"/>
      <name val="Arial"/>
      <family val="2"/>
    </font>
    <font>
      <i/>
      <sz val="10"/>
      <name val="Arial"/>
      <family val="2"/>
    </font>
    <font>
      <b/>
      <i/>
      <sz val="10"/>
      <color indexed="8"/>
      <name val="Arial"/>
      <family val="2"/>
    </font>
    <font>
      <b/>
      <i/>
      <sz val="10"/>
      <name val="Arial"/>
      <family val="2"/>
    </font>
    <font>
      <b/>
      <sz val="10"/>
      <color indexed="8"/>
      <name val="Arial"/>
      <family val="2"/>
    </font>
    <font>
      <b/>
      <sz val="8"/>
      <color indexed="81"/>
      <name val="Tahoma"/>
      <family val="2"/>
    </font>
    <font>
      <sz val="8"/>
      <color indexed="81"/>
      <name val="Tahoma"/>
      <family val="2"/>
    </font>
    <font>
      <sz val="11"/>
      <name val="Calibri"/>
      <family val="2"/>
      <scheme val="minor"/>
    </font>
    <font>
      <b/>
      <sz val="15"/>
      <name val="Calibri"/>
      <family val="2"/>
      <scheme val="minor"/>
    </font>
    <font>
      <b/>
      <sz val="18"/>
      <name val="Arial"/>
      <family val="2"/>
    </font>
    <font>
      <b/>
      <sz val="10"/>
      <name val="Arial"/>
      <family val="2"/>
    </font>
    <font>
      <sz val="12"/>
      <color indexed="8"/>
      <name val="Arial"/>
      <family val="2"/>
    </font>
    <font>
      <b/>
      <sz val="12"/>
      <color indexed="8"/>
      <name val="Arial"/>
      <family val="2"/>
    </font>
    <font>
      <sz val="10"/>
      <color indexed="8"/>
      <name val="Arial"/>
      <family val="2"/>
    </font>
    <font>
      <b/>
      <sz val="11"/>
      <color theme="1"/>
      <name val="Calibri"/>
      <family val="2"/>
      <scheme val="minor"/>
    </font>
    <font>
      <b/>
      <sz val="8"/>
      <color theme="1"/>
      <name val="Calibri"/>
      <family val="2"/>
      <scheme val="minor"/>
    </font>
    <font>
      <b/>
      <sz val="10"/>
      <color theme="0"/>
      <name val="Arial"/>
      <family val="2"/>
    </font>
    <font>
      <b/>
      <sz val="20"/>
      <color rgb="FFFFE89F"/>
      <name val="Arial"/>
      <family val="2"/>
    </font>
  </fonts>
  <fills count="4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92D050"/>
        <bgColor indexed="64"/>
      </patternFill>
    </fill>
    <fill>
      <patternFill patternType="solid">
        <fgColor theme="9" tint="0.59999389629810485"/>
        <bgColor indexed="64"/>
      </patternFill>
    </fill>
    <fill>
      <patternFill patternType="solid">
        <fgColor rgb="FFF89D5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0"/>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rgb="FFFFE89F"/>
        <bgColor indexed="64"/>
      </patternFill>
    </fill>
    <fill>
      <patternFill patternType="solid">
        <fgColor rgb="FF3CA2BE"/>
        <bgColor indexed="64"/>
      </patternFill>
    </fill>
    <fill>
      <patternFill patternType="solid">
        <fgColor rgb="FFCC706E"/>
        <bgColor indexed="64"/>
      </patternFill>
    </fill>
    <fill>
      <patternFill patternType="solid">
        <fgColor theme="3" tint="0.79998168889431442"/>
        <bgColor indexed="64"/>
      </patternFill>
    </fill>
    <fill>
      <patternFill patternType="solid">
        <fgColor rgb="FFEFECF4"/>
        <bgColor indexed="64"/>
      </patternFill>
    </fill>
    <fill>
      <patternFill patternType="solid">
        <fgColor rgb="FF00B0F0"/>
        <bgColor indexed="64"/>
      </patternFill>
    </fill>
    <fill>
      <patternFill patternType="solid">
        <fgColor rgb="FFFCD5B4"/>
        <bgColor indexed="64"/>
      </patternFill>
    </fill>
    <fill>
      <patternFill patternType="solid">
        <fgColor theme="7" tint="0.39997558519241921"/>
        <bgColor indexed="64"/>
      </patternFill>
    </fill>
    <fill>
      <patternFill patternType="solid">
        <fgColor rgb="FFFFFF00"/>
        <bgColor indexed="64"/>
      </patternFill>
    </fill>
    <fill>
      <patternFill patternType="solid">
        <fgColor theme="8" tint="0.39997558519241921"/>
        <bgColor indexed="64"/>
      </patternFill>
    </fill>
    <fill>
      <patternFill patternType="solid">
        <fgColor rgb="FFC5E4ED"/>
        <bgColor indexed="64"/>
      </patternFill>
    </fill>
    <fill>
      <patternFill patternType="solid">
        <fgColor theme="9" tint="0.39997558519241921"/>
        <bgColor indexed="64"/>
      </patternFill>
    </fill>
  </fills>
  <borders count="2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ck">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ck">
        <color indexed="64"/>
      </top>
      <bottom style="thick">
        <color indexed="64"/>
      </bottom>
      <diagonal/>
    </border>
    <border>
      <left style="thick">
        <color indexed="64"/>
      </left>
      <right/>
      <top style="medium">
        <color indexed="64"/>
      </top>
      <bottom style="thick">
        <color indexed="64"/>
      </bottom>
      <diagonal/>
    </border>
    <border>
      <left style="thick">
        <color indexed="64"/>
      </left>
      <right/>
      <top style="thick">
        <color indexed="64"/>
      </top>
      <bottom style="thick">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ck">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ck">
        <color indexed="64"/>
      </left>
      <right style="dotted">
        <color indexed="64"/>
      </right>
      <top style="thick">
        <color indexed="64"/>
      </top>
      <bottom/>
      <diagonal/>
    </border>
    <border>
      <left style="dotted">
        <color indexed="64"/>
      </left>
      <right style="medium">
        <color indexed="64"/>
      </right>
      <top style="thick">
        <color indexed="64"/>
      </top>
      <bottom/>
      <diagonal/>
    </border>
    <border>
      <left style="thick">
        <color indexed="64"/>
      </left>
      <right style="dotted">
        <color indexed="64"/>
      </right>
      <top style="medium">
        <color indexed="64"/>
      </top>
      <bottom/>
      <diagonal/>
    </border>
    <border>
      <left style="dotted">
        <color indexed="64"/>
      </left>
      <right style="medium">
        <color indexed="64"/>
      </right>
      <top/>
      <bottom/>
      <diagonal/>
    </border>
    <border>
      <left style="thick">
        <color indexed="64"/>
      </left>
      <right style="dotted">
        <color indexed="64"/>
      </right>
      <top/>
      <bottom/>
      <diagonal/>
    </border>
    <border>
      <left style="dotted">
        <color indexed="64"/>
      </left>
      <right style="medium">
        <color indexed="64"/>
      </right>
      <top style="medium">
        <color indexed="64"/>
      </top>
      <bottom/>
      <diagonal/>
    </border>
    <border>
      <left style="thick">
        <color indexed="64"/>
      </left>
      <right style="dotted">
        <color indexed="64"/>
      </right>
      <top/>
      <bottom style="thick">
        <color indexed="64"/>
      </bottom>
      <diagonal/>
    </border>
    <border>
      <left style="dotted">
        <color indexed="64"/>
      </left>
      <right style="medium">
        <color indexed="64"/>
      </right>
      <top/>
      <bottom style="thick">
        <color indexed="64"/>
      </bottom>
      <diagonal/>
    </border>
    <border>
      <left style="medium">
        <color indexed="64"/>
      </left>
      <right style="dotted">
        <color indexed="64"/>
      </right>
      <top style="thick">
        <color indexed="64"/>
      </top>
      <bottom/>
      <diagonal/>
    </border>
    <border>
      <left style="dotted">
        <color indexed="64"/>
      </left>
      <right style="dotted">
        <color indexed="64"/>
      </right>
      <top style="thick">
        <color indexed="64"/>
      </top>
      <bottom/>
      <diagonal/>
    </border>
    <border>
      <left style="dotted">
        <color indexed="64"/>
      </left>
      <right style="dotted">
        <color indexed="64"/>
      </right>
      <top/>
      <bottom/>
      <diagonal/>
    </border>
    <border>
      <left style="medium">
        <color indexed="64"/>
      </left>
      <right style="dotted">
        <color indexed="64"/>
      </right>
      <top/>
      <bottom/>
      <diagonal/>
    </border>
    <border>
      <left style="medium">
        <color indexed="64"/>
      </left>
      <right style="dotted">
        <color indexed="64"/>
      </right>
      <top/>
      <bottom style="thin">
        <color indexed="64"/>
      </bottom>
      <diagonal/>
    </border>
    <border>
      <left style="medium">
        <color indexed="64"/>
      </left>
      <right style="dotted">
        <color indexed="64"/>
      </right>
      <top style="thin">
        <color indexed="64"/>
      </top>
      <bottom/>
      <diagonal/>
    </border>
    <border>
      <left style="dotted">
        <color indexed="64"/>
      </left>
      <right style="dotted">
        <color indexed="64"/>
      </right>
      <top style="medium">
        <color indexed="64"/>
      </top>
      <bottom/>
      <diagonal/>
    </border>
    <border>
      <left style="medium">
        <color indexed="64"/>
      </left>
      <right style="dotted">
        <color indexed="64"/>
      </right>
      <top style="medium">
        <color indexed="64"/>
      </top>
      <bottom/>
      <diagonal/>
    </border>
    <border>
      <left style="medium">
        <color indexed="64"/>
      </left>
      <right style="dotted">
        <color indexed="64"/>
      </right>
      <top/>
      <bottom style="thick">
        <color indexed="64"/>
      </bottom>
      <diagonal/>
    </border>
    <border>
      <left style="medium">
        <color indexed="64"/>
      </left>
      <right style="dotted">
        <color indexed="64"/>
      </right>
      <top style="thin">
        <color indexed="64"/>
      </top>
      <bottom style="thin">
        <color indexed="64"/>
      </bottom>
      <diagonal/>
    </border>
    <border>
      <left style="dotted">
        <color indexed="64"/>
      </left>
      <right style="dotted">
        <color indexed="64"/>
      </right>
      <top/>
      <bottom style="thick">
        <color indexed="64"/>
      </bottom>
      <diagonal/>
    </border>
    <border>
      <left style="medium">
        <color indexed="64"/>
      </left>
      <right style="medium">
        <color indexed="64"/>
      </right>
      <top style="thick">
        <color indexed="64"/>
      </top>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top style="thin">
        <color indexed="64"/>
      </top>
      <bottom style="thin">
        <color indexed="64"/>
      </bottom>
      <diagonal/>
    </border>
    <border>
      <left style="dotted">
        <color indexed="64"/>
      </left>
      <right/>
      <top style="thin">
        <color indexed="64"/>
      </top>
      <bottom/>
      <diagonal/>
    </border>
    <border>
      <left style="dotted">
        <color indexed="64"/>
      </left>
      <right/>
      <top style="medium">
        <color indexed="64"/>
      </top>
      <bottom style="thin">
        <color indexed="64"/>
      </bottom>
      <diagonal/>
    </border>
    <border>
      <left style="dotted">
        <color indexed="64"/>
      </left>
      <right style="thin">
        <color indexed="64"/>
      </right>
      <top style="medium">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thin">
        <color indexed="64"/>
      </right>
      <top style="thin">
        <color indexed="64"/>
      </top>
      <bottom/>
      <diagonal/>
    </border>
    <border>
      <left style="medium">
        <color indexed="64"/>
      </left>
      <right style="dotted">
        <color indexed="64"/>
      </right>
      <top style="thick">
        <color indexed="64"/>
      </top>
      <bottom style="thin">
        <color indexed="64"/>
      </bottom>
      <diagonal/>
    </border>
    <border>
      <left style="dotted">
        <color indexed="64"/>
      </left>
      <right style="dotted">
        <color indexed="64"/>
      </right>
      <top style="thick">
        <color indexed="64"/>
      </top>
      <bottom style="thin">
        <color indexed="64"/>
      </bottom>
      <diagonal/>
    </border>
    <border>
      <left style="medium">
        <color indexed="64"/>
      </left>
      <right style="dotted">
        <color indexed="64"/>
      </right>
      <top style="thin">
        <color indexed="64"/>
      </top>
      <bottom style="thick">
        <color indexed="64"/>
      </bottom>
      <diagonal/>
    </border>
    <border>
      <left style="dotted">
        <color indexed="64"/>
      </left>
      <right style="dotted">
        <color indexed="64"/>
      </right>
      <top style="thin">
        <color indexed="64"/>
      </top>
      <bottom style="thick">
        <color indexed="64"/>
      </bottom>
      <diagonal/>
    </border>
    <border>
      <left style="medium">
        <color indexed="64"/>
      </left>
      <right style="medium">
        <color indexed="64"/>
      </right>
      <top style="thick">
        <color indexed="64"/>
      </top>
      <bottom style="thin">
        <color indexed="64"/>
      </bottom>
      <diagonal/>
    </border>
    <border>
      <left style="medium">
        <color indexed="64"/>
      </left>
      <right style="medium">
        <color indexed="64"/>
      </right>
      <top style="thin">
        <color indexed="64"/>
      </top>
      <bottom style="thick">
        <color indexed="64"/>
      </bottom>
      <diagonal/>
    </border>
    <border>
      <left style="dotted">
        <color indexed="64"/>
      </left>
      <right/>
      <top style="thick">
        <color indexed="64"/>
      </top>
      <bottom style="thin">
        <color indexed="64"/>
      </bottom>
      <diagonal/>
    </border>
    <border>
      <left style="dotted">
        <color indexed="64"/>
      </left>
      <right style="thin">
        <color indexed="64"/>
      </right>
      <top style="medium">
        <color indexed="64"/>
      </top>
      <bottom/>
      <diagonal/>
    </border>
    <border>
      <left style="thick">
        <color indexed="64"/>
      </left>
      <right style="dotted">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double">
        <color indexed="64"/>
      </top>
      <bottom/>
      <diagonal/>
    </border>
    <border>
      <left style="dotted">
        <color indexed="64"/>
      </left>
      <right style="dotted">
        <color indexed="64"/>
      </right>
      <top style="double">
        <color indexed="64"/>
      </top>
      <bottom/>
      <diagonal/>
    </border>
    <border>
      <left style="dotted">
        <color indexed="64"/>
      </left>
      <right style="medium">
        <color indexed="64"/>
      </right>
      <top style="double">
        <color indexed="64"/>
      </top>
      <bottom/>
      <diagonal/>
    </border>
    <border>
      <left style="medium">
        <color indexed="64"/>
      </left>
      <right style="dotted">
        <color indexed="64"/>
      </right>
      <top style="double">
        <color indexed="64"/>
      </top>
      <bottom style="thin">
        <color indexed="64"/>
      </bottom>
      <diagonal/>
    </border>
    <border>
      <left style="dotted">
        <color indexed="64"/>
      </left>
      <right style="dotted">
        <color indexed="64"/>
      </right>
      <top style="double">
        <color indexed="64"/>
      </top>
      <bottom style="thin">
        <color indexed="64"/>
      </bottom>
      <diagonal/>
    </border>
    <border>
      <left style="dotted">
        <color indexed="64"/>
      </left>
      <right/>
      <top style="double">
        <color indexed="64"/>
      </top>
      <bottom style="thin">
        <color indexed="64"/>
      </bottom>
      <diagonal/>
    </border>
    <border>
      <left style="medium">
        <color indexed="64"/>
      </left>
      <right style="medium">
        <color indexed="64"/>
      </right>
      <top style="double">
        <color indexed="64"/>
      </top>
      <bottom style="thin">
        <color indexed="64"/>
      </bottom>
      <diagonal/>
    </border>
    <border>
      <left style="dotted">
        <color indexed="64"/>
      </left>
      <right style="dotted">
        <color indexed="64"/>
      </right>
      <top style="medium">
        <color indexed="64"/>
      </top>
      <bottom style="thick">
        <color indexed="64"/>
      </bottom>
      <diagonal/>
    </border>
    <border>
      <left style="dotted">
        <color indexed="64"/>
      </left>
      <right style="thin">
        <color indexed="64"/>
      </right>
      <top style="medium">
        <color indexed="64"/>
      </top>
      <bottom style="thick">
        <color indexed="64"/>
      </bottom>
      <diagonal/>
    </border>
    <border>
      <left/>
      <right style="medium">
        <color indexed="64"/>
      </right>
      <top style="thick">
        <color indexed="64"/>
      </top>
      <bottom style="thick">
        <color indexed="64"/>
      </bottom>
      <diagonal/>
    </border>
    <border>
      <left style="thick">
        <color indexed="64"/>
      </left>
      <right style="dotted">
        <color indexed="64"/>
      </right>
      <top style="thick">
        <color indexed="64"/>
      </top>
      <bottom style="thin">
        <color indexed="64"/>
      </bottom>
      <diagonal/>
    </border>
    <border>
      <left style="dotted">
        <color indexed="64"/>
      </left>
      <right style="medium">
        <color indexed="64"/>
      </right>
      <top style="thick">
        <color indexed="64"/>
      </top>
      <bottom style="thin">
        <color indexed="64"/>
      </bottom>
      <diagonal/>
    </border>
    <border>
      <left style="dotted">
        <color indexed="64"/>
      </left>
      <right style="thin">
        <color indexed="64"/>
      </right>
      <top/>
      <bottom style="thin">
        <color indexed="64"/>
      </bottom>
      <diagonal/>
    </border>
    <border>
      <left style="medium">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right style="thin">
        <color indexed="64"/>
      </right>
      <top style="thin">
        <color indexed="64"/>
      </top>
      <bottom style="dotted">
        <color indexed="64"/>
      </bottom>
      <diagonal/>
    </border>
    <border>
      <left style="medium">
        <color indexed="64"/>
      </left>
      <right style="thin">
        <color indexed="64"/>
      </right>
      <top style="thick">
        <color indexed="64"/>
      </top>
      <bottom style="thick">
        <color indexed="64"/>
      </bottom>
      <diagonal/>
    </border>
    <border>
      <left style="medium">
        <color indexed="64"/>
      </left>
      <right style="dotted">
        <color indexed="64"/>
      </right>
      <top style="thick">
        <color indexed="64"/>
      </top>
      <bottom style="thick">
        <color indexed="64"/>
      </bottom>
      <diagonal/>
    </border>
    <border>
      <left style="dotted">
        <color indexed="64"/>
      </left>
      <right style="dotted">
        <color indexed="64"/>
      </right>
      <top style="thick">
        <color indexed="64"/>
      </top>
      <bottom style="thick">
        <color indexed="64"/>
      </bottom>
      <diagonal/>
    </border>
    <border>
      <left style="dotted">
        <color indexed="64"/>
      </left>
      <right style="thin">
        <color indexed="64"/>
      </right>
      <top style="thick">
        <color indexed="64"/>
      </top>
      <bottom style="thick">
        <color indexed="64"/>
      </bottom>
      <diagonal/>
    </border>
    <border>
      <left style="dotted">
        <color indexed="64"/>
      </left>
      <right style="medium">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right style="thin">
        <color indexed="64"/>
      </right>
      <top style="medium">
        <color indexed="64"/>
      </top>
      <bottom/>
      <diagonal/>
    </border>
    <border>
      <left/>
      <right style="medium">
        <color indexed="64"/>
      </right>
      <top style="medium">
        <color indexed="64"/>
      </top>
      <bottom style="thick">
        <color indexed="64"/>
      </bottom>
      <diagonal/>
    </border>
    <border>
      <left/>
      <right style="dotted">
        <color indexed="64"/>
      </right>
      <top style="medium">
        <color indexed="64"/>
      </top>
      <bottom style="thick">
        <color indexed="64"/>
      </bottom>
      <diagonal/>
    </border>
    <border>
      <left style="thin">
        <color indexed="64"/>
      </left>
      <right style="thick">
        <color indexed="64"/>
      </right>
      <top style="medium">
        <color indexed="64"/>
      </top>
      <bottom style="thick">
        <color indexed="64"/>
      </bottom>
      <diagonal/>
    </border>
    <border>
      <left style="thin">
        <color indexed="64"/>
      </left>
      <right style="thick">
        <color indexed="64"/>
      </right>
      <top style="medium">
        <color indexed="64"/>
      </top>
      <bottom/>
      <diagonal/>
    </border>
    <border>
      <left style="thin">
        <color indexed="64"/>
      </left>
      <right style="thick">
        <color indexed="64"/>
      </right>
      <top/>
      <bottom/>
      <diagonal/>
    </border>
    <border>
      <left style="dotted">
        <color indexed="64"/>
      </left>
      <right/>
      <top style="thin">
        <color indexed="64"/>
      </top>
      <bottom style="thick">
        <color indexed="64"/>
      </bottom>
      <diagonal/>
    </border>
    <border>
      <left style="medium">
        <color indexed="64"/>
      </left>
      <right style="thick">
        <color indexed="64"/>
      </right>
      <top style="thick">
        <color indexed="64"/>
      </top>
      <bottom/>
      <diagonal/>
    </border>
    <border>
      <left style="medium">
        <color indexed="64"/>
      </left>
      <right style="thick">
        <color indexed="64"/>
      </right>
      <top style="thin">
        <color indexed="64"/>
      </top>
      <bottom style="thin">
        <color indexed="64"/>
      </bottom>
      <diagonal/>
    </border>
    <border>
      <left style="medium">
        <color indexed="64"/>
      </left>
      <right style="thick">
        <color indexed="64"/>
      </right>
      <top style="thin">
        <color indexed="64"/>
      </top>
      <bottom/>
      <diagonal/>
    </border>
    <border>
      <left style="medium">
        <color indexed="64"/>
      </left>
      <right style="thick">
        <color indexed="64"/>
      </right>
      <top style="double">
        <color indexed="64"/>
      </top>
      <bottom style="thin">
        <color indexed="64"/>
      </bottom>
      <diagonal/>
    </border>
    <border>
      <left style="medium">
        <color indexed="64"/>
      </left>
      <right style="thick">
        <color indexed="64"/>
      </right>
      <top style="medium">
        <color indexed="64"/>
      </top>
      <bottom style="thin">
        <color indexed="64"/>
      </bottom>
      <diagonal/>
    </border>
    <border>
      <left style="medium">
        <color indexed="64"/>
      </left>
      <right style="thick">
        <color indexed="64"/>
      </right>
      <top style="thick">
        <color indexed="64"/>
      </top>
      <bottom style="thin">
        <color indexed="64"/>
      </bottom>
      <diagonal/>
    </border>
    <border>
      <left style="medium">
        <color indexed="64"/>
      </left>
      <right style="thick">
        <color indexed="64"/>
      </right>
      <top style="thin">
        <color indexed="64"/>
      </top>
      <bottom style="thick">
        <color indexed="64"/>
      </bottom>
      <diagonal/>
    </border>
    <border>
      <left style="hair">
        <color indexed="64"/>
      </left>
      <right style="medium">
        <color indexed="64"/>
      </right>
      <top style="hair">
        <color indexed="64"/>
      </top>
      <bottom style="double">
        <color indexed="64"/>
      </bottom>
      <diagonal/>
    </border>
    <border>
      <left style="hair">
        <color indexed="64"/>
      </left>
      <right style="medium">
        <color indexed="64"/>
      </right>
      <top style="hair">
        <color indexed="64"/>
      </top>
      <bottom style="medium">
        <color indexed="64"/>
      </bottom>
      <diagonal/>
    </border>
    <border>
      <left style="medium">
        <color indexed="64"/>
      </left>
      <right style="dotted">
        <color indexed="64"/>
      </right>
      <top style="hair">
        <color indexed="64"/>
      </top>
      <bottom style="thin">
        <color indexed="64"/>
      </bottom>
      <diagonal/>
    </border>
    <border>
      <left style="hair">
        <color indexed="64"/>
      </left>
      <right style="medium">
        <color indexed="64"/>
      </right>
      <top style="double">
        <color indexed="64"/>
      </top>
      <bottom style="hair">
        <color indexed="64"/>
      </bottom>
      <diagonal/>
    </border>
    <border>
      <left style="medium">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hair">
        <color indexed="64"/>
      </left>
      <right style="medium">
        <color indexed="64"/>
      </right>
      <top style="hair">
        <color indexed="64"/>
      </top>
      <bottom style="thick">
        <color indexed="64"/>
      </bottom>
      <diagonal/>
    </border>
    <border>
      <left style="hair">
        <color indexed="64"/>
      </left>
      <right style="medium">
        <color indexed="64"/>
      </right>
      <top style="medium">
        <color indexed="64"/>
      </top>
      <bottom style="medium">
        <color indexed="64"/>
      </bottom>
      <diagonal/>
    </border>
    <border>
      <left style="dotted">
        <color indexed="64"/>
      </left>
      <right/>
      <top style="thin">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double">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style="double">
        <color indexed="64"/>
      </top>
      <bottom style="hair">
        <color indexed="64"/>
      </bottom>
      <diagonal/>
    </border>
    <border>
      <left style="medium">
        <color indexed="64"/>
      </left>
      <right style="hair">
        <color indexed="64"/>
      </right>
      <top style="hair">
        <color indexed="64"/>
      </top>
      <bottom style="thick">
        <color indexed="64"/>
      </bottom>
      <diagonal/>
    </border>
    <border>
      <left style="medium">
        <color indexed="64"/>
      </left>
      <right style="hair">
        <color indexed="64"/>
      </right>
      <top style="medium">
        <color indexed="64"/>
      </top>
      <bottom style="medium">
        <color indexed="64"/>
      </bottom>
      <diagonal/>
    </border>
    <border>
      <left style="dotted">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dotted">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dotted">
        <color indexed="64"/>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style="medium">
        <color indexed="64"/>
      </left>
      <right style="hair">
        <color indexed="64"/>
      </right>
      <top style="medium">
        <color indexed="64"/>
      </top>
      <bottom style="double">
        <color indexed="64"/>
      </bottom>
      <diagonal/>
    </border>
    <border>
      <left style="hair">
        <color indexed="64"/>
      </left>
      <right style="medium">
        <color indexed="64"/>
      </right>
      <top style="medium">
        <color indexed="64"/>
      </top>
      <bottom style="double">
        <color indexed="64"/>
      </bottom>
      <diagonal/>
    </border>
    <border>
      <left style="medium">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style="double">
        <color indexed="64"/>
      </top>
      <bottom/>
      <diagonal/>
    </border>
    <border>
      <left style="dotted">
        <color indexed="64"/>
      </left>
      <right style="medium">
        <color indexed="64"/>
      </right>
      <top/>
      <bottom style="medium">
        <color indexed="64"/>
      </bottom>
      <diagonal/>
    </border>
    <border>
      <left style="dotted">
        <color indexed="64"/>
      </left>
      <right style="dotted">
        <color indexed="64"/>
      </right>
      <top/>
      <bottom style="medium">
        <color indexed="64"/>
      </bottom>
      <diagonal/>
    </border>
    <border>
      <left style="medium">
        <color indexed="64"/>
      </left>
      <right style="dotted">
        <color indexed="64"/>
      </right>
      <top style="medium">
        <color indexed="64"/>
      </top>
      <bottom style="medium">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dotted">
        <color indexed="64"/>
      </left>
      <right/>
      <top/>
      <bottom style="medium">
        <color indexed="64"/>
      </bottom>
      <diagonal/>
    </border>
    <border>
      <left/>
      <right/>
      <top/>
      <bottom style="medium">
        <color indexed="64"/>
      </bottom>
      <diagonal/>
    </border>
    <border>
      <left style="hair">
        <color indexed="64"/>
      </left>
      <right style="medium">
        <color indexed="64"/>
      </right>
      <top/>
      <bottom style="thick">
        <color indexed="64"/>
      </bottom>
      <diagonal/>
    </border>
    <border>
      <left/>
      <right style="dotted">
        <color indexed="64"/>
      </right>
      <top/>
      <bottom style="thick">
        <color indexed="64"/>
      </bottom>
      <diagonal/>
    </border>
    <border>
      <left style="thin">
        <color indexed="64"/>
      </left>
      <right style="medium">
        <color indexed="64"/>
      </right>
      <top/>
      <bottom style="thick">
        <color indexed="64"/>
      </bottom>
      <diagonal/>
    </border>
    <border>
      <left style="medium">
        <color indexed="64"/>
      </left>
      <right style="thick">
        <color indexed="64"/>
      </right>
      <top/>
      <bottom style="thick">
        <color indexed="64"/>
      </bottom>
      <diagonal/>
    </border>
    <border>
      <left style="medium">
        <color indexed="64"/>
      </left>
      <right style="medium">
        <color indexed="64"/>
      </right>
      <top/>
      <bottom style="thick">
        <color indexed="64"/>
      </bottom>
      <diagonal/>
    </border>
    <border>
      <left style="medium">
        <color indexed="64"/>
      </left>
      <right style="thick">
        <color indexed="64"/>
      </right>
      <top style="thin">
        <color indexed="64"/>
      </top>
      <bottom style="medium">
        <color indexed="64"/>
      </bottom>
      <diagonal/>
    </border>
    <border>
      <left style="medium">
        <color indexed="64"/>
      </left>
      <right style="thick">
        <color indexed="64"/>
      </right>
      <top/>
      <bottom/>
      <diagonal/>
    </border>
    <border>
      <left style="medium">
        <color indexed="64"/>
      </left>
      <right style="thick">
        <color indexed="64"/>
      </right>
      <top style="thin">
        <color indexed="64"/>
      </top>
      <bottom style="double">
        <color indexed="64"/>
      </bottom>
      <diagonal/>
    </border>
    <border>
      <left style="medium">
        <color indexed="64"/>
      </left>
      <right style="thick">
        <color indexed="64"/>
      </right>
      <top/>
      <bottom style="thin">
        <color indexed="64"/>
      </bottom>
      <diagonal/>
    </border>
    <border>
      <left style="medium">
        <color indexed="64"/>
      </left>
      <right style="thick">
        <color indexed="64"/>
      </right>
      <top/>
      <bottom style="medium">
        <color indexed="64"/>
      </bottom>
      <diagonal/>
    </border>
    <border>
      <left style="medium">
        <color indexed="64"/>
      </left>
      <right style="medium">
        <color indexed="64"/>
      </right>
      <top style="thick">
        <color indexed="64"/>
      </top>
      <bottom style="medium">
        <color indexed="64"/>
      </bottom>
      <diagonal/>
    </border>
    <border>
      <left style="medium">
        <color indexed="64"/>
      </left>
      <right style="hair">
        <color indexed="64"/>
      </right>
      <top style="thick">
        <color indexed="64"/>
      </top>
      <bottom style="hair">
        <color indexed="64"/>
      </bottom>
      <diagonal/>
    </border>
    <border>
      <left style="hair">
        <color indexed="64"/>
      </left>
      <right style="medium">
        <color indexed="64"/>
      </right>
      <top style="thick">
        <color indexed="64"/>
      </top>
      <bottom style="hair">
        <color indexed="64"/>
      </bottom>
      <diagonal/>
    </border>
    <border>
      <left style="medium">
        <color indexed="64"/>
      </left>
      <right style="thick">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ck">
        <color indexed="64"/>
      </top>
      <bottom style="medium">
        <color indexed="64"/>
      </bottom>
      <diagonal/>
    </border>
    <border>
      <left style="thick">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ck">
        <color indexed="64"/>
      </left>
      <right/>
      <top style="thin">
        <color indexed="64"/>
      </top>
      <bottom style="medium">
        <color indexed="64"/>
      </bottom>
      <diagonal/>
    </border>
    <border>
      <left style="thin">
        <color indexed="64"/>
      </left>
      <right style="thin">
        <color indexed="64"/>
      </right>
      <top style="thin">
        <color indexed="64"/>
      </top>
      <bottom style="thick">
        <color indexed="64"/>
      </bottom>
      <diagonal/>
    </border>
    <border>
      <left/>
      <right/>
      <top style="thick">
        <color indexed="64"/>
      </top>
      <bottom/>
      <diagonal/>
    </border>
    <border>
      <left style="dotted">
        <color indexed="64"/>
      </left>
      <right/>
      <top style="medium">
        <color indexed="64"/>
      </top>
      <bottom/>
      <diagonal/>
    </border>
    <border>
      <left style="dotted">
        <color indexed="64"/>
      </left>
      <right style="dotted">
        <color indexed="64"/>
      </right>
      <top style="hair">
        <color indexed="64"/>
      </top>
      <bottom style="thin">
        <color indexed="64"/>
      </bottom>
      <diagonal/>
    </border>
    <border>
      <left style="dotted">
        <color indexed="64"/>
      </left>
      <right/>
      <top style="hair">
        <color indexed="64"/>
      </top>
      <bottom style="thin">
        <color indexed="64"/>
      </bottom>
      <diagonal/>
    </border>
    <border>
      <left style="dotted">
        <color indexed="64"/>
      </left>
      <right style="dotted">
        <color indexed="64"/>
      </right>
      <top style="double">
        <color indexed="64"/>
      </top>
      <bottom style="medium">
        <color indexed="64"/>
      </bottom>
      <diagonal/>
    </border>
    <border>
      <left style="dotted">
        <color indexed="64"/>
      </left>
      <right/>
      <top style="double">
        <color indexed="64"/>
      </top>
      <bottom style="medium">
        <color indexed="64"/>
      </bottom>
      <diagonal/>
    </border>
    <border>
      <left/>
      <right/>
      <top style="medium">
        <color indexed="64"/>
      </top>
      <bottom style="thick">
        <color indexed="64"/>
      </bottom>
      <diagonal/>
    </border>
    <border>
      <left style="dotted">
        <color indexed="64"/>
      </left>
      <right/>
      <top style="medium">
        <color indexed="64"/>
      </top>
      <bottom style="double">
        <color indexed="64"/>
      </bottom>
      <diagonal/>
    </border>
    <border>
      <left style="dashed">
        <color indexed="64"/>
      </left>
      <right style="dotted">
        <color indexed="64"/>
      </right>
      <top style="thick">
        <color indexed="64"/>
      </top>
      <bottom style="thin">
        <color indexed="64"/>
      </bottom>
      <diagonal/>
    </border>
    <border>
      <left style="dashed">
        <color indexed="64"/>
      </left>
      <right style="dotted">
        <color indexed="64"/>
      </right>
      <top style="thin">
        <color indexed="64"/>
      </top>
      <bottom/>
      <diagonal/>
    </border>
    <border>
      <left style="dashed">
        <color indexed="64"/>
      </left>
      <right style="dotted">
        <color indexed="64"/>
      </right>
      <top style="thin">
        <color indexed="64"/>
      </top>
      <bottom style="thin">
        <color indexed="64"/>
      </bottom>
      <diagonal/>
    </border>
    <border>
      <left style="dashed">
        <color indexed="64"/>
      </left>
      <right style="dotted">
        <color indexed="64"/>
      </right>
      <top style="double">
        <color indexed="64"/>
      </top>
      <bottom style="thin">
        <color indexed="64"/>
      </bottom>
      <diagonal/>
    </border>
    <border>
      <left style="dashed">
        <color indexed="64"/>
      </left>
      <right style="dotted">
        <color indexed="64"/>
      </right>
      <top style="medium">
        <color indexed="64"/>
      </top>
      <bottom/>
      <diagonal/>
    </border>
    <border>
      <left style="dashed">
        <color indexed="64"/>
      </left>
      <right style="dotted">
        <color indexed="64"/>
      </right>
      <top style="hair">
        <color indexed="64"/>
      </top>
      <bottom style="thin">
        <color indexed="64"/>
      </bottom>
      <diagonal/>
    </border>
    <border>
      <left style="dashed">
        <color indexed="64"/>
      </left>
      <right style="dotted">
        <color indexed="64"/>
      </right>
      <top style="thin">
        <color indexed="64"/>
      </top>
      <bottom style="medium">
        <color indexed="64"/>
      </bottom>
      <diagonal/>
    </border>
    <border>
      <left style="dashed">
        <color indexed="64"/>
      </left>
      <right style="dotted">
        <color indexed="64"/>
      </right>
      <top style="medium">
        <color indexed="64"/>
      </top>
      <bottom style="thin">
        <color indexed="64"/>
      </bottom>
      <diagonal/>
    </border>
    <border>
      <left style="dashed">
        <color indexed="64"/>
      </left>
      <right style="dotted">
        <color indexed="64"/>
      </right>
      <top style="double">
        <color indexed="64"/>
      </top>
      <bottom style="medium">
        <color indexed="64"/>
      </bottom>
      <diagonal/>
    </border>
    <border>
      <left style="dashed">
        <color indexed="64"/>
      </left>
      <right style="dotted">
        <color indexed="64"/>
      </right>
      <top style="thin">
        <color indexed="64"/>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dotted">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ck">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ck">
        <color indexed="64"/>
      </top>
      <bottom style="thin">
        <color indexed="64"/>
      </bottom>
      <diagonal/>
    </border>
    <border>
      <left style="thick">
        <color indexed="64"/>
      </left>
      <right/>
      <top style="medium">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thick">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right/>
      <top style="thin">
        <color indexed="64"/>
      </top>
      <bottom style="thick">
        <color indexed="64"/>
      </bottom>
      <diagonal/>
    </border>
    <border>
      <left style="thick">
        <color indexed="64"/>
      </left>
      <right/>
      <top style="thick">
        <color indexed="64"/>
      </top>
      <bottom/>
      <diagonal/>
    </border>
    <border>
      <left style="thin">
        <color indexed="64"/>
      </left>
      <right style="thick">
        <color indexed="64"/>
      </right>
      <top style="thin">
        <color indexed="64"/>
      </top>
      <bottom/>
      <diagonal/>
    </border>
    <border>
      <left style="thick">
        <color indexed="64"/>
      </left>
      <right/>
      <top/>
      <bottom/>
      <diagonal/>
    </border>
    <border>
      <left/>
      <right style="medium">
        <color indexed="64"/>
      </right>
      <top/>
      <bottom style="medium">
        <color indexed="64"/>
      </bottom>
      <diagonal/>
    </border>
    <border>
      <left/>
      <right/>
      <top/>
      <bottom style="hair">
        <color indexed="64"/>
      </bottom>
      <diagonal/>
    </border>
    <border>
      <left/>
      <right style="medium">
        <color indexed="64"/>
      </right>
      <top style="thick">
        <color indexed="64"/>
      </top>
      <bottom style="thin">
        <color indexed="64"/>
      </bottom>
      <diagonal/>
    </border>
  </borders>
  <cellStyleXfs count="74">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8" fillId="4" borderId="0" applyNumberFormat="0" applyBorder="0" applyAlignment="0" applyProtection="0"/>
    <xf numFmtId="0" fontId="9" fillId="16" borderId="1" applyNumberFormat="0" applyAlignment="0" applyProtection="0"/>
    <xf numFmtId="0" fontId="10" fillId="17" borderId="2" applyNumberFormat="0" applyAlignment="0" applyProtection="0"/>
    <xf numFmtId="0" fontId="11" fillId="0" borderId="3" applyNumberFormat="0" applyFill="0" applyAlignment="0" applyProtection="0"/>
    <xf numFmtId="0" fontId="12" fillId="0" borderId="0" applyNumberFormat="0" applyFill="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21" borderId="0" applyNumberFormat="0" applyBorder="0" applyAlignment="0" applyProtection="0"/>
    <xf numFmtId="0" fontId="13" fillId="7" borderId="1" applyNumberFormat="0" applyAlignment="0" applyProtection="0"/>
    <xf numFmtId="0" fontId="31" fillId="0" borderId="0" applyNumberFormat="0" applyFill="0" applyBorder="0" applyAlignment="0" applyProtection="0">
      <alignment vertical="top"/>
      <protection locked="0"/>
    </xf>
    <xf numFmtId="0" fontId="14" fillId="3" borderId="0" applyNumberFormat="0" applyBorder="0" applyAlignment="0" applyProtection="0"/>
    <xf numFmtId="43" fontId="6" fillId="0" borderId="0" applyFont="0" applyFill="0" applyBorder="0" applyAlignment="0" applyProtection="0"/>
    <xf numFmtId="43" fontId="32" fillId="0" borderId="0" applyFont="0" applyFill="0" applyBorder="0" applyAlignment="0" applyProtection="0"/>
    <xf numFmtId="44" fontId="32" fillId="0" borderId="0" applyFont="0" applyFill="0" applyBorder="0" applyAlignment="0" applyProtection="0"/>
    <xf numFmtId="0" fontId="15" fillId="22" borderId="0" applyNumberFormat="0" applyBorder="0" applyAlignment="0" applyProtection="0"/>
    <xf numFmtId="0" fontId="16" fillId="0" borderId="0"/>
    <xf numFmtId="0" fontId="32" fillId="0" borderId="0"/>
    <xf numFmtId="0" fontId="6" fillId="23" borderId="4" applyNumberFormat="0" applyFont="0" applyAlignment="0" applyProtection="0"/>
    <xf numFmtId="9" fontId="32" fillId="0" borderId="0" applyFont="0" applyFill="0" applyBorder="0" applyAlignment="0" applyProtection="0"/>
    <xf numFmtId="0" fontId="17" fillId="16" borderId="5"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6" applyNumberFormat="0" applyFill="0" applyAlignment="0" applyProtection="0"/>
    <xf numFmtId="0" fontId="22" fillId="0" borderId="7" applyNumberFormat="0" applyFill="0" applyAlignment="0" applyProtection="0"/>
    <xf numFmtId="0" fontId="12" fillId="0" borderId="8" applyNumberFormat="0" applyFill="0" applyAlignment="0" applyProtection="0"/>
    <xf numFmtId="0" fontId="23" fillId="0" borderId="9" applyNumberFormat="0" applyFill="0" applyAlignment="0" applyProtection="0"/>
    <xf numFmtId="9" fontId="6" fillId="0" borderId="0" applyFont="0" applyFill="0" applyBorder="0" applyAlignment="0" applyProtection="0"/>
    <xf numFmtId="0" fontId="5" fillId="0" borderId="0"/>
    <xf numFmtId="166" fontId="5" fillId="0" borderId="0" applyFont="0" applyFill="0" applyBorder="0" applyAlignment="0" applyProtection="0"/>
    <xf numFmtId="0" fontId="4" fillId="0" borderId="0"/>
    <xf numFmtId="43" fontId="4" fillId="0" borderId="0" applyFont="0" applyFill="0" applyBorder="0" applyAlignment="0" applyProtection="0"/>
    <xf numFmtId="9" fontId="4" fillId="0" borderId="0" applyFont="0" applyFill="0" applyBorder="0" applyAlignment="0" applyProtection="0"/>
    <xf numFmtId="41" fontId="6"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66" fontId="1" fillId="0" borderId="0" applyFont="0" applyFill="0" applyBorder="0" applyAlignment="0" applyProtection="0"/>
    <xf numFmtId="0" fontId="1" fillId="0" borderId="0"/>
    <xf numFmtId="165" fontId="1" fillId="0" borderId="0" applyFont="0" applyFill="0" applyBorder="0" applyAlignment="0" applyProtection="0"/>
    <xf numFmtId="9" fontId="1" fillId="0" borderId="0" applyFont="0" applyFill="0" applyBorder="0" applyAlignment="0" applyProtection="0"/>
    <xf numFmtId="164" fontId="6" fillId="0" borderId="0" applyFont="0" applyFill="0" applyBorder="0" applyAlignment="0" applyProtection="0"/>
    <xf numFmtId="0" fontId="1" fillId="0" borderId="0"/>
    <xf numFmtId="165" fontId="1" fillId="0" borderId="0" applyFont="0" applyFill="0" applyBorder="0" applyAlignment="0" applyProtection="0"/>
    <xf numFmtId="9" fontId="1" fillId="0" borderId="0" applyFont="0" applyFill="0" applyBorder="0" applyAlignment="0" applyProtection="0"/>
  </cellStyleXfs>
  <cellXfs count="766">
    <xf numFmtId="0" fontId="0" fillId="0" borderId="0" xfId="0"/>
    <xf numFmtId="49" fontId="25" fillId="0" borderId="0" xfId="38" applyNumberFormat="1" applyFont="1" applyFill="1" applyAlignment="1" applyProtection="1">
      <alignment vertical="top" wrapText="1"/>
    </xf>
    <xf numFmtId="0" fontId="33" fillId="0" borderId="0" xfId="38" applyFont="1" applyFill="1" applyAlignment="1" applyProtection="1">
      <alignment vertical="top" wrapText="1"/>
    </xf>
    <xf numFmtId="49" fontId="26" fillId="0" borderId="0" xfId="38" applyNumberFormat="1" applyFont="1" applyFill="1" applyAlignment="1" applyProtection="1">
      <alignment vertical="top" wrapText="1"/>
    </xf>
    <xf numFmtId="0" fontId="25" fillId="0" borderId="0" xfId="38" applyFont="1" applyFill="1" applyBorder="1" applyAlignment="1" applyProtection="1">
      <alignment vertical="top" wrapText="1"/>
    </xf>
    <xf numFmtId="0" fontId="33" fillId="0" borderId="0" xfId="38" applyFont="1" applyFill="1" applyAlignment="1" applyProtection="1">
      <alignment horizontal="center" vertical="center" wrapText="1"/>
    </xf>
    <xf numFmtId="0" fontId="27" fillId="0" borderId="0" xfId="38" applyFont="1" applyFill="1" applyAlignment="1" applyProtection="1">
      <alignment horizontal="left" vertical="top" wrapText="1"/>
    </xf>
    <xf numFmtId="0" fontId="27" fillId="0" borderId="0" xfId="38" applyFont="1" applyFill="1" applyAlignment="1" applyProtection="1">
      <alignment horizontal="center" vertical="top" wrapText="1"/>
    </xf>
    <xf numFmtId="49" fontId="27" fillId="0" borderId="0" xfId="38" applyNumberFormat="1" applyFont="1" applyFill="1" applyAlignment="1" applyProtection="1">
      <alignment horizontal="right" vertical="top" wrapText="1"/>
    </xf>
    <xf numFmtId="0" fontId="27" fillId="0" borderId="0" xfId="38" applyFont="1" applyFill="1" applyAlignment="1" applyProtection="1">
      <alignment horizontal="right" vertical="top" wrapText="1"/>
    </xf>
    <xf numFmtId="0" fontId="28" fillId="0" borderId="0" xfId="38" applyFont="1" applyFill="1" applyAlignment="1" applyProtection="1">
      <alignment horizontal="right" vertical="top" wrapText="1"/>
    </xf>
    <xf numFmtId="0" fontId="28" fillId="0" borderId="0" xfId="38" applyFont="1" applyFill="1" applyAlignment="1" applyProtection="1">
      <alignment horizontal="left" vertical="top" wrapText="1"/>
    </xf>
    <xf numFmtId="0" fontId="27" fillId="0" borderId="0" xfId="38" applyFont="1" applyFill="1" applyBorder="1" applyAlignment="1" applyProtection="1">
      <alignment vertical="top" wrapText="1"/>
    </xf>
    <xf numFmtId="4" fontId="27" fillId="0" borderId="0" xfId="38" applyNumberFormat="1" applyFont="1" applyFill="1" applyBorder="1" applyAlignment="1" applyProtection="1">
      <alignment horizontal="right" vertical="top" wrapText="1"/>
    </xf>
    <xf numFmtId="0" fontId="28" fillId="26" borderId="23" xfId="38" applyFont="1" applyFill="1" applyBorder="1" applyAlignment="1" applyProtection="1">
      <alignment horizontal="center" vertical="center" wrapText="1"/>
    </xf>
    <xf numFmtId="49" fontId="25" fillId="30" borderId="0" xfId="38" applyNumberFormat="1" applyFont="1" applyFill="1" applyAlignment="1" applyProtection="1">
      <alignment vertical="top" wrapText="1"/>
    </xf>
    <xf numFmtId="0" fontId="27" fillId="30" borderId="0" xfId="38" applyFont="1" applyFill="1" applyBorder="1" applyAlignment="1" applyProtection="1">
      <alignment vertical="top" wrapText="1"/>
    </xf>
    <xf numFmtId="0" fontId="28" fillId="30" borderId="0" xfId="38" applyFont="1" applyFill="1" applyAlignment="1" applyProtection="1">
      <alignment horizontal="right" vertical="top" wrapText="1"/>
    </xf>
    <xf numFmtId="0" fontId="25" fillId="0" borderId="0" xfId="38" applyFont="1" applyFill="1" applyBorder="1" applyAlignment="1" applyProtection="1">
      <alignment vertical="center" wrapText="1"/>
    </xf>
    <xf numFmtId="0" fontId="28" fillId="0" borderId="0" xfId="38" applyFont="1" applyFill="1" applyAlignment="1" applyProtection="1">
      <alignment horizontal="center" vertical="center" wrapText="1"/>
    </xf>
    <xf numFmtId="4" fontId="29" fillId="32" borderId="16" xfId="38" applyNumberFormat="1" applyFont="1" applyFill="1" applyBorder="1" applyAlignment="1" applyProtection="1">
      <alignment horizontal="right" vertical="top" wrapText="1"/>
    </xf>
    <xf numFmtId="0" fontId="27" fillId="0" borderId="0" xfId="38" applyFont="1" applyFill="1" applyBorder="1" applyAlignment="1" applyProtection="1">
      <alignment horizontal="center" vertical="center" wrapText="1"/>
    </xf>
    <xf numFmtId="0" fontId="35" fillId="0" borderId="35" xfId="45" applyFont="1" applyBorder="1" applyAlignment="1" applyProtection="1">
      <alignment horizontal="justify" vertical="top" wrapText="1"/>
    </xf>
    <xf numFmtId="0" fontId="34" fillId="0" borderId="35" xfId="45" applyFont="1" applyBorder="1" applyAlignment="1" applyProtection="1">
      <alignment horizontal="justify" vertical="top" wrapText="1"/>
    </xf>
    <xf numFmtId="0" fontId="34" fillId="0" borderId="35" xfId="45" applyFont="1" applyBorder="1" applyAlignment="1" applyProtection="1">
      <alignment vertical="top" wrapText="1"/>
    </xf>
    <xf numFmtId="0" fontId="35" fillId="30" borderId="35" xfId="45" applyFont="1" applyFill="1" applyBorder="1" applyAlignment="1" applyProtection="1">
      <alignment horizontal="justify" vertical="top" wrapText="1"/>
    </xf>
    <xf numFmtId="0" fontId="28" fillId="0" borderId="37" xfId="45" applyFont="1" applyBorder="1" applyAlignment="1" applyProtection="1">
      <alignment horizontal="justify" vertical="top" wrapText="1"/>
    </xf>
    <xf numFmtId="0" fontId="38" fillId="0" borderId="37" xfId="45" applyFont="1" applyBorder="1" applyAlignment="1" applyProtection="1">
      <alignment horizontal="justify" vertical="top" wrapText="1"/>
    </xf>
    <xf numFmtId="0" fontId="35" fillId="0" borderId="39" xfId="45" applyFont="1" applyBorder="1" applyAlignment="1" applyProtection="1">
      <alignment horizontal="justify" vertical="top" wrapText="1"/>
    </xf>
    <xf numFmtId="0" fontId="34" fillId="0" borderId="42" xfId="45" applyFont="1" applyBorder="1" applyAlignment="1" applyProtection="1">
      <alignment horizontal="center" vertical="top" wrapText="1"/>
    </xf>
    <xf numFmtId="0" fontId="35" fillId="0" borderId="35" xfId="45" applyFont="1" applyBorder="1" applyAlignment="1" applyProtection="1">
      <alignment vertical="top" wrapText="1"/>
    </xf>
    <xf numFmtId="0" fontId="28" fillId="0" borderId="37" xfId="45" applyFont="1" applyBorder="1" applyAlignment="1" applyProtection="1">
      <alignment horizontal="left" vertical="top" wrapText="1"/>
    </xf>
    <xf numFmtId="0" fontId="28" fillId="0" borderId="37" xfId="45" applyFont="1" applyBorder="1" applyAlignment="1" applyProtection="1">
      <alignment vertical="top" wrapText="1"/>
    </xf>
    <xf numFmtId="0" fontId="28" fillId="30" borderId="37" xfId="45" applyFont="1" applyFill="1" applyBorder="1" applyAlignment="1" applyProtection="1">
      <alignment horizontal="justify" vertical="top" wrapText="1"/>
    </xf>
    <xf numFmtId="0" fontId="38" fillId="30" borderId="37" xfId="45" applyFont="1" applyFill="1" applyBorder="1" applyAlignment="1" applyProtection="1">
      <alignment horizontal="justify" vertical="top" wrapText="1"/>
    </xf>
    <xf numFmtId="0" fontId="34" fillId="0" borderId="50" xfId="45" applyFont="1" applyBorder="1" applyAlignment="1" applyProtection="1">
      <alignment horizontal="center" vertical="top" wrapText="1"/>
    </xf>
    <xf numFmtId="0" fontId="34" fillId="0" borderId="43" xfId="45" applyFont="1" applyBorder="1" applyAlignment="1" applyProtection="1">
      <alignment horizontal="center" vertical="top" wrapText="1"/>
    </xf>
    <xf numFmtId="0" fontId="28" fillId="0" borderId="47" xfId="45" applyFont="1" applyBorder="1" applyAlignment="1" applyProtection="1">
      <alignment horizontal="center" vertical="top" wrapText="1"/>
    </xf>
    <xf numFmtId="0" fontId="34" fillId="30" borderId="43" xfId="45" applyFont="1" applyFill="1" applyBorder="1" applyAlignment="1" applyProtection="1">
      <alignment horizontal="center" vertical="top" wrapText="1"/>
    </xf>
    <xf numFmtId="0" fontId="34" fillId="0" borderId="48" xfId="45" applyFont="1" applyBorder="1" applyAlignment="1" applyProtection="1">
      <alignment horizontal="center" vertical="top" wrapText="1"/>
    </xf>
    <xf numFmtId="0" fontId="27" fillId="0" borderId="46" xfId="45" applyFont="1" applyBorder="1" applyAlignment="1" applyProtection="1">
      <alignment horizontal="center" vertical="top" wrapText="1"/>
    </xf>
    <xf numFmtId="9" fontId="27" fillId="0" borderId="37" xfId="45" applyNumberFormat="1" applyFont="1" applyBorder="1" applyAlignment="1" applyProtection="1">
      <alignment horizontal="center" vertical="top" wrapText="1"/>
    </xf>
    <xf numFmtId="0" fontId="35" fillId="0" borderId="42" xfId="45" applyFont="1" applyBorder="1" applyAlignment="1" applyProtection="1">
      <alignment vertical="top" wrapText="1"/>
    </xf>
    <xf numFmtId="0" fontId="35" fillId="0" borderId="42" xfId="45" applyFont="1" applyBorder="1" applyAlignment="1" applyProtection="1">
      <alignment horizontal="center" vertical="top" wrapText="1"/>
    </xf>
    <xf numFmtId="9" fontId="35" fillId="0" borderId="35" xfId="45" applyNumberFormat="1" applyFont="1" applyBorder="1" applyAlignment="1" applyProtection="1">
      <alignment horizontal="center" vertical="top" wrapText="1"/>
    </xf>
    <xf numFmtId="0" fontId="28" fillId="0" borderId="46" xfId="45" applyFont="1" applyBorder="1" applyAlignment="1" applyProtection="1">
      <alignment horizontal="justify" vertical="top" wrapText="1"/>
    </xf>
    <xf numFmtId="0" fontId="27" fillId="0" borderId="46" xfId="45" applyFont="1" applyBorder="1" applyAlignment="1" applyProtection="1">
      <alignment horizontal="justify" vertical="top" wrapText="1"/>
    </xf>
    <xf numFmtId="0" fontId="27" fillId="0" borderId="37" xfId="45" applyFont="1" applyBorder="1" applyAlignment="1" applyProtection="1">
      <alignment horizontal="center" vertical="top" wrapText="1"/>
    </xf>
    <xf numFmtId="0" fontId="35" fillId="0" borderId="35" xfId="45" applyFont="1" applyBorder="1" applyAlignment="1" applyProtection="1">
      <alignment horizontal="center" vertical="top" wrapText="1"/>
    </xf>
    <xf numFmtId="0" fontId="35" fillId="0" borderId="42" xfId="45" applyFont="1" applyBorder="1" applyAlignment="1" applyProtection="1">
      <alignment horizontal="justify" vertical="top" wrapText="1"/>
    </xf>
    <xf numFmtId="9" fontId="27" fillId="0" borderId="46" xfId="45" applyNumberFormat="1" applyFont="1" applyBorder="1" applyAlignment="1" applyProtection="1">
      <alignment horizontal="center" vertical="top" wrapText="1"/>
    </xf>
    <xf numFmtId="9" fontId="35" fillId="0" borderId="42" xfId="45" applyNumberFormat="1" applyFont="1" applyBorder="1" applyAlignment="1" applyProtection="1">
      <alignment horizontal="center" vertical="top" wrapText="1"/>
    </xf>
    <xf numFmtId="0" fontId="34" fillId="0" borderId="42" xfId="45" applyFont="1" applyBorder="1" applyAlignment="1" applyProtection="1">
      <alignment vertical="center" wrapText="1"/>
    </xf>
    <xf numFmtId="168" fontId="27" fillId="0" borderId="37" xfId="45" applyNumberFormat="1" applyFont="1" applyBorder="1" applyAlignment="1" applyProtection="1">
      <alignment horizontal="center" vertical="top" wrapText="1"/>
    </xf>
    <xf numFmtId="0" fontId="35" fillId="0" borderId="42" xfId="45" applyFont="1" applyBorder="1" applyAlignment="1" applyProtection="1">
      <alignment vertical="center" wrapText="1"/>
    </xf>
    <xf numFmtId="168" fontId="35" fillId="0" borderId="35" xfId="45" applyNumberFormat="1" applyFont="1" applyBorder="1" applyAlignment="1" applyProtection="1">
      <alignment horizontal="center" vertical="top" wrapText="1"/>
    </xf>
    <xf numFmtId="0" fontId="35" fillId="0" borderId="42" xfId="45" applyFont="1" applyBorder="1" applyAlignment="1" applyProtection="1">
      <alignment horizontal="justify" vertical="center" wrapText="1"/>
    </xf>
    <xf numFmtId="0" fontId="38" fillId="0" borderId="46" xfId="45" applyFont="1" applyBorder="1" applyAlignment="1" applyProtection="1">
      <alignment horizontal="justify" vertical="center" wrapText="1"/>
    </xf>
    <xf numFmtId="0" fontId="33" fillId="0" borderId="46" xfId="45" applyFont="1" applyBorder="1" applyAlignment="1" applyProtection="1">
      <alignment horizontal="justify" vertical="top" wrapText="1"/>
    </xf>
    <xf numFmtId="0" fontId="34" fillId="0" borderId="42" xfId="45" applyFont="1" applyBorder="1" applyAlignment="1" applyProtection="1">
      <alignment horizontal="justify" vertical="center" wrapText="1"/>
    </xf>
    <xf numFmtId="10" fontId="35" fillId="0" borderId="42" xfId="45" applyNumberFormat="1" applyFont="1" applyBorder="1" applyAlignment="1" applyProtection="1">
      <alignment horizontal="center" vertical="top" wrapText="1"/>
    </xf>
    <xf numFmtId="10" fontId="35" fillId="0" borderId="35" xfId="45" applyNumberFormat="1" applyFont="1" applyBorder="1" applyAlignment="1" applyProtection="1">
      <alignment horizontal="center" vertical="top" wrapText="1"/>
    </xf>
    <xf numFmtId="0" fontId="38" fillId="0" borderId="46" xfId="45" applyFont="1" applyBorder="1" applyAlignment="1" applyProtection="1">
      <alignment horizontal="justify" vertical="top" wrapText="1"/>
    </xf>
    <xf numFmtId="168" fontId="27" fillId="0" borderId="46" xfId="45" applyNumberFormat="1" applyFont="1" applyBorder="1" applyAlignment="1" applyProtection="1">
      <alignment horizontal="center" vertical="top" wrapText="1"/>
    </xf>
    <xf numFmtId="168" fontId="35" fillId="0" borderId="42" xfId="45" applyNumberFormat="1" applyFont="1" applyBorder="1" applyAlignment="1" applyProtection="1">
      <alignment horizontal="center" vertical="top" wrapText="1"/>
    </xf>
    <xf numFmtId="0" fontId="27" fillId="0" borderId="46" xfId="45" applyFont="1" applyBorder="1" applyAlignment="1" applyProtection="1">
      <alignment vertical="top" wrapText="1"/>
    </xf>
    <xf numFmtId="0" fontId="27" fillId="0" borderId="37" xfId="45" applyFont="1" applyBorder="1" applyAlignment="1" applyProtection="1">
      <alignment vertical="top" wrapText="1"/>
    </xf>
    <xf numFmtId="0" fontId="40" fillId="0" borderId="42" xfId="45" applyFont="1" applyBorder="1" applyAlignment="1" applyProtection="1">
      <alignment horizontal="justify" vertical="top" wrapText="1"/>
    </xf>
    <xf numFmtId="0" fontId="35" fillId="30" borderId="42" xfId="45" applyFont="1" applyFill="1" applyBorder="1" applyAlignment="1" applyProtection="1">
      <alignment horizontal="justify" vertical="top" wrapText="1"/>
    </xf>
    <xf numFmtId="168" fontId="33" fillId="0" borderId="46" xfId="45" applyNumberFormat="1" applyFont="1" applyBorder="1" applyAlignment="1" applyProtection="1">
      <alignment horizontal="center" vertical="top" wrapText="1"/>
    </xf>
    <xf numFmtId="9" fontId="33" fillId="0" borderId="37" xfId="45" applyNumberFormat="1" applyFont="1" applyBorder="1" applyAlignment="1" applyProtection="1">
      <alignment horizontal="center" vertical="top" wrapText="1"/>
    </xf>
    <xf numFmtId="168" fontId="35" fillId="0" borderId="42" xfId="45" applyNumberFormat="1" applyFont="1" applyBorder="1" applyAlignment="1" applyProtection="1">
      <alignment horizontal="center" vertical="center" wrapText="1"/>
    </xf>
    <xf numFmtId="9" fontId="35" fillId="0" borderId="35" xfId="45" applyNumberFormat="1" applyFont="1" applyBorder="1" applyAlignment="1" applyProtection="1">
      <alignment horizontal="center" vertical="center" wrapText="1"/>
    </xf>
    <xf numFmtId="169" fontId="35" fillId="30" borderId="42" xfId="49" applyNumberFormat="1" applyFont="1" applyFill="1" applyBorder="1" applyAlignment="1" applyProtection="1">
      <alignment horizontal="center" vertical="top" wrapText="1"/>
    </xf>
    <xf numFmtId="0" fontId="28" fillId="0" borderId="46" xfId="45" applyFont="1" applyBorder="1" applyAlignment="1" applyProtection="1">
      <alignment horizontal="justify" vertical="center" wrapText="1"/>
    </xf>
    <xf numFmtId="0" fontId="35" fillId="0" borderId="50" xfId="45" applyFont="1" applyBorder="1" applyAlignment="1" applyProtection="1">
      <alignment horizontal="justify" vertical="top" wrapText="1"/>
    </xf>
    <xf numFmtId="168" fontId="35" fillId="0" borderId="50" xfId="45" applyNumberFormat="1" applyFont="1" applyBorder="1" applyAlignment="1" applyProtection="1">
      <alignment horizontal="center" vertical="top" wrapText="1"/>
    </xf>
    <xf numFmtId="168" fontId="35" fillId="0" borderId="39" xfId="45" applyNumberFormat="1" applyFont="1" applyBorder="1" applyAlignment="1" applyProtection="1">
      <alignment horizontal="center" vertical="top" wrapText="1"/>
    </xf>
    <xf numFmtId="0" fontId="27" fillId="0" borderId="56" xfId="45" applyFont="1" applyBorder="1" applyAlignment="1" applyProtection="1">
      <alignment horizontal="justify" vertical="top" wrapText="1"/>
    </xf>
    <xf numFmtId="0" fontId="27" fillId="0" borderId="56" xfId="45" applyFont="1" applyBorder="1" applyAlignment="1" applyProtection="1">
      <alignment horizontal="center" vertical="top" wrapText="1"/>
    </xf>
    <xf numFmtId="0" fontId="27" fillId="0" borderId="0" xfId="38" applyFont="1" applyFill="1" applyBorder="1" applyAlignment="1" applyProtection="1">
      <alignment horizontal="center" vertical="top" wrapText="1"/>
    </xf>
    <xf numFmtId="0" fontId="28" fillId="0" borderId="40" xfId="45" applyFont="1" applyBorder="1" applyAlignment="1" applyProtection="1">
      <alignment horizontal="center" vertical="top" wrapText="1"/>
    </xf>
    <xf numFmtId="0" fontId="28" fillId="0" borderId="41" xfId="45" applyFont="1" applyBorder="1" applyAlignment="1" applyProtection="1">
      <alignment horizontal="justify" vertical="top" wrapText="1"/>
    </xf>
    <xf numFmtId="0" fontId="27" fillId="0" borderId="41" xfId="45" applyFont="1" applyBorder="1" applyAlignment="1" applyProtection="1">
      <alignment horizontal="justify" vertical="top" wrapText="1"/>
    </xf>
    <xf numFmtId="168" fontId="33" fillId="0" borderId="41" xfId="45" applyNumberFormat="1" applyFont="1" applyBorder="1" applyAlignment="1" applyProtection="1">
      <alignment horizontal="center" vertical="top" wrapText="1"/>
    </xf>
    <xf numFmtId="168" fontId="33" fillId="0" borderId="33" xfId="45" applyNumberFormat="1" applyFont="1" applyBorder="1" applyAlignment="1" applyProtection="1">
      <alignment horizontal="center" vertical="top" wrapText="1"/>
    </xf>
    <xf numFmtId="0" fontId="28" fillId="25" borderId="47" xfId="38" applyFont="1" applyFill="1" applyBorder="1" applyAlignment="1" applyProtection="1">
      <alignment horizontal="center" vertical="center" wrapText="1"/>
    </xf>
    <xf numFmtId="0" fontId="28" fillId="25" borderId="46" xfId="38" applyFont="1" applyFill="1" applyBorder="1" applyAlignment="1" applyProtection="1">
      <alignment horizontal="center" vertical="center" wrapText="1"/>
    </xf>
    <xf numFmtId="0" fontId="28" fillId="25" borderId="73" xfId="38" applyFont="1" applyFill="1" applyBorder="1" applyAlignment="1" applyProtection="1">
      <alignment horizontal="center" vertical="center" wrapText="1"/>
    </xf>
    <xf numFmtId="0" fontId="28" fillId="0" borderId="57" xfId="45" applyFont="1" applyBorder="1" applyAlignment="1" applyProtection="1">
      <alignment horizontal="justify" vertical="top" wrapText="1"/>
    </xf>
    <xf numFmtId="0" fontId="28" fillId="0" borderId="45" xfId="45" applyFont="1" applyBorder="1" applyAlignment="1" applyProtection="1">
      <alignment horizontal="center" vertical="top" wrapText="1"/>
    </xf>
    <xf numFmtId="0" fontId="28" fillId="0" borderId="56" xfId="45" applyFont="1" applyBorder="1" applyAlignment="1" applyProtection="1">
      <alignment horizontal="center" vertical="top" wrapText="1"/>
    </xf>
    <xf numFmtId="0" fontId="28" fillId="0" borderId="56" xfId="45" applyFont="1" applyBorder="1" applyAlignment="1" applyProtection="1">
      <alignment horizontal="justify" vertical="top" wrapText="1"/>
    </xf>
    <xf numFmtId="9" fontId="27" fillId="0" borderId="57" xfId="45" applyNumberFormat="1" applyFont="1" applyBorder="1" applyAlignment="1" applyProtection="1">
      <alignment horizontal="center" vertical="top" wrapText="1"/>
    </xf>
    <xf numFmtId="0" fontId="28" fillId="0" borderId="76" xfId="45" applyFont="1" applyBorder="1" applyAlignment="1" applyProtection="1">
      <alignment horizontal="center" vertical="top" wrapText="1"/>
    </xf>
    <xf numFmtId="0" fontId="28" fillId="0" borderId="77" xfId="45" applyFont="1" applyBorder="1" applyAlignment="1" applyProtection="1">
      <alignment horizontal="justify" vertical="top" wrapText="1"/>
    </xf>
    <xf numFmtId="0" fontId="27" fillId="0" borderId="77" xfId="45" applyFont="1" applyBorder="1" applyAlignment="1" applyProtection="1">
      <alignment horizontal="justify" vertical="top" wrapText="1"/>
    </xf>
    <xf numFmtId="0" fontId="27" fillId="0" borderId="78" xfId="45" applyFont="1" applyBorder="1" applyAlignment="1" applyProtection="1">
      <alignment horizontal="center" vertical="top" wrapText="1"/>
    </xf>
    <xf numFmtId="0" fontId="27" fillId="0" borderId="77" xfId="45" applyFont="1" applyBorder="1" applyAlignment="1" applyProtection="1">
      <alignment horizontal="center" vertical="top" wrapText="1"/>
    </xf>
    <xf numFmtId="9" fontId="27" fillId="0" borderId="78" xfId="45" applyNumberFormat="1" applyFont="1" applyBorder="1" applyAlignment="1" applyProtection="1">
      <alignment horizontal="center" vertical="top" wrapText="1"/>
    </xf>
    <xf numFmtId="0" fontId="39" fillId="0" borderId="77" xfId="45" applyFont="1" applyBorder="1" applyAlignment="1" applyProtection="1">
      <alignment horizontal="justify" vertical="top" wrapText="1"/>
    </xf>
    <xf numFmtId="0" fontId="27" fillId="0" borderId="77" xfId="45" applyFont="1" applyBorder="1" applyAlignment="1" applyProtection="1">
      <alignment vertical="top" wrapText="1"/>
    </xf>
    <xf numFmtId="168" fontId="27" fillId="0" borderId="78" xfId="45" applyNumberFormat="1" applyFont="1" applyBorder="1" applyAlignment="1" applyProtection="1">
      <alignment horizontal="center" vertical="top" wrapText="1"/>
    </xf>
    <xf numFmtId="169" fontId="27" fillId="30" borderId="77" xfId="49" applyNumberFormat="1" applyFont="1" applyFill="1" applyBorder="1" applyAlignment="1" applyProtection="1">
      <alignment horizontal="center" vertical="top" wrapText="1"/>
    </xf>
    <xf numFmtId="168" fontId="27" fillId="0" borderId="77" xfId="45" applyNumberFormat="1" applyFont="1" applyBorder="1" applyAlignment="1" applyProtection="1">
      <alignment horizontal="center" vertical="top" wrapText="1"/>
    </xf>
    <xf numFmtId="49" fontId="28" fillId="0" borderId="49" xfId="38" applyNumberFormat="1" applyFont="1" applyFill="1" applyBorder="1" applyAlignment="1" applyProtection="1">
      <alignment horizontal="center" vertical="center" wrapText="1"/>
    </xf>
    <xf numFmtId="0" fontId="27" fillId="0" borderId="55" xfId="38" applyFont="1" applyFill="1" applyBorder="1" applyAlignment="1" applyProtection="1">
      <alignment horizontal="justify" vertical="center" wrapText="1"/>
    </xf>
    <xf numFmtId="4" fontId="27" fillId="0" borderId="44" xfId="38" applyNumberFormat="1" applyFont="1" applyFill="1" applyBorder="1" applyAlignment="1" applyProtection="1">
      <alignment horizontal="right" vertical="center" wrapText="1"/>
    </xf>
    <xf numFmtId="4" fontId="27" fillId="0" borderId="53" xfId="38" applyNumberFormat="1" applyFont="1" applyFill="1" applyBorder="1" applyAlignment="1" applyProtection="1">
      <alignment horizontal="right" vertical="center" wrapText="1"/>
    </xf>
    <xf numFmtId="4" fontId="27" fillId="0" borderId="54" xfId="38" applyNumberFormat="1" applyFont="1" applyFill="1" applyBorder="1" applyAlignment="1" applyProtection="1">
      <alignment horizontal="right" vertical="center" wrapText="1"/>
    </xf>
    <xf numFmtId="4" fontId="27" fillId="0" borderId="58" xfId="38" applyNumberFormat="1" applyFont="1" applyFill="1" applyBorder="1" applyAlignment="1" applyProtection="1">
      <alignment horizontal="right" vertical="center" wrapText="1"/>
    </xf>
    <xf numFmtId="4" fontId="27" fillId="0" borderId="88" xfId="38" applyNumberFormat="1" applyFont="1" applyFill="1" applyBorder="1" applyAlignment="1" applyProtection="1">
      <alignment horizontal="right" vertical="center" wrapText="1"/>
    </xf>
    <xf numFmtId="4" fontId="27" fillId="0" borderId="49" xfId="38" applyNumberFormat="1" applyFont="1" applyFill="1" applyBorder="1" applyAlignment="1" applyProtection="1">
      <alignment horizontal="right" vertical="center" wrapText="1"/>
    </xf>
    <xf numFmtId="4" fontId="27" fillId="0" borderId="64" xfId="38" applyNumberFormat="1" applyFont="1" applyFill="1" applyBorder="1" applyAlignment="1" applyProtection="1">
      <alignment horizontal="right" vertical="center" wrapText="1"/>
    </xf>
    <xf numFmtId="4" fontId="27" fillId="0" borderId="89" xfId="38" applyNumberFormat="1" applyFont="1" applyFill="1" applyBorder="1" applyAlignment="1" applyProtection="1">
      <alignment horizontal="right" vertical="center" wrapText="1"/>
    </xf>
    <xf numFmtId="4" fontId="27" fillId="0" borderId="90" xfId="38" applyNumberFormat="1" applyFont="1" applyFill="1" applyBorder="1" applyAlignment="1" applyProtection="1">
      <alignment horizontal="right" vertical="center" wrapText="1"/>
    </xf>
    <xf numFmtId="4" fontId="27" fillId="0" borderId="91" xfId="38" applyNumberFormat="1" applyFont="1" applyFill="1" applyBorder="1" applyAlignment="1" applyProtection="1">
      <alignment horizontal="right" vertical="center" wrapText="1"/>
    </xf>
    <xf numFmtId="4" fontId="27" fillId="0" borderId="12" xfId="38" applyNumberFormat="1" applyFont="1" applyFill="1" applyBorder="1" applyAlignment="1" applyProtection="1">
      <alignment horizontal="right" vertical="center" wrapText="1"/>
    </xf>
    <xf numFmtId="4" fontId="27" fillId="0" borderId="95" xfId="38" applyNumberFormat="1" applyFont="1" applyFill="1" applyBorder="1" applyAlignment="1" applyProtection="1">
      <alignment horizontal="right" vertical="center" wrapText="1"/>
    </xf>
    <xf numFmtId="4" fontId="27" fillId="0" borderId="31" xfId="38" applyNumberFormat="1" applyFont="1" applyFill="1" applyBorder="1" applyAlignment="1" applyProtection="1">
      <alignment horizontal="right" vertical="center" wrapText="1"/>
    </xf>
    <xf numFmtId="4" fontId="29" fillId="27" borderId="97" xfId="38" applyNumberFormat="1" applyFont="1" applyFill="1" applyBorder="1" applyAlignment="1" applyProtection="1">
      <alignment horizontal="right" vertical="top" wrapText="1"/>
    </xf>
    <xf numFmtId="4" fontId="29" fillId="27" borderId="98" xfId="38" applyNumberFormat="1" applyFont="1" applyFill="1" applyBorder="1" applyAlignment="1" applyProtection="1">
      <alignment horizontal="right" vertical="top" wrapText="1"/>
    </xf>
    <xf numFmtId="4" fontId="29" fillId="27" borderId="99" xfId="38" applyNumberFormat="1" applyFont="1" applyFill="1" applyBorder="1" applyAlignment="1" applyProtection="1">
      <alignment horizontal="right" vertical="top" wrapText="1"/>
    </xf>
    <xf numFmtId="4" fontId="29" fillId="29" borderId="97" xfId="38" applyNumberFormat="1" applyFont="1" applyFill="1" applyBorder="1" applyAlignment="1" applyProtection="1">
      <alignment horizontal="right" vertical="top" wrapText="1"/>
    </xf>
    <xf numFmtId="4" fontId="29" fillId="29" borderId="98" xfId="38" applyNumberFormat="1" applyFont="1" applyFill="1" applyBorder="1" applyAlignment="1" applyProtection="1">
      <alignment horizontal="right" vertical="top" wrapText="1"/>
    </xf>
    <xf numFmtId="4" fontId="29" fillId="29" borderId="100" xfId="38" applyNumberFormat="1" applyFont="1" applyFill="1" applyBorder="1" applyAlignment="1" applyProtection="1">
      <alignment horizontal="right" vertical="top" wrapText="1"/>
    </xf>
    <xf numFmtId="4" fontId="29" fillId="29" borderId="96" xfId="38" applyNumberFormat="1" applyFont="1" applyFill="1" applyBorder="1" applyAlignment="1" applyProtection="1">
      <alignment horizontal="right" vertical="top" wrapText="1"/>
    </xf>
    <xf numFmtId="4" fontId="29" fillId="29" borderId="101" xfId="38" applyNumberFormat="1" applyFont="1" applyFill="1" applyBorder="1" applyAlignment="1" applyProtection="1">
      <alignment horizontal="right" vertical="top" wrapText="1"/>
    </xf>
    <xf numFmtId="0" fontId="28" fillId="26" borderId="102" xfId="38" applyFont="1" applyFill="1" applyBorder="1" applyAlignment="1" applyProtection="1">
      <alignment horizontal="center" vertical="center" wrapText="1"/>
    </xf>
    <xf numFmtId="49" fontId="28" fillId="0" borderId="52" xfId="38" applyNumberFormat="1" applyFont="1" applyFill="1" applyBorder="1" applyAlignment="1" applyProtection="1">
      <alignment horizontal="center" vertical="center" wrapText="1"/>
    </xf>
    <xf numFmtId="0" fontId="27" fillId="0" borderId="59" xfId="38" applyFont="1" applyFill="1" applyBorder="1" applyAlignment="1" applyProtection="1">
      <alignment horizontal="justify" vertical="center" wrapText="1"/>
    </xf>
    <xf numFmtId="4" fontId="27" fillId="0" borderId="52" xfId="38" applyNumberFormat="1" applyFont="1" applyFill="1" applyBorder="1" applyAlignment="1" applyProtection="1">
      <alignment horizontal="right" vertical="center" wrapText="1"/>
    </xf>
    <xf numFmtId="4" fontId="27" fillId="0" borderId="63" xfId="38" applyNumberFormat="1" applyFont="1" applyFill="1" applyBorder="1" applyAlignment="1" applyProtection="1">
      <alignment horizontal="right" vertical="center" wrapText="1"/>
    </xf>
    <xf numFmtId="4" fontId="27" fillId="0" borderId="10" xfId="38" applyNumberFormat="1" applyFont="1" applyFill="1" applyBorder="1" applyAlignment="1" applyProtection="1">
      <alignment horizontal="right" vertical="center" wrapText="1"/>
    </xf>
    <xf numFmtId="49" fontId="28" fillId="0" borderId="45" xfId="38" applyNumberFormat="1" applyFont="1" applyFill="1" applyBorder="1" applyAlignment="1" applyProtection="1">
      <alignment horizontal="center" vertical="center" wrapText="1"/>
    </xf>
    <xf numFmtId="0" fontId="27" fillId="0" borderId="57" xfId="38" applyFont="1" applyFill="1" applyBorder="1" applyAlignment="1" applyProtection="1">
      <alignment horizontal="justify" vertical="center" wrapText="1"/>
    </xf>
    <xf numFmtId="4" fontId="27" fillId="0" borderId="45" xfId="38" applyNumberFormat="1" applyFont="1" applyFill="1" applyBorder="1" applyAlignment="1" applyProtection="1">
      <alignment horizontal="right" vertical="center" wrapText="1"/>
    </xf>
    <xf numFmtId="4" fontId="27" fillId="0" borderId="56" xfId="38" applyNumberFormat="1" applyFont="1" applyFill="1" applyBorder="1" applyAlignment="1" applyProtection="1">
      <alignment horizontal="right" vertical="center" wrapText="1"/>
    </xf>
    <xf numFmtId="4" fontId="27" fillId="0" borderId="65" xfId="38" applyNumberFormat="1" applyFont="1" applyFill="1" applyBorder="1" applyAlignment="1" applyProtection="1">
      <alignment horizontal="right" vertical="center" wrapText="1"/>
    </xf>
    <xf numFmtId="0" fontId="38" fillId="0" borderId="74" xfId="0" applyFont="1" applyBorder="1" applyAlignment="1" applyProtection="1">
      <alignment horizontal="center" vertical="top" wrapText="1"/>
    </xf>
    <xf numFmtId="0" fontId="34" fillId="0" borderId="36" xfId="0" applyFont="1" applyBorder="1" applyAlignment="1" applyProtection="1">
      <alignment horizontal="center" vertical="top" wrapText="1"/>
    </xf>
    <xf numFmtId="9" fontId="27" fillId="0" borderId="77" xfId="45" applyNumberFormat="1" applyFont="1" applyBorder="1" applyAlignment="1" applyProtection="1">
      <alignment horizontal="center" vertical="top" wrapText="1"/>
    </xf>
    <xf numFmtId="0" fontId="34" fillId="30" borderId="36" xfId="0" applyFont="1" applyFill="1" applyBorder="1" applyAlignment="1" applyProtection="1">
      <alignment horizontal="center" vertical="top" wrapText="1"/>
    </xf>
    <xf numFmtId="0" fontId="35" fillId="0" borderId="35" xfId="0" applyFont="1" applyBorder="1" applyAlignment="1" applyProtection="1">
      <alignment horizontal="center" vertical="top" wrapText="1"/>
    </xf>
    <xf numFmtId="0" fontId="35" fillId="0" borderId="36" xfId="0" applyFont="1" applyBorder="1" applyAlignment="1" applyProtection="1">
      <alignment horizontal="center" vertical="top" wrapText="1"/>
    </xf>
    <xf numFmtId="0" fontId="35" fillId="0" borderId="38" xfId="0" applyFont="1" applyBorder="1" applyAlignment="1" applyProtection="1">
      <alignment horizontal="center" vertical="top" wrapText="1"/>
    </xf>
    <xf numFmtId="0" fontId="28" fillId="31" borderId="51" xfId="38" applyFont="1" applyFill="1" applyBorder="1" applyAlignment="1" applyProtection="1">
      <alignment horizontal="center" vertical="center" wrapText="1"/>
    </xf>
    <xf numFmtId="49" fontId="28" fillId="34" borderId="67" xfId="38" applyNumberFormat="1" applyFont="1" applyFill="1" applyBorder="1" applyAlignment="1" applyProtection="1">
      <alignment horizontal="center" vertical="center" wrapText="1"/>
    </xf>
    <xf numFmtId="0" fontId="28" fillId="34" borderId="87" xfId="38" applyFont="1" applyFill="1" applyBorder="1" applyAlignment="1" applyProtection="1">
      <alignment horizontal="center" vertical="center" wrapText="1"/>
    </xf>
    <xf numFmtId="4" fontId="27" fillId="33" borderId="49" xfId="38" applyNumberFormat="1" applyFont="1" applyFill="1" applyBorder="1" applyAlignment="1" applyProtection="1">
      <alignment horizontal="right" vertical="top" wrapText="1"/>
      <protection locked="0"/>
    </xf>
    <xf numFmtId="4" fontId="27" fillId="33" borderId="54" xfId="38" applyNumberFormat="1" applyFont="1" applyFill="1" applyBorder="1" applyAlignment="1" applyProtection="1">
      <alignment horizontal="right" vertical="top" wrapText="1"/>
      <protection locked="0"/>
    </xf>
    <xf numFmtId="4" fontId="27" fillId="33" borderId="56" xfId="38" applyNumberFormat="1" applyFont="1" applyFill="1" applyBorder="1" applyAlignment="1" applyProtection="1">
      <alignment horizontal="right" vertical="top" wrapText="1"/>
      <protection locked="0"/>
    </xf>
    <xf numFmtId="4" fontId="27" fillId="33" borderId="80" xfId="38" applyNumberFormat="1" applyFont="1" applyFill="1" applyBorder="1" applyAlignment="1" applyProtection="1">
      <alignment horizontal="right" vertical="top" wrapText="1"/>
      <protection locked="0"/>
    </xf>
    <xf numFmtId="4" fontId="27" fillId="33" borderId="58" xfId="38" applyNumberFormat="1" applyFont="1" applyFill="1" applyBorder="1" applyAlignment="1" applyProtection="1">
      <alignment horizontal="right" vertical="top" wrapText="1"/>
      <protection locked="0"/>
    </xf>
    <xf numFmtId="4" fontId="27" fillId="33" borderId="67" xfId="38" applyNumberFormat="1" applyFont="1" applyFill="1" applyBorder="1" applyAlignment="1" applyProtection="1">
      <alignment horizontal="right" vertical="top" wrapText="1"/>
      <protection locked="0"/>
    </xf>
    <xf numFmtId="4" fontId="28" fillId="33" borderId="54" xfId="38" applyNumberFormat="1" applyFont="1" applyFill="1" applyBorder="1" applyAlignment="1" applyProtection="1">
      <alignment horizontal="right" vertical="top" wrapText="1"/>
      <protection locked="0"/>
    </xf>
    <xf numFmtId="49" fontId="28" fillId="35" borderId="86" xfId="38" applyNumberFormat="1" applyFont="1" applyFill="1" applyBorder="1" applyAlignment="1" applyProtection="1">
      <alignment horizontal="center" vertical="center" wrapText="1"/>
    </xf>
    <xf numFmtId="0" fontId="28" fillId="35" borderId="87" xfId="38" applyFont="1" applyFill="1" applyBorder="1" applyAlignment="1" applyProtection="1">
      <alignment horizontal="center" vertical="center" wrapText="1"/>
    </xf>
    <xf numFmtId="0" fontId="28" fillId="36" borderId="66" xfId="38" applyFont="1" applyFill="1" applyBorder="1" applyAlignment="1" applyProtection="1">
      <alignment horizontal="center" vertical="center" wrapText="1"/>
    </xf>
    <xf numFmtId="0" fontId="28" fillId="36" borderId="67" xfId="38" applyFont="1" applyFill="1" applyBorder="1" applyAlignment="1" applyProtection="1">
      <alignment horizontal="center" vertical="center" wrapText="1"/>
    </xf>
    <xf numFmtId="0" fontId="28" fillId="36" borderId="87" xfId="38" applyFont="1" applyFill="1" applyBorder="1" applyAlignment="1" applyProtection="1">
      <alignment horizontal="center" vertical="center" wrapText="1"/>
    </xf>
    <xf numFmtId="49" fontId="28" fillId="35" borderId="32" xfId="38" applyNumberFormat="1" applyFont="1" applyFill="1" applyBorder="1" applyAlignment="1" applyProtection="1">
      <alignment horizontal="center" vertical="center" wrapText="1"/>
    </xf>
    <xf numFmtId="0" fontId="28" fillId="35" borderId="33" xfId="38" applyFont="1" applyFill="1" applyBorder="1" applyAlignment="1" applyProtection="1">
      <alignment horizontal="center" vertical="center" wrapText="1"/>
    </xf>
    <xf numFmtId="49" fontId="28" fillId="34" borderId="40" xfId="38" applyNumberFormat="1" applyFont="1" applyFill="1" applyBorder="1" applyAlignment="1" applyProtection="1">
      <alignment horizontal="center" vertical="center" wrapText="1"/>
    </xf>
    <xf numFmtId="0" fontId="28" fillId="34" borderId="33" xfId="38" applyFont="1" applyFill="1" applyBorder="1" applyAlignment="1" applyProtection="1">
      <alignment horizontal="center" vertical="center" wrapText="1"/>
    </xf>
    <xf numFmtId="4" fontId="29" fillId="28" borderId="104" xfId="38" applyNumberFormat="1" applyFont="1" applyFill="1" applyBorder="1" applyAlignment="1" applyProtection="1">
      <alignment horizontal="right" vertical="top" wrapText="1"/>
    </xf>
    <xf numFmtId="4" fontId="29" fillId="28" borderId="83" xfId="38" applyNumberFormat="1" applyFont="1" applyFill="1" applyBorder="1" applyAlignment="1" applyProtection="1">
      <alignment horizontal="right" vertical="top" wrapText="1"/>
    </xf>
    <xf numFmtId="4" fontId="29" fillId="28" borderId="84" xfId="38" applyNumberFormat="1" applyFont="1" applyFill="1" applyBorder="1" applyAlignment="1" applyProtection="1">
      <alignment horizontal="right" vertical="top" wrapText="1"/>
    </xf>
    <xf numFmtId="0" fontId="28" fillId="26" borderId="106" xfId="38" applyFont="1" applyFill="1" applyBorder="1" applyAlignment="1" applyProtection="1">
      <alignment horizontal="center" vertical="center" wrapText="1"/>
    </xf>
    <xf numFmtId="4" fontId="27" fillId="0" borderId="106" xfId="38" applyNumberFormat="1" applyFont="1" applyFill="1" applyBorder="1" applyAlignment="1" applyProtection="1">
      <alignment horizontal="right" vertical="center" wrapText="1"/>
    </xf>
    <xf numFmtId="4" fontId="27" fillId="0" borderId="107" xfId="38" applyNumberFormat="1" applyFont="1" applyFill="1" applyBorder="1" applyAlignment="1" applyProtection="1">
      <alignment horizontal="right" vertical="center" wrapText="1"/>
    </xf>
    <xf numFmtId="0" fontId="28" fillId="0" borderId="0" xfId="38" applyFont="1" applyFill="1" applyAlignment="1" applyProtection="1">
      <alignment horizontal="right" vertical="center" wrapText="1"/>
    </xf>
    <xf numFmtId="4" fontId="28" fillId="0" borderId="0" xfId="38" applyNumberFormat="1" applyFont="1" applyFill="1" applyAlignment="1" applyProtection="1">
      <alignment horizontal="right" vertical="top" wrapText="1"/>
    </xf>
    <xf numFmtId="167" fontId="28" fillId="0" borderId="0" xfId="33" applyNumberFormat="1" applyFont="1" applyFill="1" applyAlignment="1" applyProtection="1">
      <alignment horizontal="right" vertical="center" wrapText="1"/>
    </xf>
    <xf numFmtId="0" fontId="27" fillId="30" borderId="11" xfId="45" applyFont="1" applyFill="1" applyBorder="1" applyAlignment="1" applyProtection="1">
      <alignment horizontal="center" vertical="top" wrapText="1"/>
    </xf>
    <xf numFmtId="0" fontId="27" fillId="0" borderId="11" xfId="45" applyFont="1" applyBorder="1" applyAlignment="1" applyProtection="1">
      <alignment horizontal="center" vertical="top" wrapText="1"/>
    </xf>
    <xf numFmtId="1" fontId="27" fillId="0" borderId="11" xfId="45" applyNumberFormat="1" applyFont="1" applyBorder="1" applyAlignment="1" applyProtection="1">
      <alignment horizontal="center" vertical="top" wrapText="1"/>
    </xf>
    <xf numFmtId="172" fontId="27" fillId="0" borderId="11" xfId="45" applyNumberFormat="1" applyFont="1" applyBorder="1" applyAlignment="1" applyProtection="1">
      <alignment horizontal="center" vertical="top" wrapText="1"/>
    </xf>
    <xf numFmtId="0" fontId="27" fillId="38" borderId="11" xfId="45" applyFont="1" applyFill="1" applyBorder="1" applyAlignment="1" applyProtection="1">
      <alignment horizontal="center" vertical="top" wrapText="1"/>
    </xf>
    <xf numFmtId="2" fontId="27" fillId="0" borderId="11" xfId="45" applyNumberFormat="1" applyFont="1" applyBorder="1" applyAlignment="1" applyProtection="1">
      <alignment horizontal="center" vertical="top" wrapText="1"/>
    </xf>
    <xf numFmtId="168" fontId="27" fillId="0" borderId="11" xfId="45" applyNumberFormat="1" applyFont="1" applyBorder="1" applyAlignment="1" applyProtection="1">
      <alignment horizontal="center" vertical="top" wrapText="1"/>
    </xf>
    <xf numFmtId="172" fontId="27" fillId="0" borderId="11" xfId="45" applyNumberFormat="1" applyFont="1" applyFill="1" applyBorder="1" applyAlignment="1" applyProtection="1">
      <alignment horizontal="center" vertical="top" wrapText="1"/>
    </xf>
    <xf numFmtId="1" fontId="27" fillId="30" borderId="11" xfId="45" applyNumberFormat="1" applyFont="1" applyFill="1" applyBorder="1" applyAlignment="1" applyProtection="1">
      <alignment horizontal="center" vertical="top" wrapText="1"/>
    </xf>
    <xf numFmtId="1" fontId="27" fillId="0" borderId="11" xfId="45" applyNumberFormat="1" applyFont="1" applyFill="1" applyBorder="1" applyAlignment="1" applyProtection="1">
      <alignment horizontal="center" vertical="top" wrapText="1"/>
    </xf>
    <xf numFmtId="170" fontId="27" fillId="0" borderId="11" xfId="45" applyNumberFormat="1" applyFont="1" applyBorder="1" applyAlignment="1" applyProtection="1">
      <alignment horizontal="center" vertical="top" wrapText="1"/>
    </xf>
    <xf numFmtId="0" fontId="27" fillId="0" borderId="11" xfId="45" applyFont="1" applyFill="1" applyBorder="1" applyAlignment="1" applyProtection="1">
      <alignment horizontal="center" vertical="top" wrapText="1"/>
    </xf>
    <xf numFmtId="171" fontId="27" fillId="0" borderId="11" xfId="45" applyNumberFormat="1" applyFont="1" applyBorder="1" applyAlignment="1" applyProtection="1">
      <alignment horizontal="center" vertical="top" wrapText="1"/>
    </xf>
    <xf numFmtId="170" fontId="27" fillId="0" borderId="11" xfId="45" applyNumberFormat="1" applyFont="1" applyFill="1" applyBorder="1" applyAlignment="1" applyProtection="1">
      <alignment horizontal="center" vertical="top" wrapText="1"/>
    </xf>
    <xf numFmtId="2" fontId="27" fillId="0" borderId="11" xfId="45" applyNumberFormat="1" applyFont="1" applyFill="1" applyBorder="1" applyAlignment="1" applyProtection="1">
      <alignment horizontal="center" vertical="top" wrapText="1"/>
    </xf>
    <xf numFmtId="0" fontId="27" fillId="0" borderId="11" xfId="45" applyFont="1" applyBorder="1" applyAlignment="1" applyProtection="1">
      <alignment horizontal="justify" vertical="top" wrapText="1"/>
    </xf>
    <xf numFmtId="4" fontId="27" fillId="33" borderId="53" xfId="38" applyNumberFormat="1" applyFont="1" applyFill="1" applyBorder="1" applyAlignment="1" applyProtection="1">
      <alignment horizontal="right" vertical="top" wrapText="1"/>
      <protection locked="0"/>
    </xf>
    <xf numFmtId="4" fontId="29" fillId="0" borderId="18" xfId="38" applyNumberFormat="1" applyFont="1" applyFill="1" applyBorder="1" applyAlignment="1" applyProtection="1">
      <alignment horizontal="right" vertical="top" wrapText="1"/>
    </xf>
    <xf numFmtId="0" fontId="36" fillId="37" borderId="66" xfId="38" applyFont="1" applyFill="1" applyBorder="1" applyAlignment="1" applyProtection="1">
      <alignment horizontal="center" vertical="center" wrapText="1"/>
    </xf>
    <xf numFmtId="0" fontId="36" fillId="0" borderId="0" xfId="38" applyFont="1" applyFill="1" applyAlignment="1" applyProtection="1">
      <alignment horizontal="right" vertical="top" wrapText="1"/>
    </xf>
    <xf numFmtId="1" fontId="42" fillId="33" borderId="11" xfId="45" applyNumberFormat="1" applyFont="1" applyFill="1" applyBorder="1" applyAlignment="1" applyProtection="1">
      <alignment horizontal="center" vertical="top" wrapText="1"/>
    </xf>
    <xf numFmtId="172" fontId="42" fillId="33" borderId="11" xfId="45" applyNumberFormat="1" applyFont="1" applyFill="1" applyBorder="1" applyAlignment="1" applyProtection="1">
      <alignment horizontal="center" vertical="top" wrapText="1"/>
    </xf>
    <xf numFmtId="2" fontId="42" fillId="33" borderId="11" xfId="45" applyNumberFormat="1" applyFont="1" applyFill="1" applyBorder="1" applyAlignment="1" applyProtection="1">
      <alignment horizontal="center" vertical="top" wrapText="1"/>
    </xf>
    <xf numFmtId="0" fontId="44" fillId="0" borderId="0" xfId="38" applyFont="1" applyFill="1" applyAlignment="1" applyProtection="1">
      <alignment horizontal="right" vertical="top" wrapText="1"/>
    </xf>
    <xf numFmtId="167" fontId="28" fillId="0" borderId="0" xfId="33" applyNumberFormat="1" applyFont="1" applyFill="1" applyAlignment="1" applyProtection="1">
      <alignment horizontal="right" vertical="top" wrapText="1"/>
    </xf>
    <xf numFmtId="167" fontId="28" fillId="0" borderId="0" xfId="38" applyNumberFormat="1" applyFont="1" applyFill="1" applyAlignment="1" applyProtection="1">
      <alignment horizontal="right" vertical="top" wrapText="1"/>
    </xf>
    <xf numFmtId="165" fontId="28" fillId="0" borderId="0" xfId="38" applyNumberFormat="1" applyFont="1" applyFill="1" applyAlignment="1" applyProtection="1">
      <alignment horizontal="right" vertical="top" wrapText="1"/>
    </xf>
    <xf numFmtId="43" fontId="28" fillId="0" borderId="0" xfId="38" applyNumberFormat="1" applyFont="1" applyFill="1" applyAlignment="1" applyProtection="1">
      <alignment horizontal="right" vertical="top" wrapText="1"/>
    </xf>
    <xf numFmtId="0" fontId="25" fillId="0" borderId="0" xfId="38" applyFont="1" applyFill="1" applyBorder="1" applyAlignment="1" applyProtection="1">
      <alignment horizontal="center" vertical="center" wrapText="1"/>
    </xf>
    <xf numFmtId="0" fontId="46" fillId="0" borderId="26" xfId="45" applyFont="1" applyBorder="1" applyAlignment="1" applyProtection="1">
      <alignment horizontal="center" vertical="top" wrapText="1"/>
    </xf>
    <xf numFmtId="4" fontId="27" fillId="33" borderId="44" xfId="38" applyNumberFormat="1" applyFont="1" applyFill="1" applyBorder="1" applyAlignment="1" applyProtection="1">
      <alignment horizontal="right" vertical="top" wrapText="1"/>
      <protection locked="0"/>
    </xf>
    <xf numFmtId="4" fontId="27" fillId="33" borderId="42" xfId="38" applyNumberFormat="1" applyFont="1" applyFill="1" applyBorder="1" applyAlignment="1" applyProtection="1">
      <alignment horizontal="right" vertical="top" wrapText="1"/>
      <protection locked="0"/>
    </xf>
    <xf numFmtId="4" fontId="29" fillId="32" borderId="142" xfId="38" applyNumberFormat="1" applyFont="1" applyFill="1" applyBorder="1" applyAlignment="1" applyProtection="1">
      <alignment horizontal="right" vertical="top" wrapText="1"/>
    </xf>
    <xf numFmtId="4" fontId="27" fillId="33" borderId="120" xfId="38" applyNumberFormat="1" applyFont="1" applyFill="1" applyBorder="1" applyAlignment="1" applyProtection="1">
      <alignment horizontal="right" vertical="top" wrapText="1"/>
      <protection locked="0"/>
    </xf>
    <xf numFmtId="4" fontId="27" fillId="33" borderId="121" xfId="38" applyNumberFormat="1" applyFont="1" applyFill="1" applyBorder="1" applyAlignment="1" applyProtection="1">
      <alignment horizontal="right" vertical="top" wrapText="1"/>
      <protection locked="0"/>
    </xf>
    <xf numFmtId="4" fontId="29" fillId="32" borderId="28" xfId="38" applyNumberFormat="1" applyFont="1" applyFill="1" applyBorder="1" applyAlignment="1" applyProtection="1">
      <alignment horizontal="right" vertical="top" wrapText="1"/>
    </xf>
    <xf numFmtId="0" fontId="46" fillId="0" borderId="144" xfId="45" applyFont="1" applyBorder="1" applyAlignment="1" applyProtection="1">
      <alignment horizontal="center" vertical="top" wrapText="1"/>
    </xf>
    <xf numFmtId="0" fontId="28" fillId="0" borderId="43" xfId="45" applyFont="1" applyBorder="1" applyAlignment="1" applyProtection="1">
      <alignment horizontal="center" vertical="top" wrapText="1"/>
    </xf>
    <xf numFmtId="0" fontId="28" fillId="0" borderId="42" xfId="45" applyFont="1" applyBorder="1" applyAlignment="1" applyProtection="1">
      <alignment horizontal="justify" vertical="top" wrapText="1"/>
    </xf>
    <xf numFmtId="0" fontId="27" fillId="0" borderId="42" xfId="45" applyFont="1" applyBorder="1" applyAlignment="1" applyProtection="1">
      <alignment horizontal="justify" vertical="top" wrapText="1"/>
    </xf>
    <xf numFmtId="0" fontId="27" fillId="0" borderId="42" xfId="45" applyFont="1" applyBorder="1" applyAlignment="1" applyProtection="1">
      <alignment horizontal="center" vertical="top" wrapText="1"/>
    </xf>
    <xf numFmtId="0" fontId="27" fillId="0" borderId="35" xfId="45" applyFont="1" applyBorder="1" applyAlignment="1" applyProtection="1">
      <alignment horizontal="center" vertical="top" wrapText="1"/>
    </xf>
    <xf numFmtId="0" fontId="34" fillId="0" borderId="147" xfId="45" applyFont="1" applyBorder="1" applyAlignment="1" applyProtection="1">
      <alignment horizontal="center" vertical="top" wrapText="1"/>
    </xf>
    <xf numFmtId="0" fontId="35" fillId="0" borderId="148" xfId="45" applyFont="1" applyBorder="1" applyAlignment="1" applyProtection="1">
      <alignment vertical="top" wrapText="1"/>
    </xf>
    <xf numFmtId="0" fontId="35" fillId="0" borderId="148" xfId="45" applyFont="1" applyBorder="1" applyAlignment="1" applyProtection="1">
      <alignment horizontal="center" vertical="top" wrapText="1"/>
    </xf>
    <xf numFmtId="0" fontId="35" fillId="0" borderId="149" xfId="45" applyFont="1" applyBorder="1" applyAlignment="1" applyProtection="1">
      <alignment horizontal="center" vertical="top" wrapText="1"/>
    </xf>
    <xf numFmtId="4" fontId="27" fillId="33" borderId="151" xfId="38" applyNumberFormat="1" applyFont="1" applyFill="1" applyBorder="1" applyAlignment="1" applyProtection="1">
      <alignment horizontal="right" vertical="top" wrapText="1"/>
      <protection locked="0"/>
    </xf>
    <xf numFmtId="4" fontId="27" fillId="33" borderId="152" xfId="38" applyNumberFormat="1" applyFont="1" applyFill="1" applyBorder="1" applyAlignment="1" applyProtection="1">
      <alignment horizontal="right" vertical="top" wrapText="1"/>
      <protection locked="0"/>
    </xf>
    <xf numFmtId="4" fontId="29" fillId="32" borderId="154" xfId="38" applyNumberFormat="1" applyFont="1" applyFill="1" applyBorder="1" applyAlignment="1" applyProtection="1">
      <alignment horizontal="right" vertical="top" wrapText="1"/>
    </xf>
    <xf numFmtId="4" fontId="27" fillId="33" borderId="45" xfId="38" applyNumberFormat="1" applyFont="1" applyFill="1" applyBorder="1" applyAlignment="1" applyProtection="1">
      <alignment horizontal="right" vertical="top" wrapText="1"/>
      <protection locked="0"/>
    </xf>
    <xf numFmtId="4" fontId="29" fillId="32" borderId="17" xfId="38" applyNumberFormat="1" applyFont="1" applyFill="1" applyBorder="1" applyAlignment="1" applyProtection="1">
      <alignment horizontal="right" vertical="top" wrapText="1"/>
    </xf>
    <xf numFmtId="4" fontId="27" fillId="33" borderId="79" xfId="38" applyNumberFormat="1" applyFont="1" applyFill="1" applyBorder="1" applyAlignment="1" applyProtection="1">
      <alignment horizontal="right" vertical="top" wrapText="1"/>
      <protection locked="0"/>
    </xf>
    <xf numFmtId="4" fontId="29" fillId="32" borderId="82" xfId="38" applyNumberFormat="1" applyFont="1" applyFill="1" applyBorder="1" applyAlignment="1" applyProtection="1">
      <alignment horizontal="right" vertical="top" wrapText="1"/>
    </xf>
    <xf numFmtId="0" fontId="28" fillId="0" borderId="42" xfId="45" applyFont="1" applyBorder="1" applyAlignment="1" applyProtection="1">
      <alignment horizontal="center" vertical="top" wrapText="1"/>
    </xf>
    <xf numFmtId="0" fontId="28" fillId="0" borderId="35" xfId="45" applyFont="1" applyBorder="1" applyAlignment="1" applyProtection="1">
      <alignment horizontal="justify" vertical="top" wrapText="1"/>
    </xf>
    <xf numFmtId="0" fontId="34" fillId="0" borderId="141" xfId="45" applyFont="1" applyBorder="1" applyAlignment="1" applyProtection="1">
      <alignment horizontal="center" vertical="top" wrapText="1"/>
    </xf>
    <xf numFmtId="0" fontId="40" fillId="0" borderId="157" xfId="45" applyFont="1" applyBorder="1" applyAlignment="1" applyProtection="1">
      <alignment horizontal="justify" vertical="top" wrapText="1"/>
    </xf>
    <xf numFmtId="0" fontId="35" fillId="0" borderId="157" xfId="45" applyFont="1" applyBorder="1" applyAlignment="1" applyProtection="1">
      <alignment horizontal="center" vertical="top" wrapText="1"/>
    </xf>
    <xf numFmtId="0" fontId="35" fillId="0" borderId="156" xfId="45" applyFont="1" applyBorder="1" applyAlignment="1" applyProtection="1">
      <alignment horizontal="center" vertical="top" wrapText="1"/>
    </xf>
    <xf numFmtId="0" fontId="35" fillId="0" borderId="149" xfId="45" applyFont="1" applyBorder="1" applyAlignment="1" applyProtection="1">
      <alignment vertical="top" wrapText="1"/>
    </xf>
    <xf numFmtId="0" fontId="35" fillId="0" borderId="148" xfId="45" applyFont="1" applyBorder="1" applyAlignment="1" applyProtection="1">
      <alignment horizontal="justify" vertical="top" wrapText="1"/>
    </xf>
    <xf numFmtId="9" fontId="35" fillId="0" borderId="148" xfId="45" applyNumberFormat="1" applyFont="1" applyBorder="1" applyAlignment="1" applyProtection="1">
      <alignment horizontal="center" vertical="top" wrapText="1"/>
    </xf>
    <xf numFmtId="9" fontId="35" fillId="0" borderId="149" xfId="45" applyNumberFormat="1" applyFont="1" applyBorder="1" applyAlignment="1" applyProtection="1">
      <alignment horizontal="center" vertical="top" wrapText="1"/>
    </xf>
    <xf numFmtId="0" fontId="35" fillId="0" borderId="156" xfId="45" applyFont="1" applyBorder="1" applyAlignment="1" applyProtection="1">
      <alignment vertical="top" wrapText="1"/>
    </xf>
    <xf numFmtId="0" fontId="35" fillId="0" borderId="157" xfId="45" applyFont="1" applyBorder="1" applyAlignment="1" applyProtection="1">
      <alignment horizontal="justify" vertical="top" wrapText="1"/>
    </xf>
    <xf numFmtId="4" fontId="27" fillId="33" borderId="52" xfId="38" applyNumberFormat="1" applyFont="1" applyFill="1" applyBorder="1" applyAlignment="1" applyProtection="1">
      <alignment horizontal="right" vertical="top" wrapText="1"/>
      <protection locked="0"/>
    </xf>
    <xf numFmtId="4" fontId="29" fillId="32" borderId="24" xfId="38" applyNumberFormat="1" applyFont="1" applyFill="1" applyBorder="1" applyAlignment="1" applyProtection="1">
      <alignment horizontal="right" vertical="top" wrapText="1"/>
    </xf>
    <xf numFmtId="168" fontId="27" fillId="0" borderId="35" xfId="45" applyNumberFormat="1" applyFont="1" applyBorder="1" applyAlignment="1" applyProtection="1">
      <alignment horizontal="center" vertical="top" wrapText="1"/>
    </xf>
    <xf numFmtId="0" fontId="35" fillId="0" borderId="157" xfId="45" applyFont="1" applyBorder="1" applyAlignment="1" applyProtection="1">
      <alignment vertical="center" wrapText="1"/>
    </xf>
    <xf numFmtId="168" fontId="35" fillId="0" borderId="156" xfId="45" applyNumberFormat="1" applyFont="1" applyBorder="1" applyAlignment="1" applyProtection="1">
      <alignment horizontal="center" vertical="top" wrapText="1"/>
    </xf>
    <xf numFmtId="0" fontId="33" fillId="0" borderId="42" xfId="45" applyFont="1" applyBorder="1" applyAlignment="1" applyProtection="1">
      <alignment horizontal="justify" vertical="top" wrapText="1"/>
    </xf>
    <xf numFmtId="0" fontId="34" fillId="30" borderId="141" xfId="45" applyFont="1" applyFill="1" applyBorder="1" applyAlignment="1" applyProtection="1">
      <alignment horizontal="center" vertical="top" wrapText="1"/>
    </xf>
    <xf numFmtId="0" fontId="35" fillId="0" borderId="157" xfId="45" applyFont="1" applyBorder="1" applyAlignment="1" applyProtection="1">
      <alignment horizontal="justify" vertical="center" wrapText="1"/>
    </xf>
    <xf numFmtId="0" fontId="35" fillId="0" borderId="148" xfId="45" applyFont="1" applyBorder="1" applyAlignment="1" applyProtection="1">
      <alignment horizontal="justify" vertical="center" wrapText="1"/>
    </xf>
    <xf numFmtId="0" fontId="28" fillId="0" borderId="141" xfId="45" applyFont="1" applyBorder="1" applyAlignment="1" applyProtection="1">
      <alignment horizontal="center" vertical="top" wrapText="1"/>
    </xf>
    <xf numFmtId="0" fontId="28" fillId="0" borderId="157" xfId="45" applyFont="1" applyBorder="1" applyAlignment="1" applyProtection="1">
      <alignment horizontal="justify" vertical="top" wrapText="1"/>
    </xf>
    <xf numFmtId="0" fontId="27" fillId="0" borderId="157" xfId="45" applyFont="1" applyBorder="1" applyAlignment="1" applyProtection="1">
      <alignment horizontal="justify" vertical="top" wrapText="1"/>
    </xf>
    <xf numFmtId="0" fontId="27" fillId="0" borderId="157" xfId="45" applyFont="1" applyBorder="1" applyAlignment="1" applyProtection="1">
      <alignment horizontal="center" vertical="top" wrapText="1"/>
    </xf>
    <xf numFmtId="0" fontId="27" fillId="0" borderId="156" xfId="45" applyFont="1" applyBorder="1" applyAlignment="1" applyProtection="1">
      <alignment horizontal="center" vertical="top" wrapText="1"/>
    </xf>
    <xf numFmtId="0" fontId="46" fillId="0" borderId="30" xfId="45" applyFont="1" applyBorder="1" applyAlignment="1" applyProtection="1">
      <alignment horizontal="center" vertical="top" wrapText="1"/>
    </xf>
    <xf numFmtId="4" fontId="27" fillId="33" borderId="157" xfId="38" applyNumberFormat="1" applyFont="1" applyFill="1" applyBorder="1" applyAlignment="1" applyProtection="1">
      <alignment horizontal="right" vertical="top" wrapText="1"/>
      <protection locked="0"/>
    </xf>
    <xf numFmtId="4" fontId="29" fillId="32" borderId="140" xfId="38" applyNumberFormat="1" applyFont="1" applyFill="1" applyBorder="1" applyAlignment="1" applyProtection="1">
      <alignment horizontal="right" vertical="top" wrapText="1"/>
    </xf>
    <xf numFmtId="0" fontId="34" fillId="0" borderId="157" xfId="45" applyFont="1" applyBorder="1" applyAlignment="1" applyProtection="1">
      <alignment horizontal="justify" vertical="center" wrapText="1"/>
    </xf>
    <xf numFmtId="0" fontId="48" fillId="0" borderId="35" xfId="45" applyFont="1" applyBorder="1" applyAlignment="1" applyProtection="1">
      <alignment vertical="top" wrapText="1"/>
    </xf>
    <xf numFmtId="0" fontId="48" fillId="0" borderId="42" xfId="45" applyFont="1" applyBorder="1" applyAlignment="1" applyProtection="1">
      <alignment horizontal="justify" vertical="center" wrapText="1"/>
    </xf>
    <xf numFmtId="0" fontId="48" fillId="0" borderId="148" xfId="45" applyFont="1" applyBorder="1" applyAlignment="1" applyProtection="1">
      <alignment horizontal="justify" vertical="center" wrapText="1"/>
    </xf>
    <xf numFmtId="0" fontId="48" fillId="0" borderId="42" xfId="45" applyFont="1" applyBorder="1" applyAlignment="1" applyProtection="1">
      <alignment vertical="center" wrapText="1"/>
    </xf>
    <xf numFmtId="0" fontId="48" fillId="0" borderId="35" xfId="45" applyFont="1" applyBorder="1" applyAlignment="1" applyProtection="1">
      <alignment horizontal="justify" vertical="top" wrapText="1"/>
    </xf>
    <xf numFmtId="0" fontId="48" fillId="0" borderId="35" xfId="45" applyFont="1" applyBorder="1" applyAlignment="1" applyProtection="1">
      <alignment horizontal="justify" vertical="center" wrapText="1"/>
    </xf>
    <xf numFmtId="49" fontId="26" fillId="0" borderId="0" xfId="38" applyNumberFormat="1" applyFont="1" applyFill="1" applyBorder="1" applyAlignment="1" applyProtection="1">
      <alignment vertical="center" wrapText="1"/>
    </xf>
    <xf numFmtId="0" fontId="26" fillId="0" borderId="0" xfId="38" applyFont="1" applyFill="1" applyBorder="1" applyAlignment="1" applyProtection="1">
      <alignment horizontal="right" vertical="top" wrapText="1"/>
    </xf>
    <xf numFmtId="0" fontId="26" fillId="0" borderId="0" xfId="38" applyFont="1" applyFill="1" applyBorder="1" applyAlignment="1" applyProtection="1">
      <alignment horizontal="left" vertical="top" wrapText="1"/>
    </xf>
    <xf numFmtId="49" fontId="26" fillId="0" borderId="0" xfId="38" applyNumberFormat="1" applyFont="1" applyFill="1" applyBorder="1" applyAlignment="1" applyProtection="1">
      <alignment horizontal="center" vertical="center" wrapText="1"/>
    </xf>
    <xf numFmtId="0" fontId="27" fillId="0" borderId="0" xfId="38" applyFont="1" applyFill="1" applyBorder="1" applyAlignment="1" applyProtection="1">
      <alignment horizontal="left" vertical="top" wrapText="1"/>
    </xf>
    <xf numFmtId="49" fontId="43" fillId="0" borderId="0" xfId="38" applyNumberFormat="1" applyFont="1" applyFill="1" applyBorder="1" applyAlignment="1" applyProtection="1">
      <alignment vertical="center" wrapText="1"/>
    </xf>
    <xf numFmtId="4" fontId="30" fillId="30" borderId="165" xfId="38" applyNumberFormat="1" applyFont="1" applyFill="1" applyBorder="1" applyAlignment="1" applyProtection="1">
      <alignment horizontal="right" vertical="center" wrapText="1"/>
    </xf>
    <xf numFmtId="4" fontId="30" fillId="32" borderId="166" xfId="38" applyNumberFormat="1" applyFont="1" applyFill="1" applyBorder="1" applyAlignment="1" applyProtection="1">
      <alignment horizontal="right" vertical="center" wrapText="1"/>
    </xf>
    <xf numFmtId="168" fontId="35" fillId="0" borderId="157" xfId="45" applyNumberFormat="1" applyFont="1" applyBorder="1" applyAlignment="1" applyProtection="1">
      <alignment horizontal="center" vertical="top" wrapText="1"/>
    </xf>
    <xf numFmtId="0" fontId="45" fillId="0" borderId="173" xfId="45" applyFont="1" applyBorder="1" applyAlignment="1" applyProtection="1">
      <alignment horizontal="center" vertical="center" wrapText="1"/>
    </xf>
    <xf numFmtId="0" fontId="27" fillId="0" borderId="0" xfId="0" applyFont="1" applyProtection="1"/>
    <xf numFmtId="0" fontId="27" fillId="0" borderId="0" xfId="0" applyFont="1" applyBorder="1" applyProtection="1"/>
    <xf numFmtId="0" fontId="27" fillId="0" borderId="34" xfId="0" applyFont="1" applyBorder="1" applyAlignment="1" applyProtection="1">
      <alignment vertical="center" wrapText="1"/>
    </xf>
    <xf numFmtId="0" fontId="27" fillId="0" borderId="37" xfId="0" applyFont="1" applyBorder="1" applyAlignment="1" applyProtection="1">
      <alignment vertical="center" wrapText="1"/>
    </xf>
    <xf numFmtId="0" fontId="27" fillId="0" borderId="0" xfId="0" applyFont="1" applyAlignment="1" applyProtection="1">
      <alignment vertical="center" wrapText="1"/>
    </xf>
    <xf numFmtId="0" fontId="27" fillId="0" borderId="36" xfId="0" applyFont="1" applyBorder="1" applyAlignment="1" applyProtection="1">
      <alignment vertical="center" wrapText="1"/>
    </xf>
    <xf numFmtId="0" fontId="27" fillId="0" borderId="35" xfId="0" applyFont="1" applyBorder="1" applyAlignment="1" applyProtection="1">
      <alignment vertical="center" wrapText="1"/>
    </xf>
    <xf numFmtId="43" fontId="27" fillId="0" borderId="0" xfId="33" applyFont="1" applyAlignment="1" applyProtection="1">
      <alignment vertical="center" wrapText="1"/>
    </xf>
    <xf numFmtId="0" fontId="27" fillId="0" borderId="38" xfId="0" applyFont="1" applyBorder="1" applyAlignment="1" applyProtection="1">
      <alignment vertical="center" wrapText="1"/>
    </xf>
    <xf numFmtId="0" fontId="27" fillId="0" borderId="39" xfId="0" applyFont="1" applyBorder="1" applyAlignment="1" applyProtection="1">
      <alignment vertical="center" wrapText="1"/>
    </xf>
    <xf numFmtId="43" fontId="27" fillId="0" borderId="0" xfId="33" applyFont="1" applyFill="1" applyProtection="1"/>
    <xf numFmtId="0" fontId="27" fillId="0" borderId="0" xfId="0" applyFont="1" applyFill="1" applyProtection="1"/>
    <xf numFmtId="0" fontId="27" fillId="0" borderId="0" xfId="0" applyFont="1" applyAlignment="1" applyProtection="1">
      <alignment vertical="top"/>
    </xf>
    <xf numFmtId="43" fontId="27" fillId="0" borderId="0" xfId="0" applyNumberFormat="1" applyFont="1" applyProtection="1"/>
    <xf numFmtId="4" fontId="27" fillId="0" borderId="0" xfId="0" applyNumberFormat="1" applyFont="1" applyProtection="1"/>
    <xf numFmtId="43" fontId="27" fillId="0" borderId="0" xfId="33" applyFont="1" applyProtection="1"/>
    <xf numFmtId="0" fontId="38" fillId="0" borderId="36" xfId="0" applyFont="1" applyBorder="1" applyAlignment="1" applyProtection="1">
      <alignment horizontal="center" vertical="top" wrapText="1"/>
    </xf>
    <xf numFmtId="0" fontId="28" fillId="0" borderId="35" xfId="45" applyFont="1" applyBorder="1" applyAlignment="1" applyProtection="1">
      <alignment vertical="top" wrapText="1"/>
    </xf>
    <xf numFmtId="10" fontId="27" fillId="0" borderId="42" xfId="45" applyNumberFormat="1" applyFont="1" applyBorder="1" applyAlignment="1" applyProtection="1">
      <alignment horizontal="center" vertical="top" wrapText="1"/>
    </xf>
    <xf numFmtId="10" fontId="27" fillId="0" borderId="35" xfId="45" applyNumberFormat="1" applyFont="1" applyBorder="1" applyAlignment="1" applyProtection="1">
      <alignment horizontal="center" vertical="top" wrapText="1"/>
    </xf>
    <xf numFmtId="0" fontId="34" fillId="0" borderId="38" xfId="0" applyFont="1" applyBorder="1" applyAlignment="1" applyProtection="1">
      <alignment horizontal="center" vertical="top" wrapText="1"/>
    </xf>
    <xf numFmtId="0" fontId="35" fillId="0" borderId="50" xfId="45" applyFont="1" applyBorder="1" applyAlignment="1" applyProtection="1">
      <alignment horizontal="center" vertical="top" wrapText="1"/>
    </xf>
    <xf numFmtId="0" fontId="35" fillId="0" borderId="39" xfId="45" applyFont="1" applyBorder="1" applyAlignment="1" applyProtection="1">
      <alignment horizontal="center" vertical="top" wrapText="1"/>
    </xf>
    <xf numFmtId="4" fontId="27" fillId="33" borderId="68" xfId="38" applyNumberFormat="1" applyFont="1" applyFill="1" applyBorder="1" applyAlignment="1" applyProtection="1">
      <alignment horizontal="right" vertical="top" wrapText="1"/>
      <protection locked="0"/>
    </xf>
    <xf numFmtId="4" fontId="27" fillId="33" borderId="69" xfId="38" applyNumberFormat="1" applyFont="1" applyFill="1" applyBorder="1" applyAlignment="1" applyProtection="1">
      <alignment horizontal="right" vertical="top" wrapText="1"/>
      <protection locked="0"/>
    </xf>
    <xf numFmtId="4" fontId="29" fillId="32" borderId="71" xfId="38" applyNumberFormat="1" applyFont="1" applyFill="1" applyBorder="1" applyAlignment="1" applyProtection="1">
      <alignment horizontal="right" vertical="top" wrapText="1"/>
    </xf>
    <xf numFmtId="0" fontId="38" fillId="0" borderId="42" xfId="45" applyFont="1" applyBorder="1" applyAlignment="1" applyProtection="1">
      <alignment horizontal="justify" vertical="top" wrapText="1"/>
    </xf>
    <xf numFmtId="168" fontId="27" fillId="0" borderId="42" xfId="45" applyNumberFormat="1" applyFont="1" applyBorder="1" applyAlignment="1" applyProtection="1">
      <alignment horizontal="center" vertical="top" wrapText="1"/>
    </xf>
    <xf numFmtId="0" fontId="35" fillId="0" borderId="157" xfId="45" applyFont="1" applyBorder="1" applyAlignment="1" applyProtection="1">
      <alignment vertical="top" wrapText="1"/>
    </xf>
    <xf numFmtId="168" fontId="35" fillId="0" borderId="148" xfId="45" applyNumberFormat="1" applyFont="1" applyBorder="1" applyAlignment="1" applyProtection="1">
      <alignment horizontal="center" vertical="top" wrapText="1"/>
    </xf>
    <xf numFmtId="168" fontId="35" fillId="0" borderId="149" xfId="45" applyNumberFormat="1" applyFont="1" applyBorder="1" applyAlignment="1" applyProtection="1">
      <alignment horizontal="center" vertical="top" wrapText="1"/>
    </xf>
    <xf numFmtId="0" fontId="28" fillId="30" borderId="47" xfId="45" applyFont="1" applyFill="1" applyBorder="1" applyAlignment="1" applyProtection="1">
      <alignment horizontal="center" vertical="top" wrapText="1"/>
    </xf>
    <xf numFmtId="9" fontId="35" fillId="0" borderId="156" xfId="45" applyNumberFormat="1" applyFont="1" applyBorder="1" applyAlignment="1" applyProtection="1">
      <alignment horizontal="center" vertical="top" wrapText="1"/>
    </xf>
    <xf numFmtId="9" fontId="35" fillId="0" borderId="157" xfId="45" applyNumberFormat="1" applyFont="1" applyBorder="1" applyAlignment="1" applyProtection="1">
      <alignment horizontal="center" vertical="top" wrapText="1"/>
    </xf>
    <xf numFmtId="0" fontId="35" fillId="30" borderId="157" xfId="45" applyFont="1" applyFill="1" applyBorder="1" applyAlignment="1" applyProtection="1">
      <alignment horizontal="justify" vertical="top" wrapText="1"/>
    </xf>
    <xf numFmtId="0" fontId="28" fillId="30" borderId="158" xfId="45" applyFont="1" applyFill="1" applyBorder="1" applyAlignment="1" applyProtection="1">
      <alignment horizontal="center" vertical="top" wrapText="1"/>
    </xf>
    <xf numFmtId="0" fontId="28" fillId="0" borderId="177" xfId="45" applyFont="1" applyBorder="1" applyAlignment="1" applyProtection="1">
      <alignment horizontal="justify" vertical="top" wrapText="1"/>
    </xf>
    <xf numFmtId="0" fontId="28" fillId="0" borderId="158" xfId="45" applyFont="1" applyBorder="1" applyAlignment="1" applyProtection="1">
      <alignment horizontal="center" vertical="top" wrapText="1"/>
    </xf>
    <xf numFmtId="0" fontId="28" fillId="0" borderId="178" xfId="45" applyFont="1" applyBorder="1" applyAlignment="1" applyProtection="1">
      <alignment horizontal="justify" vertical="top" wrapText="1"/>
    </xf>
    <xf numFmtId="0" fontId="27" fillId="0" borderId="178" xfId="45" applyFont="1" applyBorder="1" applyAlignment="1" applyProtection="1">
      <alignment horizontal="justify" vertical="top" wrapText="1"/>
    </xf>
    <xf numFmtId="0" fontId="27" fillId="0" borderId="178" xfId="45" applyFont="1" applyBorder="1" applyAlignment="1" applyProtection="1">
      <alignment horizontal="center" vertical="top" wrapText="1"/>
    </xf>
    <xf numFmtId="0" fontId="27" fillId="0" borderId="177" xfId="45" applyFont="1" applyBorder="1" applyAlignment="1" applyProtection="1">
      <alignment horizontal="center" vertical="top" wrapText="1"/>
    </xf>
    <xf numFmtId="4" fontId="27" fillId="33" borderId="178" xfId="38" applyNumberFormat="1" applyFont="1" applyFill="1" applyBorder="1" applyAlignment="1" applyProtection="1">
      <alignment horizontal="right" vertical="top" wrapText="1"/>
      <protection locked="0"/>
    </xf>
    <xf numFmtId="4" fontId="29" fillId="32" borderId="26" xfId="38" applyNumberFormat="1" applyFont="1" applyFill="1" applyBorder="1" applyAlignment="1" applyProtection="1">
      <alignment horizontal="right" vertical="top" wrapText="1"/>
    </xf>
    <xf numFmtId="0" fontId="34" fillId="30" borderId="147" xfId="45" applyFont="1" applyFill="1" applyBorder="1" applyAlignment="1" applyProtection="1">
      <alignment horizontal="center" vertical="top" wrapText="1"/>
    </xf>
    <xf numFmtId="168" fontId="35" fillId="0" borderId="148" xfId="45" applyNumberFormat="1" applyFont="1" applyBorder="1" applyAlignment="1" applyProtection="1">
      <alignment horizontal="center" vertical="center" wrapText="1"/>
    </xf>
    <xf numFmtId="9" fontId="35" fillId="0" borderId="149" xfId="45" applyNumberFormat="1" applyFont="1" applyBorder="1" applyAlignment="1" applyProtection="1">
      <alignment horizontal="center" vertical="center" wrapText="1"/>
    </xf>
    <xf numFmtId="0" fontId="38" fillId="0" borderId="35" xfId="45" applyFont="1" applyBorder="1" applyAlignment="1" applyProtection="1">
      <alignment horizontal="justify" vertical="top" wrapText="1"/>
    </xf>
    <xf numFmtId="4" fontId="29" fillId="32" borderId="70" xfId="38" applyNumberFormat="1" applyFont="1" applyFill="1" applyBorder="1" applyAlignment="1" applyProtection="1">
      <alignment horizontal="right" vertical="top" wrapText="1"/>
    </xf>
    <xf numFmtId="0" fontId="35" fillId="30" borderId="148" xfId="45" applyFont="1" applyFill="1" applyBorder="1" applyAlignment="1" applyProtection="1">
      <alignment horizontal="justify" vertical="top" wrapText="1"/>
    </xf>
    <xf numFmtId="169" fontId="35" fillId="30" borderId="148" xfId="49" applyNumberFormat="1" applyFont="1" applyFill="1" applyBorder="1" applyAlignment="1" applyProtection="1">
      <alignment horizontal="center" vertical="top" wrapText="1"/>
    </xf>
    <xf numFmtId="4" fontId="49" fillId="0" borderId="127" xfId="45" applyNumberFormat="1" applyFont="1" applyFill="1" applyBorder="1" applyAlignment="1" applyProtection="1">
      <alignment vertical="center" wrapText="1"/>
    </xf>
    <xf numFmtId="4" fontId="49" fillId="0" borderId="132" xfId="45" applyNumberFormat="1" applyFont="1" applyFill="1" applyBorder="1" applyAlignment="1" applyProtection="1">
      <alignment vertical="center" wrapText="1"/>
    </xf>
    <xf numFmtId="4" fontId="49" fillId="0" borderId="145" xfId="45" applyNumberFormat="1" applyFont="1" applyFill="1" applyBorder="1" applyAlignment="1" applyProtection="1">
      <alignment vertical="center" wrapText="1"/>
    </xf>
    <xf numFmtId="4" fontId="49" fillId="0" borderId="130" xfId="45" applyNumberFormat="1" applyFont="1" applyFill="1" applyBorder="1" applyAlignment="1" applyProtection="1">
      <alignment vertical="center" wrapText="1"/>
    </xf>
    <xf numFmtId="4" fontId="49" fillId="0" borderId="129" xfId="45" applyNumberFormat="1" applyFont="1" applyFill="1" applyBorder="1" applyAlignment="1" applyProtection="1">
      <alignment vertical="center" wrapText="1"/>
    </xf>
    <xf numFmtId="4" fontId="49" fillId="0" borderId="135" xfId="45" applyNumberFormat="1" applyFont="1" applyFill="1" applyBorder="1" applyAlignment="1" applyProtection="1">
      <alignment vertical="center" wrapText="1"/>
    </xf>
    <xf numFmtId="4" fontId="49" fillId="0" borderId="125" xfId="45" applyNumberFormat="1" applyFont="1" applyFill="1" applyBorder="1" applyAlignment="1" applyProtection="1">
      <alignment vertical="center" wrapText="1"/>
    </xf>
    <xf numFmtId="4" fontId="49" fillId="0" borderId="159" xfId="45" applyNumberFormat="1" applyFont="1" applyFill="1" applyBorder="1" applyAlignment="1" applyProtection="1">
      <alignment vertical="center" wrapText="1"/>
    </xf>
    <xf numFmtId="4" fontId="49" fillId="0" borderId="136" xfId="45" applyNumberFormat="1" applyFont="1" applyFill="1" applyBorder="1" applyAlignment="1" applyProtection="1">
      <alignment vertical="center" wrapText="1"/>
    </xf>
    <xf numFmtId="4" fontId="49" fillId="0" borderId="133" xfId="45" applyNumberFormat="1" applyFont="1" applyFill="1" applyBorder="1" applyAlignment="1" applyProtection="1">
      <alignment vertical="center" wrapText="1"/>
    </xf>
    <xf numFmtId="4" fontId="49" fillId="0" borderId="137" xfId="45" applyNumberFormat="1" applyFont="1" applyFill="1" applyBorder="1" applyAlignment="1" applyProtection="1">
      <alignment horizontal="center" vertical="center" wrapText="1"/>
    </xf>
    <xf numFmtId="4" fontId="49" fillId="0" borderId="174" xfId="45" applyNumberFormat="1" applyFont="1" applyFill="1" applyBorder="1" applyAlignment="1" applyProtection="1">
      <alignment vertical="center" wrapText="1"/>
    </xf>
    <xf numFmtId="4" fontId="27" fillId="33" borderId="54" xfId="33" applyNumberFormat="1" applyFont="1" applyFill="1" applyBorder="1" applyAlignment="1" applyProtection="1">
      <alignment horizontal="right" vertical="top" wrapText="1"/>
      <protection locked="0"/>
    </xf>
    <xf numFmtId="4" fontId="26" fillId="0" borderId="163" xfId="33" applyNumberFormat="1" applyFont="1" applyFill="1" applyBorder="1" applyAlignment="1" applyProtection="1">
      <alignment horizontal="right" vertical="center" wrapText="1"/>
    </xf>
    <xf numFmtId="4" fontId="30" fillId="0" borderId="164" xfId="33" applyNumberFormat="1" applyFont="1" applyFill="1" applyBorder="1" applyAlignment="1" applyProtection="1">
      <alignment horizontal="right" vertical="center" wrapText="1"/>
    </xf>
    <xf numFmtId="4" fontId="30" fillId="0" borderId="50" xfId="33" applyNumberFormat="1" applyFont="1" applyFill="1" applyBorder="1" applyAlignment="1" applyProtection="1">
      <alignment horizontal="right" vertical="center" wrapText="1"/>
    </xf>
    <xf numFmtId="0" fontId="28" fillId="39" borderId="42" xfId="38" applyFont="1" applyFill="1" applyBorder="1" applyAlignment="1" applyProtection="1">
      <alignment horizontal="center" vertical="center" wrapText="1"/>
    </xf>
    <xf numFmtId="0" fontId="28" fillId="29" borderId="109" xfId="38" applyFont="1" applyFill="1" applyBorder="1" applyAlignment="1" applyProtection="1">
      <alignment horizontal="center" vertical="center" wrapText="1"/>
    </xf>
    <xf numFmtId="49" fontId="25" fillId="0" borderId="0" xfId="0" applyNumberFormat="1" applyFont="1" applyFill="1" applyAlignment="1" applyProtection="1">
      <alignment vertical="top" wrapText="1"/>
    </xf>
    <xf numFmtId="49" fontId="26" fillId="0" borderId="0" xfId="0" applyNumberFormat="1" applyFont="1" applyFill="1" applyAlignment="1" applyProtection="1">
      <alignment vertical="top" wrapText="1"/>
    </xf>
    <xf numFmtId="0" fontId="25" fillId="0" borderId="0" xfId="0" applyFont="1" applyFill="1" applyBorder="1" applyAlignment="1" applyProtection="1">
      <alignment vertical="top" wrapText="1"/>
    </xf>
    <xf numFmtId="0" fontId="27" fillId="0" borderId="15" xfId="38" applyFont="1" applyFill="1" applyBorder="1" applyAlignment="1" applyProtection="1">
      <alignment vertical="top" wrapText="1"/>
    </xf>
    <xf numFmtId="0" fontId="28" fillId="37" borderId="67" xfId="38" applyFont="1" applyFill="1" applyBorder="1" applyAlignment="1" applyProtection="1">
      <alignment horizontal="center" vertical="center" wrapText="1"/>
    </xf>
    <xf numFmtId="0" fontId="28" fillId="37" borderId="67" xfId="0" applyFont="1" applyFill="1" applyBorder="1" applyAlignment="1" applyProtection="1">
      <alignment horizontal="center" vertical="center" wrapText="1"/>
    </xf>
    <xf numFmtId="0" fontId="28" fillId="37" borderId="72" xfId="0" applyFont="1" applyFill="1" applyBorder="1" applyAlignment="1" applyProtection="1">
      <alignment horizontal="center" vertical="center" wrapText="1"/>
    </xf>
    <xf numFmtId="0" fontId="27" fillId="0" borderId="188" xfId="38" applyFont="1" applyFill="1" applyBorder="1" applyAlignment="1" applyProtection="1">
      <alignment horizontal="left" vertical="top" wrapText="1"/>
    </xf>
    <xf numFmtId="0" fontId="28" fillId="0" borderId="0" xfId="0" applyFont="1" applyFill="1" applyAlignment="1" applyProtection="1">
      <alignment horizontal="center" vertical="top" wrapText="1"/>
    </xf>
    <xf numFmtId="0" fontId="28" fillId="0" borderId="0" xfId="38" applyFont="1" applyFill="1" applyAlignment="1" applyProtection="1">
      <alignment horizontal="center" vertical="top" wrapText="1"/>
    </xf>
    <xf numFmtId="0" fontId="28" fillId="37" borderId="72" xfId="38" applyFont="1" applyFill="1" applyBorder="1" applyAlignment="1" applyProtection="1">
      <alignment horizontal="center" vertical="center" wrapText="1"/>
    </xf>
    <xf numFmtId="0" fontId="27" fillId="0" borderId="61" xfId="45" applyFont="1" applyFill="1" applyBorder="1" applyAlignment="1" applyProtection="1">
      <alignment horizontal="justify" vertical="top" wrapText="1"/>
    </xf>
    <xf numFmtId="0" fontId="27" fillId="0" borderId="60" xfId="45" applyFont="1" applyFill="1" applyBorder="1" applyAlignment="1" applyProtection="1">
      <alignment horizontal="justify" vertical="top" wrapText="1"/>
    </xf>
    <xf numFmtId="0" fontId="27" fillId="0" borderId="124" xfId="45" applyFont="1" applyFill="1" applyBorder="1" applyAlignment="1" applyProtection="1">
      <alignment horizontal="justify" vertical="top" wrapText="1"/>
    </xf>
    <xf numFmtId="0" fontId="27" fillId="0" borderId="195" xfId="45" applyFont="1" applyFill="1" applyBorder="1" applyAlignment="1" applyProtection="1">
      <alignment horizontal="justify" vertical="top" wrapText="1"/>
    </xf>
    <xf numFmtId="0" fontId="27" fillId="0" borderId="138" xfId="45" applyFont="1" applyFill="1" applyBorder="1" applyAlignment="1" applyProtection="1">
      <alignment horizontal="justify" vertical="top" wrapText="1"/>
    </xf>
    <xf numFmtId="0" fontId="27" fillId="0" borderId="153" xfId="45" applyFont="1" applyFill="1" applyBorder="1" applyAlignment="1" applyProtection="1">
      <alignment horizontal="justify" vertical="top" wrapText="1"/>
    </xf>
    <xf numFmtId="0" fontId="27" fillId="0" borderId="81" xfId="45" applyFont="1" applyFill="1" applyBorder="1" applyAlignment="1" applyProtection="1">
      <alignment horizontal="justify" vertical="top" wrapText="1"/>
    </xf>
    <xf numFmtId="0" fontId="27" fillId="0" borderId="189" xfId="45" applyFont="1" applyFill="1" applyBorder="1" applyAlignment="1" applyProtection="1">
      <alignment horizontal="justify" vertical="top" wrapText="1"/>
    </xf>
    <xf numFmtId="0" fontId="27" fillId="0" borderId="191" xfId="45" applyFont="1" applyFill="1" applyBorder="1" applyAlignment="1" applyProtection="1">
      <alignment horizontal="justify" vertical="top" wrapText="1"/>
    </xf>
    <xf numFmtId="0" fontId="27" fillId="0" borderId="62" xfId="45" applyFont="1" applyFill="1" applyBorder="1" applyAlignment="1" applyProtection="1">
      <alignment horizontal="justify" vertical="top" wrapText="1"/>
    </xf>
    <xf numFmtId="0" fontId="27" fillId="0" borderId="161" xfId="45" applyFont="1" applyFill="1" applyBorder="1" applyAlignment="1" applyProtection="1">
      <alignment horizontal="justify" vertical="top" wrapText="1"/>
    </xf>
    <xf numFmtId="0" fontId="27" fillId="0" borderId="108" xfId="45" applyFont="1" applyFill="1" applyBorder="1" applyAlignment="1" applyProtection="1">
      <alignment horizontal="justify" vertical="top" wrapText="1"/>
    </xf>
    <xf numFmtId="0" fontId="27" fillId="0" borderId="179" xfId="45" applyFont="1" applyFill="1" applyBorder="1" applyAlignment="1" applyProtection="1">
      <alignment horizontal="justify" vertical="top" wrapText="1"/>
    </xf>
    <xf numFmtId="0" fontId="27" fillId="0" borderId="72" xfId="45" applyFont="1" applyFill="1" applyBorder="1" applyAlignment="1" applyProtection="1">
      <alignment horizontal="justify" vertical="top" wrapText="1"/>
    </xf>
    <xf numFmtId="0" fontId="28" fillId="37" borderId="196" xfId="38" applyFont="1" applyFill="1" applyBorder="1" applyAlignment="1" applyProtection="1">
      <alignment horizontal="center" vertical="center" wrapText="1"/>
    </xf>
    <xf numFmtId="0" fontId="60" fillId="0" borderId="0" xfId="0" applyFont="1" applyAlignment="1" applyProtection="1">
      <alignment horizontal="center" wrapText="1"/>
    </xf>
    <xf numFmtId="0" fontId="61" fillId="30" borderId="206" xfId="45" applyFont="1" applyFill="1" applyBorder="1" applyAlignment="1" applyProtection="1">
      <alignment horizontal="center" vertical="center" wrapText="1"/>
    </xf>
    <xf numFmtId="0" fontId="61" fillId="0" borderId="207" xfId="45" applyFont="1" applyBorder="1" applyAlignment="1" applyProtection="1">
      <alignment horizontal="center" vertical="center" wrapText="1"/>
    </xf>
    <xf numFmtId="0" fontId="61" fillId="0" borderId="207" xfId="45" applyFont="1" applyFill="1" applyBorder="1" applyAlignment="1" applyProtection="1">
      <alignment horizontal="center" vertical="center" wrapText="1"/>
    </xf>
    <xf numFmtId="0" fontId="61" fillId="0" borderId="75" xfId="45" applyFont="1" applyBorder="1" applyAlignment="1" applyProtection="1">
      <alignment horizontal="center" vertical="center" wrapText="1"/>
    </xf>
    <xf numFmtId="9" fontId="28" fillId="30" borderId="208" xfId="45" applyNumberFormat="1" applyFont="1" applyFill="1" applyBorder="1" applyAlignment="1" applyProtection="1">
      <alignment horizontal="center" vertical="top" wrapText="1"/>
    </xf>
    <xf numFmtId="0" fontId="27" fillId="30" borderId="11" xfId="45" applyFont="1" applyFill="1" applyBorder="1" applyAlignment="1" applyProtection="1">
      <alignment horizontal="justify" vertical="top" wrapText="1"/>
    </xf>
    <xf numFmtId="172" fontId="42" fillId="33" borderId="18" xfId="45" applyNumberFormat="1" applyFont="1" applyFill="1" applyBorder="1" applyAlignment="1" applyProtection="1">
      <alignment horizontal="center" vertical="top" wrapText="1"/>
    </xf>
    <xf numFmtId="2" fontId="27" fillId="0" borderId="18" xfId="45" applyNumberFormat="1" applyFont="1" applyBorder="1" applyAlignment="1" applyProtection="1">
      <alignment horizontal="center" vertical="top" wrapText="1"/>
    </xf>
    <xf numFmtId="1" fontId="27" fillId="0" borderId="18" xfId="45" applyNumberFormat="1" applyFont="1" applyBorder="1" applyAlignment="1" applyProtection="1">
      <alignment horizontal="center" vertical="top" wrapText="1"/>
    </xf>
    <xf numFmtId="2" fontId="42" fillId="33" borderId="18" xfId="45" applyNumberFormat="1" applyFont="1" applyFill="1" applyBorder="1" applyAlignment="1" applyProtection="1">
      <alignment horizontal="center" vertical="top" wrapText="1"/>
    </xf>
    <xf numFmtId="0" fontId="28" fillId="30" borderId="208" xfId="45" applyFont="1" applyFill="1" applyBorder="1" applyAlignment="1" applyProtection="1">
      <alignment horizontal="center" vertical="top" wrapText="1"/>
    </xf>
    <xf numFmtId="172" fontId="27" fillId="0" borderId="18" xfId="45" applyNumberFormat="1" applyFont="1" applyBorder="1" applyAlignment="1" applyProtection="1">
      <alignment horizontal="center" vertical="top" wrapText="1"/>
    </xf>
    <xf numFmtId="1" fontId="42" fillId="33" borderId="18" xfId="45" applyNumberFormat="1" applyFont="1" applyFill="1" applyBorder="1" applyAlignment="1" applyProtection="1">
      <alignment horizontal="center" vertical="top" wrapText="1"/>
    </xf>
    <xf numFmtId="172" fontId="27" fillId="0" borderId="18" xfId="45" applyNumberFormat="1" applyFont="1" applyFill="1" applyBorder="1" applyAlignment="1" applyProtection="1">
      <alignment horizontal="center" vertical="top" wrapText="1"/>
    </xf>
    <xf numFmtId="9" fontId="28" fillId="0" borderId="208" xfId="45" applyNumberFormat="1" applyFont="1" applyFill="1" applyBorder="1" applyAlignment="1" applyProtection="1">
      <alignment horizontal="center" vertical="top" wrapText="1"/>
    </xf>
    <xf numFmtId="0" fontId="27" fillId="0" borderId="11" xfId="45" applyFont="1" applyFill="1" applyBorder="1" applyAlignment="1" applyProtection="1">
      <alignment horizontal="justify" vertical="top" wrapText="1"/>
    </xf>
    <xf numFmtId="168" fontId="28" fillId="30" borderId="208" xfId="45" applyNumberFormat="1" applyFont="1" applyFill="1" applyBorder="1" applyAlignment="1" applyProtection="1">
      <alignment horizontal="center" vertical="top" wrapText="1"/>
    </xf>
    <xf numFmtId="1" fontId="27" fillId="30" borderId="18" xfId="45" applyNumberFormat="1" applyFont="1" applyFill="1" applyBorder="1" applyAlignment="1" applyProtection="1">
      <alignment horizontal="center" vertical="top" wrapText="1"/>
    </xf>
    <xf numFmtId="1" fontId="27" fillId="0" borderId="18" xfId="45" applyNumberFormat="1" applyFont="1" applyFill="1" applyBorder="1" applyAlignment="1" applyProtection="1">
      <alignment horizontal="center" vertical="top" wrapText="1"/>
    </xf>
    <xf numFmtId="168" fontId="27" fillId="0" borderId="11" xfId="45" applyNumberFormat="1" applyFont="1" applyFill="1" applyBorder="1" applyAlignment="1" applyProtection="1">
      <alignment horizontal="center" vertical="top" wrapText="1"/>
    </xf>
    <xf numFmtId="10" fontId="28" fillId="30" borderId="208" xfId="45" applyNumberFormat="1" applyFont="1" applyFill="1" applyBorder="1" applyAlignment="1" applyProtection="1">
      <alignment horizontal="center" vertical="top" wrapText="1"/>
    </xf>
    <xf numFmtId="2" fontId="27" fillId="0" borderId="18" xfId="45" applyNumberFormat="1" applyFont="1" applyFill="1" applyBorder="1" applyAlignment="1" applyProtection="1">
      <alignment horizontal="center" vertical="top" wrapText="1"/>
    </xf>
    <xf numFmtId="168" fontId="28" fillId="30" borderId="13" xfId="45" applyNumberFormat="1" applyFont="1" applyFill="1" applyBorder="1" applyAlignment="1" applyProtection="1">
      <alignment horizontal="center" vertical="top" wrapText="1"/>
    </xf>
    <xf numFmtId="0" fontId="27" fillId="0" borderId="14" xfId="45" applyFont="1" applyBorder="1" applyAlignment="1" applyProtection="1">
      <alignment horizontal="justify" vertical="top" wrapText="1"/>
    </xf>
    <xf numFmtId="0" fontId="27" fillId="0" borderId="14" xfId="45" applyFont="1" applyBorder="1" applyAlignment="1" applyProtection="1">
      <alignment horizontal="center" vertical="top" wrapText="1"/>
    </xf>
    <xf numFmtId="168" fontId="27" fillId="0" borderId="14" xfId="45" applyNumberFormat="1" applyFont="1" applyBorder="1" applyAlignment="1" applyProtection="1">
      <alignment horizontal="center" vertical="top" wrapText="1"/>
    </xf>
    <xf numFmtId="2" fontId="27" fillId="0" borderId="14" xfId="45" applyNumberFormat="1" applyFont="1" applyBorder="1" applyAlignment="1" applyProtection="1">
      <alignment horizontal="center" vertical="top" wrapText="1"/>
    </xf>
    <xf numFmtId="2" fontId="27" fillId="0" borderId="19" xfId="45" applyNumberFormat="1" applyFont="1" applyBorder="1" applyAlignment="1" applyProtection="1">
      <alignment horizontal="center" vertical="top" wrapText="1"/>
    </xf>
    <xf numFmtId="3" fontId="29" fillId="27" borderId="101" xfId="38" applyNumberFormat="1" applyFont="1" applyFill="1" applyBorder="1" applyAlignment="1" applyProtection="1">
      <alignment horizontal="right" vertical="top" wrapText="1"/>
    </xf>
    <xf numFmtId="3" fontId="29" fillId="28" borderId="105" xfId="38" applyNumberFormat="1" applyFont="1" applyFill="1" applyBorder="1" applyAlignment="1" applyProtection="1">
      <alignment horizontal="right" vertical="top" wrapText="1"/>
    </xf>
    <xf numFmtId="3" fontId="29" fillId="28" borderId="25" xfId="38" applyNumberFormat="1" applyFont="1" applyFill="1" applyBorder="1" applyAlignment="1" applyProtection="1">
      <alignment horizontal="right" vertical="top" wrapText="1"/>
    </xf>
    <xf numFmtId="3" fontId="29" fillId="27" borderId="20" xfId="38" applyNumberFormat="1" applyFont="1" applyFill="1" applyBorder="1" applyAlignment="1" applyProtection="1">
      <alignment horizontal="right" vertical="top" wrapText="1"/>
    </xf>
    <xf numFmtId="9" fontId="36" fillId="0" borderId="49" xfId="45" applyNumberFormat="1" applyFont="1" applyFill="1" applyBorder="1" applyAlignment="1" applyProtection="1">
      <alignment horizontal="center" vertical="top" wrapText="1"/>
    </xf>
    <xf numFmtId="0" fontId="27" fillId="0" borderId="197" xfId="45" applyFont="1" applyFill="1" applyBorder="1" applyAlignment="1" applyProtection="1">
      <alignment horizontal="center" vertical="top" wrapText="1"/>
    </xf>
    <xf numFmtId="39" fontId="27" fillId="0" borderId="56" xfId="33" applyNumberFormat="1" applyFont="1" applyFill="1" applyBorder="1" applyAlignment="1" applyProtection="1">
      <alignment horizontal="center" vertical="top" wrapText="1"/>
    </xf>
    <xf numFmtId="39" fontId="27" fillId="0" borderId="54" xfId="33" applyNumberFormat="1" applyFont="1" applyFill="1" applyBorder="1" applyAlignment="1" applyProtection="1">
      <alignment horizontal="center" vertical="top" wrapText="1"/>
    </xf>
    <xf numFmtId="0" fontId="27" fillId="0" borderId="198" xfId="45" applyFont="1" applyFill="1" applyBorder="1" applyAlignment="1" applyProtection="1">
      <alignment horizontal="center" vertical="top" wrapText="1"/>
    </xf>
    <xf numFmtId="9" fontId="36" fillId="0" borderId="120" xfId="45" applyNumberFormat="1" applyFont="1" applyFill="1" applyBorder="1" applyAlignment="1" applyProtection="1">
      <alignment horizontal="center" vertical="top" wrapText="1"/>
    </xf>
    <xf numFmtId="9" fontId="36" fillId="0" borderId="143" xfId="45" applyNumberFormat="1" applyFont="1" applyFill="1" applyBorder="1" applyAlignment="1" applyProtection="1">
      <alignment horizontal="center" vertical="top" wrapText="1"/>
    </xf>
    <xf numFmtId="0" fontId="36" fillId="0" borderId="44" xfId="45" applyFont="1" applyFill="1" applyBorder="1" applyAlignment="1" applyProtection="1">
      <alignment horizontal="center" vertical="top" wrapText="1"/>
    </xf>
    <xf numFmtId="0" fontId="27" fillId="0" borderId="199" xfId="45" applyFont="1" applyFill="1" applyBorder="1" applyAlignment="1" applyProtection="1">
      <alignment horizontal="center" vertical="top" wrapText="1"/>
    </xf>
    <xf numFmtId="39" fontId="27" fillId="0" borderId="80" xfId="33" applyNumberFormat="1" applyFont="1" applyFill="1" applyBorder="1" applyAlignment="1" applyProtection="1">
      <alignment horizontal="center" vertical="top" wrapText="1"/>
    </xf>
    <xf numFmtId="0" fontId="36" fillId="0" borderId="49" xfId="45" applyFont="1" applyFill="1" applyBorder="1" applyAlignment="1" applyProtection="1">
      <alignment horizontal="center" vertical="top" wrapText="1"/>
    </xf>
    <xf numFmtId="0" fontId="36" fillId="0" borderId="151" xfId="45" applyFont="1" applyFill="1" applyBorder="1" applyAlignment="1" applyProtection="1">
      <alignment horizontal="center" vertical="top" wrapText="1"/>
    </xf>
    <xf numFmtId="0" fontId="36" fillId="0" borderId="79" xfId="45" applyFont="1" applyFill="1" applyBorder="1" applyAlignment="1" applyProtection="1">
      <alignment horizontal="center" vertical="top" wrapText="1"/>
    </xf>
    <xf numFmtId="9" fontId="36" fillId="0" borderId="79" xfId="45" applyNumberFormat="1" applyFont="1" applyFill="1" applyBorder="1" applyAlignment="1" applyProtection="1">
      <alignment horizontal="center" vertical="top" wrapText="1"/>
    </xf>
    <xf numFmtId="9" fontId="36" fillId="0" borderId="151" xfId="45" applyNumberFormat="1" applyFont="1" applyFill="1" applyBorder="1" applyAlignment="1" applyProtection="1">
      <alignment horizontal="center" vertical="top" wrapText="1"/>
    </xf>
    <xf numFmtId="0" fontId="36" fillId="0" borderId="120" xfId="45" applyFont="1" applyFill="1" applyBorder="1" applyAlignment="1" applyProtection="1">
      <alignment horizontal="center" vertical="top" wrapText="1"/>
    </xf>
    <xf numFmtId="9" fontId="36" fillId="0" borderId="47" xfId="45" applyNumberFormat="1" applyFont="1" applyFill="1" applyBorder="1" applyAlignment="1" applyProtection="1">
      <alignment horizontal="center" vertical="top" wrapText="1"/>
    </xf>
    <xf numFmtId="0" fontId="27" fillId="0" borderId="200" xfId="45" applyFont="1" applyFill="1" applyBorder="1" applyAlignment="1" applyProtection="1">
      <alignment horizontal="center" vertical="top" wrapText="1"/>
    </xf>
    <xf numFmtId="39" fontId="27" fillId="0" borderId="46" xfId="33" applyNumberFormat="1" applyFont="1" applyFill="1" applyBorder="1" applyAlignment="1" applyProtection="1">
      <alignment horizontal="center" vertical="top" wrapText="1"/>
    </xf>
    <xf numFmtId="9" fontId="36" fillId="0" borderId="118" xfId="45" applyNumberFormat="1" applyFont="1" applyFill="1" applyBorder="1" applyAlignment="1" applyProtection="1">
      <alignment horizontal="center" vertical="top" wrapText="1"/>
    </xf>
    <xf numFmtId="0" fontId="27" fillId="0" borderId="201" xfId="45" applyFont="1" applyFill="1" applyBorder="1" applyAlignment="1" applyProtection="1">
      <alignment horizontal="center" vertical="top" wrapText="1"/>
    </xf>
    <xf numFmtId="39" fontId="27" fillId="0" borderId="190" xfId="33" applyNumberFormat="1" applyFont="1" applyFill="1" applyBorder="1" applyAlignment="1" applyProtection="1">
      <alignment horizontal="center" vertical="top" wrapText="1"/>
    </xf>
    <xf numFmtId="0" fontId="27" fillId="0" borderId="202" xfId="45" applyFont="1" applyFill="1" applyBorder="1" applyAlignment="1" applyProtection="1">
      <alignment horizontal="center" vertical="top" wrapText="1"/>
    </xf>
    <xf numFmtId="39" fontId="27" fillId="0" borderId="121" xfId="33" applyNumberFormat="1" applyFont="1" applyFill="1" applyBorder="1" applyAlignment="1" applyProtection="1">
      <alignment horizontal="center" vertical="top" wrapText="1"/>
    </xf>
    <xf numFmtId="168" fontId="36" fillId="0" borderId="52" xfId="45" applyNumberFormat="1" applyFont="1" applyFill="1" applyBorder="1" applyAlignment="1" applyProtection="1">
      <alignment horizontal="center" vertical="top" wrapText="1"/>
    </xf>
    <xf numFmtId="0" fontId="27" fillId="0" borderId="203" xfId="45" applyFont="1" applyFill="1" applyBorder="1" applyAlignment="1" applyProtection="1">
      <alignment horizontal="center" vertical="top" wrapText="1"/>
    </xf>
    <xf numFmtId="39" fontId="27" fillId="0" borderId="58" xfId="33" applyNumberFormat="1" applyFont="1" applyFill="1" applyBorder="1" applyAlignment="1" applyProtection="1">
      <alignment horizontal="center" vertical="top" wrapText="1"/>
    </xf>
    <xf numFmtId="168" fontId="36" fillId="0" borderId="49" xfId="45" applyNumberFormat="1" applyFont="1" applyFill="1" applyBorder="1" applyAlignment="1" applyProtection="1">
      <alignment horizontal="center" vertical="top" wrapText="1"/>
    </xf>
    <xf numFmtId="168" fontId="36" fillId="0" borderId="120" xfId="45" applyNumberFormat="1" applyFont="1" applyFill="1" applyBorder="1" applyAlignment="1" applyProtection="1">
      <alignment horizontal="center" vertical="top" wrapText="1"/>
    </xf>
    <xf numFmtId="0" fontId="36" fillId="0" borderId="52" xfId="45" applyFont="1" applyFill="1" applyBorder="1" applyAlignment="1" applyProtection="1">
      <alignment horizontal="center" vertical="top" wrapText="1"/>
    </xf>
    <xf numFmtId="0" fontId="36" fillId="0" borderId="141" xfId="45" applyFont="1" applyFill="1" applyBorder="1" applyAlignment="1" applyProtection="1">
      <alignment horizontal="center" vertical="top" wrapText="1"/>
    </xf>
    <xf numFmtId="0" fontId="27" fillId="0" borderId="204" xfId="45" applyFont="1" applyFill="1" applyBorder="1" applyAlignment="1" applyProtection="1">
      <alignment horizontal="center" vertical="top" wrapText="1"/>
    </xf>
    <xf numFmtId="39" fontId="27" fillId="0" borderId="192" xfId="33" applyNumberFormat="1" applyFont="1" applyFill="1" applyBorder="1" applyAlignment="1" applyProtection="1">
      <alignment horizontal="center" vertical="top" wrapText="1"/>
    </xf>
    <xf numFmtId="0" fontId="36" fillId="0" borderId="68" xfId="45" applyFont="1" applyFill="1" applyBorder="1" applyAlignment="1" applyProtection="1">
      <alignment horizontal="center" vertical="top" wrapText="1"/>
    </xf>
    <xf numFmtId="10" fontId="36" fillId="0" borderId="44" xfId="45" applyNumberFormat="1" applyFont="1" applyFill="1" applyBorder="1" applyAlignment="1" applyProtection="1">
      <alignment horizontal="center" vertical="top" wrapText="1"/>
    </xf>
    <xf numFmtId="0" fontId="27" fillId="0" borderId="196" xfId="45" applyFont="1" applyFill="1" applyBorder="1" applyAlignment="1" applyProtection="1">
      <alignment horizontal="center" vertical="top" wrapText="1"/>
    </xf>
    <xf numFmtId="39" fontId="27" fillId="0" borderId="67" xfId="33" applyNumberFormat="1" applyFont="1" applyFill="1" applyBorder="1" applyAlignment="1" applyProtection="1">
      <alignment horizontal="center" vertical="top" wrapText="1"/>
    </xf>
    <xf numFmtId="0" fontId="36" fillId="0" borderId="45" xfId="45" applyFont="1" applyFill="1" applyBorder="1" applyAlignment="1" applyProtection="1">
      <alignment horizontal="center" vertical="top" wrapText="1"/>
    </xf>
    <xf numFmtId="168" fontId="36" fillId="0" borderId="44" xfId="45" applyNumberFormat="1" applyFont="1" applyFill="1" applyBorder="1" applyAlignment="1" applyProtection="1">
      <alignment horizontal="center" vertical="top" wrapText="1"/>
    </xf>
    <xf numFmtId="168" fontId="36" fillId="0" borderId="45" xfId="45" applyNumberFormat="1" applyFont="1" applyFill="1" applyBorder="1" applyAlignment="1" applyProtection="1">
      <alignment horizontal="center" vertical="top" wrapText="1"/>
    </xf>
    <xf numFmtId="168" fontId="36" fillId="0" borderId="151" xfId="45" applyNumberFormat="1" applyFont="1" applyFill="1" applyBorder="1" applyAlignment="1" applyProtection="1">
      <alignment horizontal="center" vertical="top" wrapText="1"/>
    </xf>
    <xf numFmtId="9" fontId="36" fillId="0" borderId="52" xfId="45" applyNumberFormat="1" applyFont="1" applyFill="1" applyBorder="1" applyAlignment="1" applyProtection="1">
      <alignment horizontal="center" vertical="top" wrapText="1"/>
    </xf>
    <xf numFmtId="0" fontId="36" fillId="0" borderId="158" xfId="45" applyFont="1" applyFill="1" applyBorder="1" applyAlignment="1" applyProtection="1">
      <alignment horizontal="center" vertical="top" wrapText="1"/>
    </xf>
    <xf numFmtId="168" fontId="36" fillId="0" borderId="68" xfId="45" applyNumberFormat="1" applyFont="1" applyFill="1" applyBorder="1" applyAlignment="1" applyProtection="1">
      <alignment horizontal="center" vertical="top" wrapText="1"/>
    </xf>
    <xf numFmtId="168" fontId="36" fillId="0" borderId="66" xfId="45" applyNumberFormat="1" applyFont="1" applyFill="1" applyBorder="1" applyAlignment="1" applyProtection="1">
      <alignment horizontal="center" vertical="top" wrapText="1"/>
    </xf>
    <xf numFmtId="168" fontId="36" fillId="0" borderId="79" xfId="45" applyNumberFormat="1" applyFont="1" applyFill="1" applyBorder="1" applyAlignment="1" applyProtection="1">
      <alignment horizontal="center" vertical="top" wrapText="1"/>
    </xf>
    <xf numFmtId="0" fontId="27" fillId="0" borderId="205" xfId="45" applyFont="1" applyFill="1" applyBorder="1" applyAlignment="1" applyProtection="1">
      <alignment horizontal="center" vertical="top" wrapText="1"/>
    </xf>
    <xf numFmtId="0" fontId="27" fillId="0" borderId="0" xfId="38" applyFont="1" applyFill="1" applyAlignment="1" applyProtection="1">
      <alignment horizontal="center" vertical="center" wrapText="1"/>
    </xf>
    <xf numFmtId="0" fontId="27" fillId="0" borderId="0" xfId="38" applyFont="1" applyFill="1" applyAlignment="1" applyProtection="1">
      <alignment vertical="top" wrapText="1"/>
    </xf>
    <xf numFmtId="4" fontId="27" fillId="0" borderId="0" xfId="38" applyNumberFormat="1" applyFont="1" applyFill="1" applyAlignment="1" applyProtection="1">
      <alignment vertical="top" wrapText="1"/>
    </xf>
    <xf numFmtId="4" fontId="33" fillId="0" borderId="0" xfId="38" applyNumberFormat="1" applyFont="1" applyFill="1" applyAlignment="1" applyProtection="1">
      <alignment vertical="top" wrapText="1"/>
    </xf>
    <xf numFmtId="0" fontId="27" fillId="0" borderId="0" xfId="0" applyFont="1" applyFill="1" applyBorder="1" applyProtection="1"/>
    <xf numFmtId="0" fontId="28" fillId="0" borderId="0" xfId="38" applyFont="1" applyFill="1" applyBorder="1" applyAlignment="1" applyProtection="1">
      <alignment horizontal="center" vertical="center" wrapText="1"/>
    </xf>
    <xf numFmtId="4" fontId="27" fillId="0" borderId="0" xfId="38" applyNumberFormat="1" applyFont="1" applyFill="1" applyBorder="1" applyAlignment="1" applyProtection="1">
      <alignment horizontal="right" vertical="center" wrapText="1"/>
    </xf>
    <xf numFmtId="4" fontId="29" fillId="0" borderId="0" xfId="38" applyNumberFormat="1" applyFont="1" applyFill="1" applyBorder="1" applyAlignment="1" applyProtection="1">
      <alignment horizontal="right" vertical="top" wrapText="1"/>
    </xf>
    <xf numFmtId="0" fontId="27" fillId="0" borderId="0" xfId="49" applyNumberFormat="1" applyFont="1" applyProtection="1"/>
    <xf numFmtId="172" fontId="42" fillId="0" borderId="11" xfId="45" applyNumberFormat="1" applyFont="1" applyFill="1" applyBorder="1" applyAlignment="1" applyProtection="1">
      <alignment horizontal="center" vertical="top" wrapText="1"/>
    </xf>
    <xf numFmtId="2" fontId="42" fillId="0" borderId="11" xfId="45" applyNumberFormat="1" applyFont="1" applyFill="1" applyBorder="1" applyAlignment="1" applyProtection="1">
      <alignment horizontal="center" vertical="top" wrapText="1"/>
    </xf>
    <xf numFmtId="1" fontId="42" fillId="0" borderId="11" xfId="45" applyNumberFormat="1" applyFont="1" applyFill="1" applyBorder="1" applyAlignment="1" applyProtection="1">
      <alignment horizontal="center" vertical="top" wrapText="1"/>
    </xf>
    <xf numFmtId="2" fontId="27" fillId="0" borderId="14" xfId="45" applyNumberFormat="1" applyFont="1" applyFill="1" applyBorder="1" applyAlignment="1" applyProtection="1">
      <alignment horizontal="center" vertical="top" wrapText="1"/>
    </xf>
    <xf numFmtId="43" fontId="28" fillId="0" borderId="0" xfId="33" applyFont="1" applyFill="1" applyAlignment="1" applyProtection="1">
      <alignment horizontal="right" vertical="top" wrapText="1"/>
    </xf>
    <xf numFmtId="0" fontId="30" fillId="42" borderId="173" xfId="38" applyFont="1" applyFill="1" applyBorder="1" applyAlignment="1" applyProtection="1">
      <alignment horizontal="center" vertical="top" wrapText="1"/>
    </xf>
    <xf numFmtId="0" fontId="28" fillId="39" borderId="209" xfId="38" applyFont="1" applyFill="1" applyBorder="1" applyAlignment="1" applyProtection="1">
      <alignment horizontal="center" vertical="center" wrapText="1"/>
    </xf>
    <xf numFmtId="0" fontId="28" fillId="43" borderId="24" xfId="38" applyFont="1" applyFill="1" applyBorder="1" applyAlignment="1" applyProtection="1">
      <alignment horizontal="center" vertical="center" wrapText="1"/>
    </xf>
    <xf numFmtId="0" fontId="28" fillId="0" borderId="57" xfId="45" applyFont="1" applyBorder="1" applyAlignment="1" applyProtection="1">
      <alignment vertical="top" wrapText="1"/>
    </xf>
    <xf numFmtId="0" fontId="34" fillId="0" borderId="156" xfId="45" applyFont="1" applyBorder="1" applyAlignment="1" applyProtection="1">
      <alignment vertical="top" wrapText="1"/>
    </xf>
    <xf numFmtId="0" fontId="34" fillId="0" borderId="35" xfId="45" applyFont="1" applyBorder="1" applyAlignment="1" applyProtection="1">
      <alignment vertical="center" wrapText="1"/>
    </xf>
    <xf numFmtId="0" fontId="34" fillId="0" borderId="156" xfId="45" applyFont="1" applyBorder="1" applyAlignment="1" applyProtection="1">
      <alignment vertical="center" wrapText="1"/>
    </xf>
    <xf numFmtId="0" fontId="34" fillId="30" borderId="35" xfId="45" applyFont="1" applyFill="1" applyBorder="1" applyAlignment="1" applyProtection="1">
      <alignment horizontal="justify" vertical="center" wrapText="1"/>
    </xf>
    <xf numFmtId="0" fontId="34" fillId="30" borderId="156" xfId="45" applyFont="1" applyFill="1" applyBorder="1" applyAlignment="1" applyProtection="1">
      <alignment horizontal="justify" vertical="center" wrapText="1"/>
    </xf>
    <xf numFmtId="0" fontId="34" fillId="0" borderId="156" xfId="45" applyFont="1" applyBorder="1" applyAlignment="1" applyProtection="1">
      <alignment horizontal="justify" vertical="top" wrapText="1"/>
    </xf>
    <xf numFmtId="0" fontId="34" fillId="0" borderId="35" xfId="45" applyFont="1" applyBorder="1" applyAlignment="1" applyProtection="1">
      <alignment horizontal="justify" vertical="center" wrapText="1"/>
    </xf>
    <xf numFmtId="0" fontId="34" fillId="0" borderId="156" xfId="45" applyFont="1" applyBorder="1" applyAlignment="1" applyProtection="1">
      <alignment horizontal="justify" vertical="center" wrapText="1"/>
    </xf>
    <xf numFmtId="0" fontId="34" fillId="0" borderId="39" xfId="45" applyFont="1" applyBorder="1" applyAlignment="1" applyProtection="1">
      <alignment horizontal="justify" vertical="top" wrapText="1"/>
    </xf>
    <xf numFmtId="0" fontId="34" fillId="30" borderId="35" xfId="45" applyFont="1" applyFill="1" applyBorder="1" applyAlignment="1" applyProtection="1">
      <alignment horizontal="justify" vertical="top" wrapText="1"/>
    </xf>
    <xf numFmtId="0" fontId="34" fillId="30" borderId="156" xfId="45" applyFont="1" applyFill="1" applyBorder="1" applyAlignment="1" applyProtection="1">
      <alignment horizontal="justify" vertical="top" wrapText="1"/>
    </xf>
    <xf numFmtId="0" fontId="34" fillId="0" borderId="39" xfId="45" applyFont="1" applyBorder="1" applyAlignment="1" applyProtection="1">
      <alignment vertical="top" wrapText="1"/>
    </xf>
    <xf numFmtId="0" fontId="26" fillId="0" borderId="0" xfId="38" applyFont="1" applyFill="1" applyBorder="1" applyAlignment="1" applyProtection="1">
      <alignment vertical="top" wrapText="1"/>
    </xf>
    <xf numFmtId="0" fontId="28" fillId="0" borderId="0" xfId="38" applyFont="1" applyFill="1" applyBorder="1" applyAlignment="1" applyProtection="1">
      <alignment vertical="top" wrapText="1"/>
    </xf>
    <xf numFmtId="4" fontId="27" fillId="33" borderId="110" xfId="38" applyNumberFormat="1" applyFont="1" applyFill="1" applyBorder="1" applyAlignment="1" applyProtection="1">
      <alignment horizontal="center" vertical="top" wrapText="1"/>
      <protection locked="0"/>
    </xf>
    <xf numFmtId="4" fontId="27" fillId="33" borderId="168" xfId="38" applyNumberFormat="1" applyFont="1" applyFill="1" applyBorder="1" applyAlignment="1" applyProtection="1">
      <alignment horizontal="center" vertical="top" wrapText="1"/>
      <protection locked="0"/>
    </xf>
    <xf numFmtId="4" fontId="27" fillId="33" borderId="169" xfId="38" applyNumberFormat="1" applyFont="1" applyFill="1" applyBorder="1" applyAlignment="1" applyProtection="1">
      <alignment horizontal="center" vertical="top" wrapText="1"/>
      <protection locked="0"/>
    </xf>
    <xf numFmtId="4" fontId="27" fillId="33" borderId="112" xfId="38" applyNumberFormat="1" applyFont="1" applyFill="1" applyBorder="1" applyAlignment="1" applyProtection="1">
      <alignment horizontal="center" vertical="top" wrapText="1"/>
      <protection locked="0"/>
    </xf>
    <xf numFmtId="4" fontId="27" fillId="33" borderId="170" xfId="38" applyNumberFormat="1" applyFont="1" applyFill="1" applyBorder="1" applyAlignment="1" applyProtection="1">
      <alignment horizontal="center" vertical="top" wrapText="1"/>
      <protection locked="0"/>
    </xf>
    <xf numFmtId="4" fontId="27" fillId="33" borderId="171" xfId="38" applyNumberFormat="1" applyFont="1" applyFill="1" applyBorder="1" applyAlignment="1" applyProtection="1">
      <alignment horizontal="center" vertical="top" wrapText="1"/>
      <protection locked="0"/>
    </xf>
    <xf numFmtId="4" fontId="27" fillId="33" borderId="113" xfId="38" applyNumberFormat="1" applyFont="1" applyFill="1" applyBorder="1" applyAlignment="1" applyProtection="1">
      <alignment horizontal="center" vertical="top" wrapText="1"/>
      <protection locked="0"/>
    </xf>
    <xf numFmtId="4" fontId="27" fillId="33" borderId="172" xfId="38" applyNumberFormat="1" applyFont="1" applyFill="1" applyBorder="1" applyAlignment="1" applyProtection="1">
      <alignment horizontal="center" vertical="top" wrapText="1"/>
      <protection locked="0"/>
    </xf>
    <xf numFmtId="4" fontId="27" fillId="33" borderId="115" xfId="38" applyNumberFormat="1" applyFont="1" applyFill="1" applyBorder="1" applyAlignment="1" applyProtection="1">
      <alignment horizontal="center" vertical="top" wrapText="1"/>
      <protection locked="0"/>
    </xf>
    <xf numFmtId="4" fontId="27" fillId="33" borderId="111" xfId="38" applyNumberFormat="1" applyFont="1" applyFill="1" applyBorder="1" applyAlignment="1" applyProtection="1">
      <alignment horizontal="center" vertical="top" wrapText="1"/>
      <protection locked="0"/>
    </xf>
    <xf numFmtId="4" fontId="27" fillId="33" borderId="176" xfId="38" applyNumberFormat="1" applyFont="1" applyFill="1" applyBorder="1" applyAlignment="1" applyProtection="1">
      <alignment horizontal="center" vertical="top" wrapText="1"/>
      <protection locked="0"/>
    </xf>
    <xf numFmtId="4" fontId="27" fillId="33" borderId="114" xfId="38" applyNumberFormat="1" applyFont="1" applyFill="1" applyBorder="1" applyAlignment="1" applyProtection="1">
      <alignment horizontal="center" vertical="top" wrapText="1"/>
      <protection locked="0"/>
    </xf>
    <xf numFmtId="1" fontId="25" fillId="0" borderId="0" xfId="38" applyNumberFormat="1" applyFont="1" applyFill="1" applyAlignment="1" applyProtection="1">
      <alignment vertical="top" wrapText="1"/>
    </xf>
    <xf numFmtId="0" fontId="28" fillId="30" borderId="11" xfId="45" applyFont="1" applyFill="1" applyBorder="1" applyAlignment="1" applyProtection="1">
      <alignment horizontal="justify" vertical="top" wrapText="1"/>
    </xf>
    <xf numFmtId="167" fontId="27" fillId="30" borderId="11" xfId="33" applyNumberFormat="1" applyFont="1" applyFill="1" applyBorder="1" applyAlignment="1" applyProtection="1">
      <alignment horizontal="right" vertical="top" wrapText="1"/>
      <protection locked="0"/>
    </xf>
    <xf numFmtId="167" fontId="27" fillId="30" borderId="11" xfId="33" applyNumberFormat="1" applyFont="1" applyFill="1" applyBorder="1" applyAlignment="1" applyProtection="1">
      <alignment horizontal="right" vertical="top" wrapText="1"/>
    </xf>
    <xf numFmtId="167" fontId="27" fillId="30" borderId="0" xfId="33" applyNumberFormat="1" applyFont="1" applyFill="1" applyBorder="1" applyAlignment="1" applyProtection="1">
      <alignment horizontal="right" vertical="top" wrapText="1"/>
      <protection locked="0"/>
    </xf>
    <xf numFmtId="49" fontId="27" fillId="30" borderId="11" xfId="45" applyNumberFormat="1" applyFont="1" applyFill="1" applyBorder="1" applyAlignment="1" applyProtection="1">
      <alignment horizontal="center" vertical="top" wrapText="1"/>
    </xf>
    <xf numFmtId="49" fontId="27" fillId="30" borderId="11" xfId="33" applyNumberFormat="1" applyFont="1" applyFill="1" applyBorder="1" applyAlignment="1" applyProtection="1">
      <alignment horizontal="center" vertical="top" wrapText="1"/>
    </xf>
    <xf numFmtId="43" fontId="64" fillId="30" borderId="11" xfId="33" applyFont="1" applyFill="1" applyBorder="1"/>
    <xf numFmtId="0" fontId="64" fillId="30" borderId="11" xfId="0" applyFont="1" applyFill="1" applyBorder="1"/>
    <xf numFmtId="49" fontId="64" fillId="30" borderId="11" xfId="0" applyNumberFormat="1" applyFont="1" applyFill="1" applyBorder="1" applyAlignment="1">
      <alignment horizontal="center"/>
    </xf>
    <xf numFmtId="0" fontId="64" fillId="30" borderId="0" xfId="0" applyFont="1" applyFill="1"/>
    <xf numFmtId="0" fontId="65" fillId="30" borderId="0" xfId="0" applyFont="1" applyFill="1"/>
    <xf numFmtId="167" fontId="27" fillId="30" borderId="11" xfId="33" applyNumberFormat="1" applyFont="1" applyFill="1" applyBorder="1" applyAlignment="1" applyProtection="1">
      <alignment vertical="top" wrapText="1"/>
    </xf>
    <xf numFmtId="167" fontId="64" fillId="30" borderId="0" xfId="0" applyNumberFormat="1" applyFont="1" applyFill="1"/>
    <xf numFmtId="49" fontId="64" fillId="30" borderId="0" xfId="0" applyNumberFormat="1" applyFont="1" applyFill="1" applyAlignment="1">
      <alignment horizontal="center"/>
    </xf>
    <xf numFmtId="167" fontId="64" fillId="30" borderId="11" xfId="33" applyNumberFormat="1" applyFont="1" applyFill="1" applyBorder="1"/>
    <xf numFmtId="49" fontId="65" fillId="30" borderId="11" xfId="0" applyNumberFormat="1" applyFont="1" applyFill="1" applyBorder="1" applyAlignment="1">
      <alignment horizontal="center"/>
    </xf>
    <xf numFmtId="0" fontId="64" fillId="24" borderId="11" xfId="0" applyFont="1" applyFill="1" applyBorder="1"/>
    <xf numFmtId="0" fontId="28" fillId="24" borderId="11" xfId="45" applyFont="1" applyFill="1" applyBorder="1" applyAlignment="1" applyProtection="1">
      <alignment horizontal="justify" vertical="top" wrapText="1"/>
    </xf>
    <xf numFmtId="49" fontId="27" fillId="24" borderId="11" xfId="45" applyNumberFormat="1" applyFont="1" applyFill="1" applyBorder="1" applyAlignment="1" applyProtection="1">
      <alignment horizontal="center" vertical="top" wrapText="1"/>
    </xf>
    <xf numFmtId="0" fontId="28" fillId="38" borderId="11" xfId="45" applyFont="1" applyFill="1" applyBorder="1" applyAlignment="1" applyProtection="1">
      <alignment horizontal="justify" vertical="top" wrapText="1"/>
    </xf>
    <xf numFmtId="49" fontId="27" fillId="38" borderId="11" xfId="45" applyNumberFormat="1" applyFont="1" applyFill="1" applyBorder="1" applyAlignment="1" applyProtection="1">
      <alignment horizontal="center" vertical="top" wrapText="1"/>
    </xf>
    <xf numFmtId="0" fontId="65" fillId="24" borderId="11" xfId="0" applyFont="1" applyFill="1" applyBorder="1"/>
    <xf numFmtId="0" fontId="28" fillId="24" borderId="11" xfId="45" applyFont="1" applyFill="1" applyBorder="1" applyAlignment="1" applyProtection="1">
      <alignment vertical="top" wrapText="1"/>
    </xf>
    <xf numFmtId="167" fontId="65" fillId="24" borderId="11" xfId="0" applyNumberFormat="1" applyFont="1" applyFill="1" applyBorder="1"/>
    <xf numFmtId="0" fontId="65" fillId="41" borderId="11" xfId="0" applyFont="1" applyFill="1" applyBorder="1"/>
    <xf numFmtId="49" fontId="65" fillId="41" borderId="11" xfId="0" applyNumberFormat="1" applyFont="1" applyFill="1" applyBorder="1" applyAlignment="1">
      <alignment horizontal="center"/>
    </xf>
    <xf numFmtId="49" fontId="64" fillId="24" borderId="11" xfId="0" applyNumberFormat="1" applyFont="1" applyFill="1" applyBorder="1" applyAlignment="1">
      <alignment horizontal="center"/>
    </xf>
    <xf numFmtId="167" fontId="65" fillId="24" borderId="11" xfId="33" applyNumberFormat="1" applyFont="1" applyFill="1" applyBorder="1"/>
    <xf numFmtId="49" fontId="64" fillId="38" borderId="11" xfId="0" applyNumberFormat="1" applyFont="1" applyFill="1" applyBorder="1" applyAlignment="1">
      <alignment horizontal="center"/>
    </xf>
    <xf numFmtId="167" fontId="65" fillId="38" borderId="11" xfId="0" applyNumberFormat="1" applyFont="1" applyFill="1" applyBorder="1"/>
    <xf numFmtId="0" fontId="28" fillId="24" borderId="11" xfId="45" applyFont="1" applyFill="1" applyBorder="1" applyAlignment="1" applyProtection="1">
      <alignment horizontal="left" vertical="top" wrapText="1"/>
    </xf>
    <xf numFmtId="167" fontId="28" fillId="38" borderId="11" xfId="33" applyNumberFormat="1" applyFont="1" applyFill="1" applyBorder="1" applyAlignment="1" applyProtection="1">
      <alignment horizontal="right" vertical="top" wrapText="1"/>
      <protection locked="0"/>
    </xf>
    <xf numFmtId="167" fontId="65" fillId="41" borderId="11" xfId="0" applyNumberFormat="1" applyFont="1" applyFill="1" applyBorder="1"/>
    <xf numFmtId="0" fontId="65" fillId="30" borderId="11" xfId="0" applyFont="1" applyFill="1" applyBorder="1" applyAlignment="1">
      <alignment horizontal="center"/>
    </xf>
    <xf numFmtId="0" fontId="65" fillId="38" borderId="11" xfId="0" applyFont="1" applyFill="1" applyBorder="1"/>
    <xf numFmtId="49" fontId="64" fillId="31" borderId="11" xfId="0" applyNumberFormat="1" applyFont="1" applyFill="1" applyBorder="1" applyAlignment="1">
      <alignment horizontal="center"/>
    </xf>
    <xf numFmtId="0" fontId="27" fillId="30" borderId="11" xfId="45" applyFont="1" applyFill="1" applyBorder="1" applyAlignment="1" applyProtection="1">
      <alignment vertical="top" wrapText="1"/>
    </xf>
    <xf numFmtId="0" fontId="27" fillId="30" borderId="11" xfId="45" applyFont="1" applyFill="1" applyBorder="1" applyAlignment="1" applyProtection="1">
      <alignment horizontal="left" vertical="top" wrapText="1"/>
    </xf>
    <xf numFmtId="167" fontId="65" fillId="30" borderId="0" xfId="0" applyNumberFormat="1" applyFont="1" applyFill="1"/>
    <xf numFmtId="49" fontId="63" fillId="30" borderId="0" xfId="38" applyNumberFormat="1" applyFont="1" applyFill="1" applyBorder="1" applyAlignment="1" applyProtection="1">
      <alignment vertical="top" wrapText="1"/>
    </xf>
    <xf numFmtId="43" fontId="63" fillId="30" borderId="0" xfId="33" applyFont="1" applyFill="1" applyBorder="1" applyAlignment="1" applyProtection="1">
      <alignment vertical="top" wrapText="1"/>
    </xf>
    <xf numFmtId="167" fontId="53" fillId="30" borderId="0" xfId="33" applyNumberFormat="1" applyFont="1" applyFill="1" applyBorder="1" applyAlignment="1" applyProtection="1">
      <alignment vertical="top" wrapText="1"/>
    </xf>
    <xf numFmtId="0" fontId="53" fillId="30" borderId="0" xfId="38" applyFont="1" applyFill="1" applyBorder="1" applyAlignment="1" applyProtection="1">
      <alignment vertical="top" wrapText="1"/>
    </xf>
    <xf numFmtId="4" fontId="29" fillId="0" borderId="19" xfId="38" applyNumberFormat="1" applyFont="1" applyFill="1" applyBorder="1" applyAlignment="1" applyProtection="1">
      <alignment horizontal="right" vertical="top" wrapText="1"/>
    </xf>
    <xf numFmtId="4" fontId="29" fillId="0" borderId="23" xfId="38" applyNumberFormat="1" applyFont="1" applyFill="1" applyBorder="1" applyAlignment="1" applyProtection="1">
      <alignment horizontal="right" vertical="top" wrapText="1"/>
    </xf>
    <xf numFmtId="4" fontId="29" fillId="0" borderId="213" xfId="38" applyNumberFormat="1" applyFont="1" applyFill="1" applyBorder="1" applyAlignment="1" applyProtection="1">
      <alignment horizontal="right" vertical="top" wrapText="1"/>
    </xf>
    <xf numFmtId="4" fontId="29" fillId="0" borderId="214" xfId="38" applyNumberFormat="1" applyFont="1" applyFill="1" applyBorder="1" applyAlignment="1" applyProtection="1">
      <alignment horizontal="right" vertical="top" wrapText="1"/>
    </xf>
    <xf numFmtId="4" fontId="29" fillId="0" borderId="215" xfId="38" applyNumberFormat="1" applyFont="1" applyFill="1" applyBorder="1" applyAlignment="1" applyProtection="1">
      <alignment horizontal="right" vertical="top" wrapText="1"/>
    </xf>
    <xf numFmtId="4" fontId="29" fillId="0" borderId="75" xfId="38" applyNumberFormat="1" applyFont="1" applyFill="1" applyBorder="1" applyAlignment="1" applyProtection="1">
      <alignment horizontal="right" vertical="top" wrapText="1"/>
    </xf>
    <xf numFmtId="4" fontId="27" fillId="33" borderId="141" xfId="38" applyNumberFormat="1" applyFont="1" applyFill="1" applyBorder="1" applyAlignment="1" applyProtection="1">
      <alignment horizontal="right" vertical="top" wrapText="1"/>
      <protection locked="0"/>
    </xf>
    <xf numFmtId="4" fontId="29" fillId="0" borderId="216" xfId="38" applyNumberFormat="1" applyFont="1" applyFill="1" applyBorder="1" applyAlignment="1" applyProtection="1">
      <alignment horizontal="right" vertical="top" wrapText="1"/>
    </xf>
    <xf numFmtId="4" fontId="29" fillId="0" borderId="217" xfId="38" applyNumberFormat="1" applyFont="1" applyFill="1" applyBorder="1" applyAlignment="1" applyProtection="1">
      <alignment horizontal="right" vertical="top" wrapText="1"/>
    </xf>
    <xf numFmtId="4" fontId="29" fillId="0" borderId="218" xfId="38" applyNumberFormat="1" applyFont="1" applyFill="1" applyBorder="1" applyAlignment="1" applyProtection="1">
      <alignment horizontal="right" vertical="top" wrapText="1"/>
    </xf>
    <xf numFmtId="4" fontId="27" fillId="33" borderId="158" xfId="38" applyNumberFormat="1" applyFont="1" applyFill="1" applyBorder="1" applyAlignment="1" applyProtection="1">
      <alignment horizontal="right" vertical="top" wrapText="1"/>
      <protection locked="0"/>
    </xf>
    <xf numFmtId="4" fontId="29" fillId="0" borderId="219" xfId="38" applyNumberFormat="1" applyFont="1" applyFill="1" applyBorder="1" applyAlignment="1" applyProtection="1">
      <alignment horizontal="right" vertical="top" wrapText="1"/>
    </xf>
    <xf numFmtId="4" fontId="27" fillId="33" borderId="66" xfId="38" applyNumberFormat="1" applyFont="1" applyFill="1" applyBorder="1" applyAlignment="1" applyProtection="1">
      <alignment horizontal="right" vertical="top" wrapText="1"/>
      <protection locked="0"/>
    </xf>
    <xf numFmtId="4" fontId="29" fillId="0" borderId="220" xfId="38" applyNumberFormat="1" applyFont="1" applyFill="1" applyBorder="1" applyAlignment="1" applyProtection="1">
      <alignment horizontal="right" vertical="top" wrapText="1"/>
    </xf>
    <xf numFmtId="4" fontId="27" fillId="33" borderId="46" xfId="38" applyNumberFormat="1" applyFont="1" applyFill="1" applyBorder="1" applyAlignment="1" applyProtection="1">
      <alignment horizontal="right" vertical="top" wrapText="1"/>
      <protection locked="0"/>
    </xf>
    <xf numFmtId="0" fontId="67" fillId="0" borderId="0" xfId="56" applyFont="1"/>
    <xf numFmtId="0" fontId="2" fillId="0" borderId="0" xfId="56"/>
    <xf numFmtId="0" fontId="2" fillId="30" borderId="0" xfId="56" applyFill="1"/>
    <xf numFmtId="43" fontId="0" fillId="0" borderId="0" xfId="57" applyFont="1"/>
    <xf numFmtId="0" fontId="67" fillId="0" borderId="11" xfId="56" applyFont="1" applyBorder="1" applyAlignment="1">
      <alignment horizontal="center" wrapText="1"/>
    </xf>
    <xf numFmtId="167" fontId="67" fillId="0" borderId="11" xfId="56" applyNumberFormat="1" applyFont="1" applyBorder="1" applyAlignment="1">
      <alignment horizontal="center" wrapText="1"/>
    </xf>
    <xf numFmtId="43" fontId="67" fillId="0" borderId="11" xfId="57" applyFont="1" applyBorder="1" applyAlignment="1">
      <alignment horizontal="center" wrapText="1"/>
    </xf>
    <xf numFmtId="0" fontId="67" fillId="30" borderId="0" xfId="56" applyFont="1" applyFill="1" applyBorder="1" applyAlignment="1">
      <alignment horizontal="center" wrapText="1"/>
    </xf>
    <xf numFmtId="43" fontId="67" fillId="0" borderId="0" xfId="57" applyFont="1"/>
    <xf numFmtId="0" fontId="67" fillId="0" borderId="185" xfId="56" applyFont="1" applyBorder="1" applyAlignment="1">
      <alignment horizontal="center" wrapText="1"/>
    </xf>
    <xf numFmtId="167" fontId="67" fillId="0" borderId="185" xfId="56" applyNumberFormat="1" applyFont="1" applyBorder="1" applyAlignment="1">
      <alignment horizontal="left" wrapText="1"/>
    </xf>
    <xf numFmtId="167" fontId="67" fillId="0" borderId="11" xfId="56" applyNumberFormat="1" applyFont="1" applyBorder="1" applyAlignment="1">
      <alignment horizontal="left" wrapText="1"/>
    </xf>
    <xf numFmtId="167" fontId="67" fillId="30" borderId="0" xfId="56" applyNumberFormat="1" applyFont="1" applyFill="1" applyBorder="1" applyAlignment="1">
      <alignment horizontal="left" wrapText="1"/>
    </xf>
    <xf numFmtId="0" fontId="67" fillId="0" borderId="11" xfId="56" applyFont="1" applyBorder="1" applyAlignment="1">
      <alignment horizontal="center"/>
    </xf>
    <xf numFmtId="43" fontId="67" fillId="0" borderId="11" xfId="57" applyFont="1" applyBorder="1" applyAlignment="1">
      <alignment horizontal="center"/>
    </xf>
    <xf numFmtId="43" fontId="67" fillId="0" borderId="0" xfId="57" applyFont="1" applyAlignment="1">
      <alignment horizontal="center"/>
    </xf>
    <xf numFmtId="0" fontId="2" fillId="0" borderId="185" xfId="56" applyFont="1" applyBorder="1" applyAlignment="1">
      <alignment horizontal="center" wrapText="1"/>
    </xf>
    <xf numFmtId="0" fontId="2" fillId="0" borderId="185" xfId="56" applyFont="1" applyBorder="1" applyAlignment="1">
      <alignment horizontal="left" wrapText="1"/>
    </xf>
    <xf numFmtId="167" fontId="2" fillId="0" borderId="11" xfId="56" applyNumberFormat="1" applyBorder="1"/>
    <xf numFmtId="167" fontId="0" fillId="0" borderId="185" xfId="57" applyNumberFormat="1" applyFont="1" applyBorder="1" applyAlignment="1">
      <alignment horizontal="center" wrapText="1"/>
    </xf>
    <xf numFmtId="43" fontId="2" fillId="0" borderId="185" xfId="57" applyFont="1" applyBorder="1" applyAlignment="1">
      <alignment horizontal="center" wrapText="1"/>
    </xf>
    <xf numFmtId="0" fontId="2" fillId="0" borderId="11" xfId="56" applyFont="1" applyBorder="1" applyAlignment="1">
      <alignment horizontal="center" wrapText="1"/>
    </xf>
    <xf numFmtId="0" fontId="2" fillId="30" borderId="0" xfId="56" applyFont="1" applyFill="1" applyBorder="1" applyAlignment="1">
      <alignment horizontal="center" wrapText="1"/>
    </xf>
    <xf numFmtId="0" fontId="2" fillId="0" borderId="11" xfId="56" applyFont="1" applyBorder="1"/>
    <xf numFmtId="167" fontId="0" fillId="0" borderId="11" xfId="57" applyNumberFormat="1" applyFont="1" applyBorder="1"/>
    <xf numFmtId="9" fontId="0" fillId="0" borderId="11" xfId="58" applyFont="1" applyBorder="1"/>
    <xf numFmtId="0" fontId="2" fillId="0" borderId="0" xfId="56" applyFont="1"/>
    <xf numFmtId="167" fontId="2" fillId="0" borderId="185" xfId="57" applyNumberFormat="1" applyFont="1" applyBorder="1" applyAlignment="1">
      <alignment horizontal="center" wrapText="1"/>
    </xf>
    <xf numFmtId="0" fontId="67" fillId="0" borderId="11" xfId="56" applyFont="1" applyBorder="1"/>
    <xf numFmtId="167" fontId="67" fillId="0" borderId="11" xfId="57" applyNumberFormat="1" applyFont="1" applyBorder="1"/>
    <xf numFmtId="9" fontId="67" fillId="0" borderId="11" xfId="58" applyFont="1" applyBorder="1"/>
    <xf numFmtId="0" fontId="67" fillId="0" borderId="185" xfId="56" applyFont="1" applyBorder="1" applyAlignment="1">
      <alignment horizontal="left" wrapText="1"/>
    </xf>
    <xf numFmtId="167" fontId="67" fillId="0" borderId="185" xfId="57" applyNumberFormat="1" applyFont="1" applyBorder="1" applyAlignment="1">
      <alignment horizontal="center" wrapText="1"/>
    </xf>
    <xf numFmtId="43" fontId="67" fillId="0" borderId="185" xfId="57" applyFont="1" applyBorder="1" applyAlignment="1">
      <alignment horizontal="center" wrapText="1"/>
    </xf>
    <xf numFmtId="167" fontId="67" fillId="41" borderId="185" xfId="56" applyNumberFormat="1" applyFont="1" applyFill="1" applyBorder="1"/>
    <xf numFmtId="167" fontId="67" fillId="41" borderId="185" xfId="56" applyNumberFormat="1" applyFont="1" applyFill="1" applyBorder="1" applyAlignment="1">
      <alignment wrapText="1"/>
    </xf>
    <xf numFmtId="167" fontId="67" fillId="41" borderId="11" xfId="56" applyNumberFormat="1" applyFont="1" applyFill="1" applyBorder="1"/>
    <xf numFmtId="167" fontId="67" fillId="30" borderId="0" xfId="56" applyNumberFormat="1" applyFont="1" applyFill="1" applyBorder="1"/>
    <xf numFmtId="43" fontId="68" fillId="0" borderId="0" xfId="57" applyFont="1"/>
    <xf numFmtId="167" fontId="67" fillId="24" borderId="11" xfId="56" applyNumberFormat="1" applyFont="1" applyFill="1" applyBorder="1"/>
    <xf numFmtId="167" fontId="67" fillId="24" borderId="11" xfId="56" applyNumberFormat="1" applyFont="1" applyFill="1" applyBorder="1" applyAlignment="1">
      <alignment wrapText="1"/>
    </xf>
    <xf numFmtId="167" fontId="2" fillId="30" borderId="11" xfId="56" applyNumberFormat="1" applyFill="1" applyBorder="1"/>
    <xf numFmtId="167" fontId="2" fillId="30" borderId="11" xfId="56" applyNumberFormat="1" applyFill="1" applyBorder="1" applyAlignment="1">
      <alignment wrapText="1"/>
    </xf>
    <xf numFmtId="167" fontId="2" fillId="30" borderId="0" xfId="56" applyNumberFormat="1" applyFill="1" applyBorder="1"/>
    <xf numFmtId="43" fontId="0" fillId="30" borderId="0" xfId="57" applyFont="1" applyFill="1"/>
    <xf numFmtId="167" fontId="2" fillId="38" borderId="11" xfId="56" applyNumberFormat="1" applyFill="1" applyBorder="1"/>
    <xf numFmtId="167" fontId="2" fillId="38" borderId="11" xfId="56" applyNumberFormat="1" applyFill="1" applyBorder="1" applyAlignment="1">
      <alignment wrapText="1"/>
    </xf>
    <xf numFmtId="167" fontId="2" fillId="29" borderId="11" xfId="56" applyNumberFormat="1" applyFill="1" applyBorder="1"/>
    <xf numFmtId="167" fontId="2" fillId="29" borderId="11" xfId="56" applyNumberFormat="1" applyFill="1" applyBorder="1" applyAlignment="1">
      <alignment wrapText="1"/>
    </xf>
    <xf numFmtId="167" fontId="2" fillId="0" borderId="11" xfId="56" applyNumberFormat="1" applyBorder="1" applyAlignment="1">
      <alignment wrapText="1"/>
    </xf>
    <xf numFmtId="167" fontId="2" fillId="44" borderId="11" xfId="56" applyNumberFormat="1" applyFill="1" applyBorder="1"/>
    <xf numFmtId="167" fontId="2" fillId="44" borderId="11" xfId="56" applyNumberFormat="1" applyFill="1" applyBorder="1" applyAlignment="1">
      <alignment wrapText="1"/>
    </xf>
    <xf numFmtId="4" fontId="27" fillId="33" borderId="143" xfId="38" applyNumberFormat="1" applyFont="1" applyFill="1" applyBorder="1" applyAlignment="1" applyProtection="1">
      <alignment horizontal="right" vertical="top" wrapText="1"/>
      <protection locked="0"/>
    </xf>
    <xf numFmtId="49" fontId="25" fillId="0" borderId="0" xfId="38" applyNumberFormat="1" applyFont="1" applyFill="1" applyAlignment="1" applyProtection="1">
      <alignment horizontal="center" vertical="center" wrapText="1"/>
    </xf>
    <xf numFmtId="49" fontId="26" fillId="0" borderId="0" xfId="38" applyNumberFormat="1" applyFont="1" applyFill="1" applyAlignment="1" applyProtection="1">
      <alignment horizontal="center" vertical="center" wrapText="1"/>
    </xf>
    <xf numFmtId="0" fontId="46" fillId="0" borderId="140" xfId="45" applyFont="1" applyBorder="1" applyAlignment="1" applyProtection="1">
      <alignment horizontal="center" vertical="top" wrapText="1"/>
    </xf>
    <xf numFmtId="4" fontId="29" fillId="27" borderId="98" xfId="38" applyNumberFormat="1" applyFont="1" applyFill="1" applyBorder="1" applyAlignment="1" applyProtection="1">
      <alignment horizontal="right" vertical="top" wrapText="1" indent="1"/>
    </xf>
    <xf numFmtId="4" fontId="27" fillId="0" borderId="0" xfId="0" applyNumberFormat="1" applyFont="1" applyFill="1" applyBorder="1" applyProtection="1"/>
    <xf numFmtId="4" fontId="27" fillId="0" borderId="0" xfId="0" applyNumberFormat="1" applyFont="1" applyFill="1" applyProtection="1"/>
    <xf numFmtId="0" fontId="65" fillId="30" borderId="0" xfId="0" applyFont="1" applyFill="1" applyProtection="1"/>
    <xf numFmtId="0" fontId="64" fillId="30" borderId="0" xfId="0" applyFont="1" applyFill="1" applyProtection="1"/>
    <xf numFmtId="10" fontId="64" fillId="30" borderId="0" xfId="49" applyNumberFormat="1" applyFont="1" applyFill="1" applyProtection="1"/>
    <xf numFmtId="0" fontId="65" fillId="30" borderId="11" xfId="0" applyFont="1" applyFill="1" applyBorder="1" applyAlignment="1" applyProtection="1">
      <alignment horizontal="center"/>
    </xf>
    <xf numFmtId="10" fontId="65" fillId="30" borderId="11" xfId="49" applyNumberFormat="1" applyFont="1" applyFill="1" applyBorder="1" applyAlignment="1" applyProtection="1">
      <alignment horizontal="center"/>
    </xf>
    <xf numFmtId="167" fontId="65" fillId="30" borderId="11" xfId="0" applyNumberFormat="1" applyFont="1" applyFill="1" applyBorder="1" applyProtection="1"/>
    <xf numFmtId="10" fontId="65" fillId="30" borderId="11" xfId="49" applyNumberFormat="1" applyFont="1" applyFill="1" applyBorder="1" applyProtection="1"/>
    <xf numFmtId="167" fontId="69" fillId="30" borderId="0" xfId="0" applyNumberFormat="1" applyFont="1" applyFill="1" applyProtection="1"/>
    <xf numFmtId="167" fontId="64" fillId="30" borderId="11" xfId="0" applyNumberFormat="1" applyFont="1" applyFill="1" applyBorder="1" applyProtection="1"/>
    <xf numFmtId="10" fontId="64" fillId="30" borderId="11" xfId="49" applyNumberFormat="1" applyFont="1" applyFill="1" applyBorder="1" applyProtection="1"/>
    <xf numFmtId="167" fontId="64" fillId="30" borderId="11" xfId="33" applyNumberFormat="1" applyFont="1" applyFill="1" applyBorder="1" applyProtection="1"/>
    <xf numFmtId="167" fontId="65" fillId="30" borderId="11" xfId="33" applyNumberFormat="1" applyFont="1" applyFill="1" applyBorder="1" applyProtection="1"/>
    <xf numFmtId="0" fontId="66" fillId="30" borderId="0" xfId="0" applyFont="1" applyFill="1" applyProtection="1"/>
    <xf numFmtId="10" fontId="66" fillId="30" borderId="0" xfId="49" applyNumberFormat="1" applyFont="1" applyFill="1" applyProtection="1"/>
    <xf numFmtId="0" fontId="50" fillId="0" borderId="0" xfId="0" applyFont="1" applyAlignment="1" applyProtection="1">
      <alignment vertical="top" wrapText="1"/>
    </xf>
    <xf numFmtId="43" fontId="50" fillId="0" borderId="0" xfId="33" applyFont="1" applyFill="1" applyAlignment="1" applyProtection="1">
      <alignment vertical="top" wrapText="1"/>
    </xf>
    <xf numFmtId="0" fontId="50" fillId="0" borderId="0" xfId="0" applyFont="1" applyFill="1" applyAlignment="1" applyProtection="1">
      <alignment vertical="top" wrapText="1"/>
    </xf>
    <xf numFmtId="0" fontId="55" fillId="0" borderId="92" xfId="0" applyFont="1" applyBorder="1" applyAlignment="1" applyProtection="1">
      <alignment horizontal="center" vertical="top" wrapText="1"/>
    </xf>
    <xf numFmtId="43" fontId="55" fillId="0" borderId="224" xfId="33" applyFont="1" applyFill="1" applyBorder="1" applyAlignment="1" applyProtection="1">
      <alignment horizontal="center" vertical="top" wrapText="1"/>
    </xf>
    <xf numFmtId="0" fontId="55" fillId="0" borderId="93" xfId="0" applyFont="1" applyBorder="1" applyAlignment="1" applyProtection="1">
      <alignment horizontal="center" vertical="top" wrapText="1"/>
    </xf>
    <xf numFmtId="0" fontId="57" fillId="0" borderId="226" xfId="0" applyFont="1" applyFill="1" applyBorder="1" applyAlignment="1" applyProtection="1">
      <alignment horizontal="center" vertical="top" wrapText="1"/>
    </xf>
    <xf numFmtId="0" fontId="54" fillId="0" borderId="221" xfId="0" applyFont="1" applyFill="1" applyBorder="1" applyAlignment="1" applyProtection="1">
      <alignment horizontal="justify" vertical="top" wrapText="1"/>
    </xf>
    <xf numFmtId="0" fontId="54" fillId="0" borderId="227" xfId="0" applyFont="1" applyFill="1" applyBorder="1" applyAlignment="1" applyProtection="1">
      <alignment vertical="top" wrapText="1"/>
    </xf>
    <xf numFmtId="0" fontId="47" fillId="0" borderId="230" xfId="33" applyNumberFormat="1" applyFont="1" applyFill="1" applyBorder="1" applyAlignment="1" applyProtection="1">
      <alignment vertical="top" wrapText="1"/>
    </xf>
    <xf numFmtId="0" fontId="50" fillId="30" borderId="0" xfId="0" applyFont="1" applyFill="1" applyAlignment="1" applyProtection="1">
      <alignment vertical="top" wrapText="1"/>
    </xf>
    <xf numFmtId="0" fontId="54" fillId="0" borderId="222" xfId="0" applyFont="1" applyFill="1" applyBorder="1" applyAlignment="1" applyProtection="1">
      <alignment horizontal="justify" vertical="top" wrapText="1"/>
    </xf>
    <xf numFmtId="0" fontId="54" fillId="0" borderId="228" xfId="0" applyFont="1" applyFill="1" applyBorder="1" applyAlignment="1" applyProtection="1">
      <alignment vertical="top" wrapText="1"/>
    </xf>
    <xf numFmtId="0" fontId="47" fillId="0" borderId="231" xfId="0" applyFont="1" applyFill="1" applyBorder="1" applyAlignment="1" applyProtection="1">
      <alignment vertical="top" wrapText="1"/>
    </xf>
    <xf numFmtId="43" fontId="50" fillId="30" borderId="0" xfId="33" applyFont="1" applyFill="1" applyAlignment="1" applyProtection="1">
      <alignment vertical="top" wrapText="1"/>
    </xf>
    <xf numFmtId="43" fontId="50" fillId="30" borderId="0" xfId="0" applyNumberFormat="1" applyFont="1" applyFill="1" applyAlignment="1" applyProtection="1">
      <alignment vertical="top" wrapText="1"/>
    </xf>
    <xf numFmtId="0" fontId="53" fillId="0" borderId="222" xfId="0" applyFont="1" applyFill="1" applyBorder="1" applyAlignment="1" applyProtection="1">
      <alignment horizontal="justify" vertical="top" wrapText="1"/>
    </xf>
    <xf numFmtId="0" fontId="54" fillId="0" borderId="186" xfId="0" applyFont="1" applyFill="1" applyBorder="1" applyAlignment="1" applyProtection="1">
      <alignment horizontal="justify" vertical="top" wrapText="1"/>
    </xf>
    <xf numFmtId="0" fontId="54" fillId="0" borderId="229" xfId="0" applyFont="1" applyFill="1" applyBorder="1" applyAlignment="1" applyProtection="1">
      <alignment vertical="top" wrapText="1"/>
    </xf>
    <xf numFmtId="0" fontId="47" fillId="0" borderId="234" xfId="0" applyFont="1" applyFill="1" applyBorder="1" applyAlignment="1" applyProtection="1">
      <alignment vertical="top" wrapText="1"/>
    </xf>
    <xf numFmtId="0" fontId="55" fillId="30" borderId="183" xfId="0" applyFont="1" applyFill="1" applyBorder="1" applyAlignment="1" applyProtection="1">
      <alignment vertical="top" wrapText="1"/>
    </xf>
    <xf numFmtId="0" fontId="55" fillId="30" borderId="180" xfId="0" applyFont="1" applyFill="1" applyBorder="1" applyAlignment="1" applyProtection="1">
      <alignment vertical="top" wrapText="1"/>
    </xf>
    <xf numFmtId="0" fontId="50" fillId="0" borderId="233" xfId="0" applyFont="1" applyFill="1" applyBorder="1" applyAlignment="1" applyProtection="1">
      <alignment vertical="top" wrapText="1"/>
    </xf>
    <xf numFmtId="0" fontId="52" fillId="30" borderId="186" xfId="0" applyFont="1" applyFill="1" applyBorder="1" applyAlignment="1" applyProtection="1">
      <alignment horizontal="justify" vertical="top" wrapText="1"/>
    </xf>
    <xf numFmtId="0" fontId="52" fillId="30" borderId="229" xfId="0" applyFont="1" applyFill="1" applyBorder="1" applyAlignment="1" applyProtection="1">
      <alignment vertical="top" wrapText="1"/>
    </xf>
    <xf numFmtId="0" fontId="50" fillId="0" borderId="235" xfId="0" applyFont="1" applyFill="1" applyBorder="1" applyAlignment="1" applyProtection="1">
      <alignment vertical="top" wrapText="1"/>
    </xf>
    <xf numFmtId="0" fontId="55" fillId="30" borderId="223" xfId="0" applyFont="1" applyFill="1" applyBorder="1" applyAlignment="1" applyProtection="1">
      <alignment vertical="top" wrapText="1"/>
    </xf>
    <xf numFmtId="0" fontId="55" fillId="30" borderId="232" xfId="0" applyFont="1" applyFill="1" applyBorder="1" applyAlignment="1" applyProtection="1">
      <alignment vertical="top" wrapText="1"/>
    </xf>
    <xf numFmtId="0" fontId="50" fillId="30" borderId="184" xfId="0" applyFont="1" applyFill="1" applyBorder="1" applyAlignment="1" applyProtection="1">
      <alignment vertical="top" wrapText="1"/>
    </xf>
    <xf numFmtId="43" fontId="50" fillId="0" borderId="185" xfId="33" applyFont="1" applyFill="1" applyBorder="1" applyAlignment="1" applyProtection="1">
      <alignment vertical="top" wrapText="1"/>
    </xf>
    <xf numFmtId="0" fontId="50" fillId="30" borderId="185" xfId="0" applyFont="1" applyFill="1" applyBorder="1" applyAlignment="1" applyProtection="1">
      <alignment vertical="top" wrapText="1"/>
    </xf>
    <xf numFmtId="0" fontId="24" fillId="30" borderId="13" xfId="0" applyFont="1" applyFill="1" applyBorder="1" applyAlignment="1" applyProtection="1">
      <alignment vertical="top" wrapText="1"/>
    </xf>
    <xf numFmtId="43" fontId="24" fillId="0" borderId="14" xfId="33" applyFont="1" applyFill="1" applyBorder="1" applyAlignment="1" applyProtection="1">
      <alignment vertical="top" wrapText="1"/>
    </xf>
    <xf numFmtId="0" fontId="24" fillId="30" borderId="14" xfId="0" applyFont="1" applyFill="1" applyBorder="1" applyAlignment="1" applyProtection="1">
      <alignment vertical="top" wrapText="1"/>
    </xf>
    <xf numFmtId="43" fontId="50" fillId="0" borderId="0" xfId="33" applyFont="1" applyFill="1" applyBorder="1" applyAlignment="1" applyProtection="1">
      <alignment vertical="top" wrapText="1"/>
    </xf>
    <xf numFmtId="43" fontId="51" fillId="0" borderId="0" xfId="33" applyFont="1" applyFill="1" applyBorder="1" applyAlignment="1" applyProtection="1">
      <alignment vertical="top" wrapText="1"/>
    </xf>
    <xf numFmtId="41" fontId="0" fillId="30" borderId="0" xfId="55" applyFont="1" applyFill="1" applyBorder="1" applyProtection="1"/>
    <xf numFmtId="167" fontId="3" fillId="30" borderId="0" xfId="0" applyNumberFormat="1" applyFont="1" applyFill="1" applyBorder="1" applyProtection="1"/>
    <xf numFmtId="167" fontId="0" fillId="30" borderId="0" xfId="33" applyNumberFormat="1" applyFont="1" applyFill="1" applyBorder="1" applyProtection="1"/>
    <xf numFmtId="41" fontId="0" fillId="30" borderId="0" xfId="55" applyFont="1" applyFill="1" applyBorder="1" applyAlignment="1" applyProtection="1">
      <alignment wrapText="1"/>
    </xf>
    <xf numFmtId="43" fontId="0" fillId="30" borderId="0" xfId="33" applyFont="1" applyFill="1" applyBorder="1" applyProtection="1"/>
    <xf numFmtId="4" fontId="28" fillId="0" borderId="17" xfId="38" applyNumberFormat="1" applyFont="1" applyFill="1" applyBorder="1" applyAlignment="1" applyProtection="1">
      <alignment horizontal="right" vertical="top" wrapText="1"/>
    </xf>
    <xf numFmtId="4" fontId="28" fillId="0" borderId="139" xfId="38" applyNumberFormat="1" applyFont="1" applyFill="1" applyBorder="1" applyAlignment="1" applyProtection="1">
      <alignment horizontal="right" vertical="top" wrapText="1"/>
    </xf>
    <xf numFmtId="4" fontId="28" fillId="0" borderId="140" xfId="38" applyNumberFormat="1" applyFont="1" applyFill="1" applyBorder="1" applyAlignment="1" applyProtection="1">
      <alignment horizontal="right" vertical="top" wrapText="1"/>
    </xf>
    <xf numFmtId="4" fontId="28" fillId="0" borderId="29" xfId="38" applyNumberFormat="1" applyFont="1" applyFill="1" applyBorder="1" applyAlignment="1" applyProtection="1">
      <alignment horizontal="right" vertical="top" wrapText="1"/>
    </xf>
    <xf numFmtId="4" fontId="28" fillId="0" borderId="167" xfId="38" applyNumberFormat="1" applyFont="1" applyFill="1" applyBorder="1" applyAlignment="1" applyProtection="1">
      <alignment horizontal="right" vertical="top" wrapText="1"/>
    </xf>
    <xf numFmtId="4" fontId="28" fillId="0" borderId="51" xfId="38" applyNumberFormat="1" applyFont="1" applyFill="1" applyBorder="1" applyAlignment="1" applyProtection="1">
      <alignment horizontal="right" vertical="top" wrapText="1"/>
    </xf>
    <xf numFmtId="1" fontId="42" fillId="40" borderId="11" xfId="45" applyNumberFormat="1" applyFont="1" applyFill="1" applyBorder="1" applyAlignment="1" applyProtection="1">
      <alignment horizontal="center" vertical="top" wrapText="1"/>
    </xf>
    <xf numFmtId="1" fontId="42" fillId="40" borderId="18" xfId="45" applyNumberFormat="1" applyFont="1" applyFill="1" applyBorder="1" applyAlignment="1" applyProtection="1">
      <alignment horizontal="center" vertical="top" wrapText="1"/>
    </xf>
    <xf numFmtId="4" fontId="28" fillId="0" borderId="158" xfId="38" applyNumberFormat="1" applyFont="1" applyFill="1" applyBorder="1" applyAlignment="1" applyProtection="1">
      <alignment horizontal="right" vertical="top" wrapText="1"/>
    </xf>
    <xf numFmtId="43" fontId="34" fillId="0" borderId="0" xfId="33" applyFont="1" applyFill="1" applyAlignment="1" applyProtection="1">
      <alignment horizontal="right" vertical="top" wrapText="1"/>
    </xf>
    <xf numFmtId="39" fontId="27" fillId="33" borderId="60" xfId="33" applyNumberFormat="1" applyFont="1" applyFill="1" applyBorder="1" applyAlignment="1" applyProtection="1">
      <alignment horizontal="center" vertical="top" wrapText="1"/>
      <protection locked="0"/>
    </xf>
    <xf numFmtId="39" fontId="27" fillId="33" borderId="61" xfId="33" applyNumberFormat="1" applyFont="1" applyFill="1" applyBorder="1" applyAlignment="1" applyProtection="1">
      <alignment horizontal="center" vertical="top" wrapText="1"/>
      <protection locked="0"/>
    </xf>
    <xf numFmtId="39" fontId="27" fillId="33" borderId="81" xfId="33" applyNumberFormat="1" applyFont="1" applyFill="1" applyBorder="1" applyAlignment="1" applyProtection="1">
      <alignment horizontal="center" vertical="top" wrapText="1"/>
      <protection locked="0"/>
    </xf>
    <xf numFmtId="39" fontId="27" fillId="33" borderId="189" xfId="33" applyNumberFormat="1" applyFont="1" applyFill="1" applyBorder="1" applyAlignment="1" applyProtection="1">
      <alignment horizontal="center" vertical="top" wrapText="1"/>
      <protection locked="0"/>
    </xf>
    <xf numFmtId="39" fontId="27" fillId="33" borderId="191" xfId="33" applyNumberFormat="1" applyFont="1" applyFill="1" applyBorder="1" applyAlignment="1" applyProtection="1">
      <alignment horizontal="center" vertical="top" wrapText="1"/>
      <protection locked="0"/>
    </xf>
    <xf numFmtId="39" fontId="27" fillId="33" borderId="124" xfId="33" applyNumberFormat="1" applyFont="1" applyFill="1" applyBorder="1" applyAlignment="1" applyProtection="1">
      <alignment horizontal="center" vertical="top" wrapText="1"/>
      <protection locked="0"/>
    </xf>
    <xf numFmtId="39" fontId="27" fillId="33" borderId="62" xfId="33" applyNumberFormat="1" applyFont="1" applyFill="1" applyBorder="1" applyAlignment="1" applyProtection="1">
      <alignment horizontal="center" vertical="top" wrapText="1"/>
      <protection locked="0"/>
    </xf>
    <xf numFmtId="39" fontId="27" fillId="33" borderId="193" xfId="33" applyNumberFormat="1" applyFont="1" applyFill="1" applyBorder="1" applyAlignment="1" applyProtection="1">
      <alignment horizontal="center" vertical="top" wrapText="1"/>
      <protection locked="0"/>
    </xf>
    <xf numFmtId="39" fontId="27" fillId="33" borderId="72" xfId="33" applyNumberFormat="1" applyFont="1" applyFill="1" applyBorder="1" applyAlignment="1" applyProtection="1">
      <alignment horizontal="center" vertical="top" wrapText="1"/>
      <protection locked="0"/>
    </xf>
    <xf numFmtId="0" fontId="28" fillId="39" borderId="46" xfId="38" applyFont="1" applyFill="1" applyBorder="1" applyAlignment="1" applyProtection="1">
      <alignment horizontal="center" vertical="center" wrapText="1"/>
    </xf>
    <xf numFmtId="41" fontId="0" fillId="0" borderId="11" xfId="55" applyFont="1" applyBorder="1" applyAlignment="1">
      <alignment vertical="center" wrapText="1"/>
    </xf>
    <xf numFmtId="167" fontId="54" fillId="30" borderId="207" xfId="33" applyNumberFormat="1" applyFont="1" applyFill="1" applyBorder="1" applyAlignment="1" applyProtection="1">
      <alignment vertical="center" wrapText="1"/>
      <protection locked="0"/>
    </xf>
    <xf numFmtId="167" fontId="54" fillId="33" borderId="11" xfId="33" applyNumberFormat="1" applyFont="1" applyFill="1" applyBorder="1" applyAlignment="1" applyProtection="1">
      <alignment vertical="center" wrapText="1"/>
      <protection locked="0"/>
    </xf>
    <xf numFmtId="167" fontId="54" fillId="0" borderId="14" xfId="33" applyNumberFormat="1" applyFont="1" applyFill="1" applyBorder="1" applyAlignment="1" applyProtection="1">
      <alignment vertical="center" wrapText="1"/>
    </xf>
    <xf numFmtId="167" fontId="55" fillId="0" borderId="225" xfId="33" applyNumberFormat="1" applyFont="1" applyFill="1" applyBorder="1" applyAlignment="1" applyProtection="1">
      <alignment vertical="center" wrapText="1"/>
    </xf>
    <xf numFmtId="167" fontId="52" fillId="33" borderId="14" xfId="33" applyNumberFormat="1" applyFont="1" applyFill="1" applyBorder="1" applyAlignment="1" applyProtection="1">
      <alignment vertical="center" wrapText="1"/>
      <protection locked="0"/>
    </xf>
    <xf numFmtId="167" fontId="56" fillId="0" borderId="187" xfId="33" applyNumberFormat="1" applyFont="1" applyFill="1" applyBorder="1" applyAlignment="1" applyProtection="1">
      <alignment vertical="center" wrapText="1"/>
    </xf>
    <xf numFmtId="167" fontId="54" fillId="30" borderId="11" xfId="33" applyNumberFormat="1" applyFont="1" applyFill="1" applyBorder="1" applyAlignment="1" applyProtection="1">
      <alignment vertical="center" wrapText="1"/>
      <protection locked="0"/>
    </xf>
    <xf numFmtId="167" fontId="64" fillId="30" borderId="11" xfId="0" applyNumberFormat="1" applyFont="1" applyFill="1" applyBorder="1"/>
    <xf numFmtId="165" fontId="65" fillId="30" borderId="0" xfId="0" applyNumberFormat="1" applyFont="1" applyFill="1" applyProtection="1"/>
    <xf numFmtId="4" fontId="27" fillId="0" borderId="29" xfId="38" applyNumberFormat="1" applyFont="1" applyFill="1" applyBorder="1" applyAlignment="1" applyProtection="1">
      <alignment horizontal="right" vertical="top" wrapText="1"/>
    </xf>
    <xf numFmtId="4" fontId="27" fillId="33" borderId="49" xfId="63" applyNumberFormat="1" applyFont="1" applyFill="1" applyBorder="1" applyAlignment="1" applyProtection="1">
      <alignment horizontal="right" vertical="top" wrapText="1"/>
      <protection locked="0"/>
    </xf>
    <xf numFmtId="4" fontId="27" fillId="33" borderId="120" xfId="63" applyNumberFormat="1" applyFont="1" applyFill="1" applyBorder="1" applyAlignment="1" applyProtection="1">
      <alignment horizontal="right" vertical="top" wrapText="1"/>
      <protection locked="0"/>
    </xf>
    <xf numFmtId="4" fontId="27" fillId="33" borderId="151" xfId="63" applyNumberFormat="1" applyFont="1" applyFill="1" applyBorder="1" applyAlignment="1" applyProtection="1">
      <alignment horizontal="right" vertical="top" wrapText="1"/>
      <protection locked="0"/>
    </xf>
    <xf numFmtId="4" fontId="27" fillId="33" borderId="79" xfId="63" applyNumberFormat="1" applyFont="1" applyFill="1" applyBorder="1" applyAlignment="1" applyProtection="1">
      <alignment horizontal="right" vertical="top" wrapText="1"/>
      <protection locked="0"/>
    </xf>
    <xf numFmtId="4" fontId="27" fillId="33" borderId="52" xfId="63" applyNumberFormat="1" applyFont="1" applyFill="1" applyBorder="1" applyAlignment="1" applyProtection="1">
      <alignment horizontal="right" vertical="top" wrapText="1"/>
      <protection locked="0"/>
    </xf>
    <xf numFmtId="4" fontId="27" fillId="33" borderId="49" xfId="63" applyNumberFormat="1" applyFont="1" applyFill="1" applyBorder="1" applyAlignment="1" applyProtection="1">
      <alignment horizontal="right" vertical="top" wrapText="1"/>
      <protection locked="0"/>
    </xf>
    <xf numFmtId="4" fontId="27" fillId="33" borderId="120" xfId="63" applyNumberFormat="1" applyFont="1" applyFill="1" applyBorder="1" applyAlignment="1" applyProtection="1">
      <alignment horizontal="right" vertical="top" wrapText="1"/>
      <protection locked="0"/>
    </xf>
    <xf numFmtId="4" fontId="27" fillId="33" borderId="52" xfId="63" applyNumberFormat="1" applyFont="1" applyFill="1" applyBorder="1" applyAlignment="1" applyProtection="1">
      <alignment horizontal="right" vertical="top" wrapText="1"/>
      <protection locked="0"/>
    </xf>
    <xf numFmtId="4" fontId="70" fillId="33" borderId="128" xfId="33" applyNumberFormat="1" applyFont="1" applyFill="1" applyBorder="1" applyAlignment="1" applyProtection="1">
      <alignment horizontal="center" vertical="center" wrapText="1"/>
    </xf>
    <xf numFmtId="4" fontId="70" fillId="33" borderId="117" xfId="33" applyNumberFormat="1" applyFont="1" applyFill="1" applyBorder="1" applyAlignment="1" applyProtection="1">
      <alignment horizontal="center" vertical="center" wrapText="1"/>
    </xf>
    <xf numFmtId="4" fontId="70" fillId="33" borderId="146" xfId="33" applyNumberFormat="1" applyFont="1" applyFill="1" applyBorder="1" applyAlignment="1" applyProtection="1">
      <alignment horizontal="center" vertical="center" wrapText="1"/>
    </xf>
    <xf numFmtId="4" fontId="70" fillId="33" borderId="131" xfId="33" applyNumberFormat="1" applyFont="1" applyFill="1" applyBorder="1" applyAlignment="1" applyProtection="1">
      <alignment horizontal="center" vertical="center" wrapText="1"/>
    </xf>
    <xf numFmtId="4" fontId="70" fillId="33" borderId="116" xfId="33" applyNumberFormat="1" applyFont="1" applyFill="1" applyBorder="1" applyAlignment="1" applyProtection="1">
      <alignment horizontal="center" vertical="center" wrapText="1"/>
    </xf>
    <xf numFmtId="4" fontId="70" fillId="33" borderId="119" xfId="33" applyNumberFormat="1" applyFont="1" applyFill="1" applyBorder="1" applyAlignment="1" applyProtection="1">
      <alignment horizontal="center" vertical="center" wrapText="1"/>
    </xf>
    <xf numFmtId="4" fontId="70" fillId="33" borderId="126" xfId="33" applyNumberFormat="1" applyFont="1" applyFill="1" applyBorder="1" applyAlignment="1" applyProtection="1">
      <alignment horizontal="center" vertical="center" wrapText="1"/>
    </xf>
    <xf numFmtId="4" fontId="70" fillId="33" borderId="160" xfId="33" applyNumberFormat="1" applyFont="1" applyFill="1" applyBorder="1" applyAlignment="1" applyProtection="1">
      <alignment horizontal="center" vertical="center" wrapText="1"/>
    </xf>
    <xf numFmtId="4" fontId="70" fillId="33" borderId="122" xfId="33" applyNumberFormat="1" applyFont="1" applyFill="1" applyBorder="1" applyAlignment="1" applyProtection="1">
      <alignment horizontal="center" vertical="center" wrapText="1"/>
    </xf>
    <xf numFmtId="4" fontId="70" fillId="33" borderId="134" xfId="33" applyNumberFormat="1" applyFont="1" applyFill="1" applyBorder="1" applyAlignment="1" applyProtection="1">
      <alignment horizontal="center" vertical="center" wrapText="1"/>
    </xf>
    <xf numFmtId="4" fontId="70" fillId="33" borderId="117" xfId="33" applyNumberFormat="1" applyFont="1" applyFill="1" applyBorder="1" applyAlignment="1" applyProtection="1">
      <alignment horizontal="center" vertical="top" wrapText="1"/>
    </xf>
    <xf numFmtId="4" fontId="70" fillId="33" borderId="126" xfId="33" applyNumberFormat="1" applyFont="1" applyFill="1" applyBorder="1" applyAlignment="1" applyProtection="1">
      <alignment horizontal="center" vertical="top" wrapText="1"/>
    </xf>
    <xf numFmtId="4" fontId="70" fillId="33" borderId="128" xfId="33" applyNumberFormat="1" applyFont="1" applyFill="1" applyBorder="1" applyAlignment="1" applyProtection="1">
      <alignment horizontal="center" vertical="top" wrapText="1"/>
    </xf>
    <xf numFmtId="4" fontId="70" fillId="33" borderId="160" xfId="33" applyNumberFormat="1" applyFont="1" applyFill="1" applyBorder="1" applyAlignment="1" applyProtection="1">
      <alignment horizontal="center" vertical="top" wrapText="1"/>
    </xf>
    <xf numFmtId="4" fontId="70" fillId="33" borderId="123" xfId="33" applyNumberFormat="1" applyFont="1" applyFill="1" applyBorder="1" applyAlignment="1" applyProtection="1">
      <alignment horizontal="center" vertical="center" wrapText="1"/>
    </xf>
    <xf numFmtId="4" fontId="70" fillId="33" borderId="116" xfId="33" applyNumberFormat="1" applyFont="1" applyFill="1" applyBorder="1" applyAlignment="1" applyProtection="1">
      <alignment horizontal="center" vertical="top" wrapText="1"/>
    </xf>
    <xf numFmtId="4" fontId="70" fillId="33" borderId="119" xfId="33" applyNumberFormat="1" applyFont="1" applyFill="1" applyBorder="1" applyAlignment="1" applyProtection="1">
      <alignment horizontal="center" vertical="top" wrapText="1"/>
    </xf>
    <xf numFmtId="4" fontId="70" fillId="33" borderId="175" xfId="33" applyNumberFormat="1" applyFont="1" applyFill="1" applyBorder="1" applyAlignment="1" applyProtection="1">
      <alignment horizontal="center" vertical="center" wrapText="1"/>
    </xf>
    <xf numFmtId="4" fontId="70" fillId="33" borderId="131" xfId="33" applyNumberFormat="1" applyFont="1" applyFill="1" applyBorder="1" applyAlignment="1" applyProtection="1">
      <alignment horizontal="center" vertical="top" wrapText="1"/>
    </xf>
    <xf numFmtId="4" fontId="70" fillId="33" borderId="134" xfId="33" applyNumberFormat="1" applyFont="1" applyFill="1" applyBorder="1" applyAlignment="1" applyProtection="1">
      <alignment horizontal="center" vertical="top" wrapText="1"/>
    </xf>
    <xf numFmtId="0" fontId="38" fillId="24" borderId="237" xfId="38" applyFont="1" applyFill="1" applyBorder="1" applyAlignment="1" applyProtection="1">
      <alignment horizontal="center" vertical="center" wrapText="1"/>
    </xf>
    <xf numFmtId="0" fontId="28" fillId="37" borderId="238" xfId="0" applyFont="1" applyFill="1" applyBorder="1" applyAlignment="1" applyProtection="1">
      <alignment horizontal="center" vertical="center" wrapText="1"/>
    </xf>
    <xf numFmtId="173" fontId="27" fillId="33" borderId="62" xfId="33" applyNumberFormat="1" applyFont="1" applyFill="1" applyBorder="1" applyAlignment="1" applyProtection="1">
      <alignment horizontal="center" vertical="top" wrapText="1"/>
      <protection locked="0"/>
    </xf>
    <xf numFmtId="174" fontId="29" fillId="0" borderId="215" xfId="38" applyNumberFormat="1" applyFont="1" applyFill="1" applyBorder="1" applyAlignment="1" applyProtection="1">
      <alignment horizontal="right" vertical="top" wrapText="1"/>
    </xf>
    <xf numFmtId="0" fontId="25" fillId="26" borderId="92" xfId="38" applyFont="1" applyFill="1" applyBorder="1" applyAlignment="1" applyProtection="1">
      <alignment horizontal="center" vertical="center" wrapText="1"/>
    </xf>
    <xf numFmtId="0" fontId="25" fillId="26" borderId="93" xfId="38" applyFont="1" applyFill="1" applyBorder="1" applyAlignment="1" applyProtection="1">
      <alignment horizontal="center" vertical="center" wrapText="1"/>
    </xf>
    <xf numFmtId="0" fontId="25" fillId="26" borderId="94" xfId="38" applyFont="1" applyFill="1" applyBorder="1" applyAlignment="1" applyProtection="1">
      <alignment horizontal="center" vertical="center" wrapText="1"/>
    </xf>
    <xf numFmtId="0" fontId="30" fillId="28" borderId="21" xfId="0" applyFont="1" applyFill="1" applyBorder="1" applyAlignment="1" applyProtection="1">
      <alignment horizontal="center" vertical="top"/>
    </xf>
    <xf numFmtId="0" fontId="30" fillId="28" borderId="103" xfId="0" applyFont="1" applyFill="1" applyBorder="1" applyAlignment="1" applyProtection="1">
      <alignment horizontal="center" vertical="top"/>
    </xf>
    <xf numFmtId="0" fontId="30" fillId="27" borderId="22" xfId="0" applyFont="1" applyFill="1" applyBorder="1" applyAlignment="1" applyProtection="1">
      <alignment horizontal="center" vertical="top"/>
    </xf>
    <xf numFmtId="0" fontId="30" fillId="27" borderId="85" xfId="0" applyFont="1" applyFill="1" applyBorder="1" applyAlignment="1" applyProtection="1">
      <alignment horizontal="center" vertical="top"/>
    </xf>
    <xf numFmtId="0" fontId="30" fillId="29" borderId="22" xfId="0" applyFont="1" applyFill="1" applyBorder="1" applyAlignment="1" applyProtection="1">
      <alignment horizontal="center" vertical="top"/>
    </xf>
    <xf numFmtId="0" fontId="30" fillId="29" borderId="85" xfId="0" applyFont="1" applyFill="1" applyBorder="1" applyAlignment="1" applyProtection="1">
      <alignment horizontal="center" vertical="top"/>
    </xf>
    <xf numFmtId="49" fontId="26" fillId="0" borderId="21" xfId="38" applyNumberFormat="1" applyFont="1" applyFill="1" applyBorder="1" applyAlignment="1" applyProtection="1">
      <alignment horizontal="right" vertical="center"/>
    </xf>
    <xf numFmtId="49" fontId="26" fillId="0" borderId="194" xfId="38" applyNumberFormat="1" applyFont="1" applyFill="1" applyBorder="1" applyAlignment="1" applyProtection="1">
      <alignment horizontal="right" vertical="center"/>
    </xf>
    <xf numFmtId="49" fontId="26" fillId="0" borderId="103" xfId="38" applyNumberFormat="1" applyFont="1" applyFill="1" applyBorder="1" applyAlignment="1" applyProtection="1">
      <alignment horizontal="right" vertical="center"/>
    </xf>
    <xf numFmtId="0" fontId="46" fillId="0" borderId="139" xfId="45" applyFont="1" applyBorder="1" applyAlignment="1" applyProtection="1">
      <alignment horizontal="center" vertical="top" wrapText="1"/>
    </xf>
    <xf numFmtId="0" fontId="46" fillId="0" borderId="167" xfId="45" applyFont="1" applyBorder="1" applyAlignment="1" applyProtection="1">
      <alignment horizontal="center" vertical="top" wrapText="1"/>
    </xf>
    <xf numFmtId="0" fontId="28" fillId="0" borderId="27" xfId="38" applyFont="1" applyFill="1" applyBorder="1" applyAlignment="1" applyProtection="1">
      <alignment horizontal="center" vertical="center" wrapText="1"/>
    </xf>
    <xf numFmtId="0" fontId="28" fillId="0" borderId="180" xfId="38" applyFont="1" applyFill="1" applyBorder="1" applyAlignment="1" applyProtection="1">
      <alignment horizontal="center" vertical="center" wrapText="1"/>
    </xf>
    <xf numFmtId="0" fontId="28" fillId="0" borderId="181" xfId="38" applyFont="1" applyFill="1" applyBorder="1" applyAlignment="1" applyProtection="1">
      <alignment horizontal="center" vertical="center" wrapText="1"/>
    </xf>
    <xf numFmtId="0" fontId="28" fillId="0" borderId="15" xfId="38" applyFont="1" applyFill="1" applyBorder="1" applyAlignment="1" applyProtection="1">
      <alignment horizontal="center" vertical="center" wrapText="1"/>
    </xf>
    <xf numFmtId="49" fontId="25" fillId="0" borderId="0" xfId="38" applyNumberFormat="1" applyFont="1" applyFill="1" applyAlignment="1" applyProtection="1">
      <alignment horizontal="center" vertical="center" wrapText="1"/>
    </xf>
    <xf numFmtId="49" fontId="26" fillId="0" borderId="0" xfId="38" applyNumberFormat="1" applyFont="1" applyFill="1" applyAlignment="1" applyProtection="1">
      <alignment horizontal="center" vertical="center" wrapText="1"/>
    </xf>
    <xf numFmtId="0" fontId="25" fillId="0" borderId="162" xfId="38" applyFont="1" applyFill="1" applyBorder="1" applyAlignment="1" applyProtection="1">
      <alignment horizontal="center" vertical="center" wrapText="1"/>
    </xf>
    <xf numFmtId="0" fontId="46" fillId="0" borderId="29" xfId="45" applyFont="1" applyBorder="1" applyAlignment="1" applyProtection="1">
      <alignment horizontal="center" vertical="top" wrapText="1"/>
    </xf>
    <xf numFmtId="0" fontId="46" fillId="0" borderId="140" xfId="45" applyFont="1" applyBorder="1" applyAlignment="1" applyProtection="1">
      <alignment horizontal="center" vertical="top" wrapText="1"/>
    </xf>
    <xf numFmtId="0" fontId="46" fillId="0" borderId="150" xfId="45" applyFont="1" applyBorder="1" applyAlignment="1" applyProtection="1">
      <alignment horizontal="center" vertical="top" wrapText="1"/>
    </xf>
    <xf numFmtId="0" fontId="46" fillId="0" borderId="155" xfId="45" applyFont="1" applyBorder="1" applyAlignment="1" applyProtection="1">
      <alignment horizontal="center" vertical="top" wrapText="1"/>
    </xf>
    <xf numFmtId="0" fontId="46" fillId="0" borderId="51" xfId="45" applyFont="1" applyBorder="1" applyAlignment="1" applyProtection="1">
      <alignment horizontal="center" vertical="top" wrapText="1"/>
    </xf>
    <xf numFmtId="0" fontId="62" fillId="26" borderId="182" xfId="38" applyFont="1" applyFill="1" applyBorder="1" applyAlignment="1" applyProtection="1">
      <alignment horizontal="center" vertical="center" wrapText="1"/>
    </xf>
    <xf numFmtId="0" fontId="62" fillId="26" borderId="93" xfId="38" applyFont="1" applyFill="1" applyBorder="1" applyAlignment="1" applyProtection="1">
      <alignment horizontal="center" vertical="center" wrapText="1"/>
    </xf>
    <xf numFmtId="0" fontId="62" fillId="26" borderId="94" xfId="38" applyFont="1" applyFill="1" applyBorder="1" applyAlignment="1" applyProtection="1">
      <alignment horizontal="center" vertical="center" wrapText="1"/>
    </xf>
    <xf numFmtId="0" fontId="30" fillId="0" borderId="162" xfId="38" applyFont="1" applyFill="1" applyBorder="1" applyAlignment="1" applyProtection="1">
      <alignment horizontal="center" vertical="center" wrapText="1"/>
    </xf>
    <xf numFmtId="0" fontId="30" fillId="0" borderId="236" xfId="38" applyFont="1" applyFill="1" applyBorder="1" applyAlignment="1" applyProtection="1">
      <alignment horizontal="center" vertical="center" wrapText="1"/>
    </xf>
    <xf numFmtId="0" fontId="24" fillId="0" borderId="0" xfId="0" applyNumberFormat="1" applyFont="1" applyBorder="1" applyAlignment="1" applyProtection="1">
      <alignment horizontal="center" vertical="top" wrapText="1"/>
    </xf>
    <xf numFmtId="0" fontId="28" fillId="30" borderId="210" xfId="45" applyFont="1" applyFill="1" applyBorder="1" applyAlignment="1" applyProtection="1">
      <alignment horizontal="center" vertical="center" wrapText="1"/>
    </xf>
    <xf numFmtId="0" fontId="28" fillId="30" borderId="211" xfId="45" applyFont="1" applyFill="1" applyBorder="1" applyAlignment="1" applyProtection="1">
      <alignment horizontal="center" vertical="center" wrapText="1"/>
    </xf>
    <xf numFmtId="0" fontId="28" fillId="30" borderId="185" xfId="45" applyFont="1" applyFill="1" applyBorder="1" applyAlignment="1" applyProtection="1">
      <alignment horizontal="center" vertical="center" wrapText="1"/>
    </xf>
    <xf numFmtId="0" fontId="28" fillId="30" borderId="11" xfId="45" applyFont="1" applyFill="1" applyBorder="1" applyAlignment="1" applyProtection="1">
      <alignment horizontal="center" vertical="center" wrapText="1"/>
    </xf>
    <xf numFmtId="0" fontId="65" fillId="30" borderId="212" xfId="0" applyFont="1" applyFill="1" applyBorder="1" applyAlignment="1" applyProtection="1">
      <alignment horizontal="left"/>
    </xf>
    <xf numFmtId="0" fontId="65" fillId="30" borderId="12" xfId="0" applyFont="1" applyFill="1" applyBorder="1" applyAlignment="1" applyProtection="1">
      <alignment horizontal="left"/>
    </xf>
  </cellXfs>
  <cellStyles count="74">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5"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2" xfId="31" xr:uid="{00000000-0005-0000-0000-00001F000000}"/>
    <cellStyle name="Incorrecto" xfId="32" builtinId="27" customBuiltin="1"/>
    <cellStyle name="Millares" xfId="33" builtinId="3"/>
    <cellStyle name="Millares [0]" xfId="55" builtinId="6"/>
    <cellStyle name="Millares [0] 2" xfId="70" xr:uid="{00000000-0005-0000-0000-000023000000}"/>
    <cellStyle name="Millares 2" xfId="34" xr:uid="{00000000-0005-0000-0000-000024000000}"/>
    <cellStyle name="Millares 2 2" xfId="61" xr:uid="{00000000-0005-0000-0000-000025000000}"/>
    <cellStyle name="Millares 3" xfId="51" xr:uid="{00000000-0005-0000-0000-000026000000}"/>
    <cellStyle name="Millares 3 2" xfId="66" xr:uid="{00000000-0005-0000-0000-000027000000}"/>
    <cellStyle name="Millares 4" xfId="53" xr:uid="{00000000-0005-0000-0000-000028000000}"/>
    <cellStyle name="Millares 4 2" xfId="57" xr:uid="{00000000-0005-0000-0000-000029000000}"/>
    <cellStyle name="Millares 4 2 2" xfId="72" xr:uid="{00000000-0005-0000-0000-00002A000000}"/>
    <cellStyle name="Millares 4 3" xfId="68" xr:uid="{00000000-0005-0000-0000-00002B000000}"/>
    <cellStyle name="Millares 5" xfId="60" xr:uid="{00000000-0005-0000-0000-00002C000000}"/>
    <cellStyle name="Millares 6" xfId="59" xr:uid="{00000000-0005-0000-0000-00002D000000}"/>
    <cellStyle name="Moneda 2" xfId="35" xr:uid="{00000000-0005-0000-0000-00002E000000}"/>
    <cellStyle name="Moneda 2 2" xfId="62" xr:uid="{00000000-0005-0000-0000-00002F000000}"/>
    <cellStyle name="Neutral" xfId="36" builtinId="28" customBuiltin="1"/>
    <cellStyle name="Normal" xfId="0" builtinId="0"/>
    <cellStyle name="Normal 2" xfId="37" xr:uid="{00000000-0005-0000-0000-000032000000}"/>
    <cellStyle name="Normal 3" xfId="38" xr:uid="{00000000-0005-0000-0000-000033000000}"/>
    <cellStyle name="Normal 3 2" xfId="63" xr:uid="{00000000-0005-0000-0000-000034000000}"/>
    <cellStyle name="Normal 4" xfId="50" xr:uid="{00000000-0005-0000-0000-000035000000}"/>
    <cellStyle name="Normal 4 2" xfId="65" xr:uid="{00000000-0005-0000-0000-000036000000}"/>
    <cellStyle name="Normal 5" xfId="52" xr:uid="{00000000-0005-0000-0000-000037000000}"/>
    <cellStyle name="Normal 5 2" xfId="56" xr:uid="{00000000-0005-0000-0000-000038000000}"/>
    <cellStyle name="Normal 5 2 2" xfId="71" xr:uid="{00000000-0005-0000-0000-000039000000}"/>
    <cellStyle name="Normal 5 3" xfId="67" xr:uid="{00000000-0005-0000-0000-00003A000000}"/>
    <cellStyle name="Notas" xfId="39" builtinId="10" customBuiltin="1"/>
    <cellStyle name="Porcentaje" xfId="49" builtinId="5"/>
    <cellStyle name="Porcentaje 2" xfId="54" xr:uid="{00000000-0005-0000-0000-00003D000000}"/>
    <cellStyle name="Porcentaje 2 2" xfId="58" xr:uid="{00000000-0005-0000-0000-00003E000000}"/>
    <cellStyle name="Porcentaje 2 2 2" xfId="73" xr:uid="{00000000-0005-0000-0000-00003F000000}"/>
    <cellStyle name="Porcentaje 2 3" xfId="69" xr:uid="{00000000-0005-0000-0000-000040000000}"/>
    <cellStyle name="Porcentual 2" xfId="40" xr:uid="{00000000-0005-0000-0000-000041000000}"/>
    <cellStyle name="Porcentual 2 2" xfId="64" xr:uid="{00000000-0005-0000-0000-000042000000}"/>
    <cellStyle name="Salida" xfId="41" builtinId="21" customBuiltin="1"/>
    <cellStyle name="Texto de advertencia" xfId="42" builtinId="11" customBuiltin="1"/>
    <cellStyle name="Texto explicativo" xfId="43" builtinId="53" customBuiltin="1"/>
    <cellStyle name="Título" xfId="44" builtinId="15" customBuiltin="1"/>
    <cellStyle name="Título 2" xfId="46" builtinId="17" customBuiltin="1"/>
    <cellStyle name="Título 3" xfId="47" builtinId="18" customBuiltin="1"/>
    <cellStyle name="Total" xfId="48" builtinId="25" customBuiltin="1"/>
  </cellStyles>
  <dxfs count="0"/>
  <tableStyles count="0" defaultTableStyle="TableStyleMedium9" defaultPivotStyle="PivotStyleLight16"/>
  <colors>
    <mruColors>
      <color rgb="FFFFE89F"/>
      <color rgb="FFC5E4ED"/>
      <color rgb="FFFCD5B4"/>
      <color rgb="FF3CA2BE"/>
      <color rgb="FFCC706E"/>
      <color rgb="FFDFA6A5"/>
      <color rgb="FFCE7674"/>
      <color rgb="FFFF9F5D"/>
      <color rgb="FFEFECF4"/>
      <color rgb="FFC3585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Presupuesto%202019\MARCO%20FISCAL%20DE%20MEDIANO%20PLAZO%202019%20TOCANCIPA\EJECUCI&#211;N%20DE%20GASTOS%20VIGENCIA%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CION PRESUPUESTAL 2017"/>
      <sheetName val="PASIVA (2)"/>
      <sheetName val="RESUMEN  FUNCION 2017"/>
      <sheetName val="HISTORICO FUNCIO RESUMEN"/>
      <sheetName val="EJECUCION HISTORICO"/>
      <sheetName val="INVERSION"/>
      <sheetName val="PASIVA 2014"/>
      <sheetName val="PASIVA 2015"/>
      <sheetName val="PASIVA 2016"/>
      <sheetName val="SERVICIO A LA DEUDA"/>
      <sheetName val="MARGARITA V3"/>
      <sheetName val="TABLA DE AMORTIZACION"/>
      <sheetName val="CREDITO ANTIGUO"/>
      <sheetName val="PASIVA AGOSTO"/>
      <sheetName val="INVERSION (2)"/>
    </sheetNames>
    <sheetDataSet>
      <sheetData sheetId="0"/>
      <sheetData sheetId="1"/>
      <sheetData sheetId="2"/>
      <sheetData sheetId="3"/>
      <sheetData sheetId="4">
        <row r="7">
          <cell r="J7">
            <v>1833995501.5999999</v>
          </cell>
        </row>
        <row r="67">
          <cell r="J67">
            <v>1690000000</v>
          </cell>
        </row>
        <row r="124">
          <cell r="J124">
            <v>27724000000</v>
          </cell>
        </row>
        <row r="215">
          <cell r="J215">
            <v>684208000</v>
          </cell>
        </row>
        <row r="240">
          <cell r="J240">
            <v>525250000</v>
          </cell>
        </row>
        <row r="265">
          <cell r="J265">
            <v>8031951380.8219166</v>
          </cell>
        </row>
      </sheetData>
      <sheetData sheetId="5"/>
      <sheetData sheetId="6"/>
      <sheetData sheetId="7"/>
      <sheetData sheetId="8"/>
      <sheetData sheetId="9"/>
      <sheetData sheetId="10"/>
      <sheetData sheetId="11"/>
      <sheetData sheetId="12"/>
      <sheetData sheetId="13"/>
      <sheetData sheetId="14"/>
    </sheetDataSet>
  </externalBook>
</externalLink>
</file>

<file path=xl/persons/person.xml><?xml version="1.0" encoding="utf-8"?>
<personList xmlns="http://schemas.microsoft.com/office/spreadsheetml/2018/threadedcomments" xmlns:x="http://schemas.openxmlformats.org/spreadsheetml/2006/main">
  <person displayName="Adriana Mora" id="{66181CF3-2953-4441-9179-739AE77B0DBD}" userId="S::adriana.mora@tocancipa.gov.co::8c54bb66-e2b6-4d65-8077-2d3715a6571a"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P31" dT="2019-10-01T15:08:49.17" personId="{66181CF3-2953-4441-9179-739AE77B0DBD}" id="{7AD98CF5-4114-4AB8-A9BA-F0AD37F034AF}">
    <text>gestion</text>
  </threadedComment>
  <threadedComment ref="P33" dT="2019-10-01T15:09:06.36" personId="{66181CF3-2953-4441-9179-739AE77B0DBD}" id="{5F03361D-6585-4673-AFD1-4F71000349FA}">
    <text>gestión</text>
  </threadedComment>
  <threadedComment ref="P254" dT="2019-10-01T17:23:17.71" personId="{66181CF3-2953-4441-9179-739AE77B0DBD}" id="{93CEE1FE-F04A-4E54-89BB-3FD89E92B751}">
    <text>gestion</text>
  </threadedComment>
  <threadedComment ref="P262" dT="2019-10-01T17:25:40.06" personId="{66181CF3-2953-4441-9179-739AE77B0DBD}" id="{4658D12D-A3B6-4384-B22D-9FC53CF8DCFA}">
    <text>conjunta con salud</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K51"/>
  <sheetViews>
    <sheetView showGridLines="0" workbookViewId="0">
      <pane xSplit="4" ySplit="2" topLeftCell="E3" activePane="bottomRight" state="frozen"/>
      <selection pane="topRight" activeCell="C1" sqref="C1"/>
      <selection pane="bottomLeft" activeCell="A3" sqref="A3"/>
      <selection pane="bottomRight" activeCell="D2" sqref="D2"/>
    </sheetView>
  </sheetViews>
  <sheetFormatPr baseColWidth="10" defaultColWidth="11.42578125" defaultRowHeight="15" x14ac:dyDescent="0.2"/>
  <cols>
    <col min="1" max="1" width="11.42578125" style="273"/>
    <col min="2" max="2" width="30.7109375" style="273" customWidth="1"/>
    <col min="3" max="3" width="16.42578125" style="273" customWidth="1"/>
    <col min="4" max="4" width="30.7109375" style="273" customWidth="1"/>
    <col min="5" max="58" width="26.7109375" style="273" customWidth="1"/>
    <col min="59" max="59" width="27.7109375" style="273" customWidth="1"/>
    <col min="60" max="60" width="36.85546875" style="273" customWidth="1"/>
    <col min="61" max="61" width="23.28515625" style="273" bestFit="1" customWidth="1"/>
    <col min="62" max="62" width="24.85546875" style="452" bestFit="1" customWidth="1"/>
    <col min="63" max="16384" width="11.42578125" style="273"/>
  </cols>
  <sheetData>
    <row r="1" spans="1:62" ht="21.75" customHeight="1" thickTop="1" thickBot="1" x14ac:dyDescent="0.25">
      <c r="C1" s="274"/>
      <c r="D1" s="274"/>
      <c r="E1" s="728" t="s">
        <v>1432</v>
      </c>
      <c r="F1" s="729"/>
      <c r="G1" s="729"/>
      <c r="H1" s="729"/>
      <c r="I1" s="729"/>
      <c r="J1" s="729"/>
      <c r="K1" s="729"/>
      <c r="L1" s="729"/>
      <c r="M1" s="729"/>
      <c r="N1" s="729"/>
      <c r="O1" s="729"/>
      <c r="P1" s="729"/>
      <c r="Q1" s="729"/>
      <c r="R1" s="729"/>
      <c r="S1" s="729"/>
      <c r="T1" s="729"/>
      <c r="U1" s="729"/>
      <c r="V1" s="729"/>
      <c r="W1" s="729"/>
      <c r="X1" s="729"/>
      <c r="Y1" s="729"/>
      <c r="Z1" s="729"/>
      <c r="AA1" s="729"/>
      <c r="AB1" s="729"/>
      <c r="AC1" s="729"/>
      <c r="AD1" s="729"/>
      <c r="AE1" s="729"/>
      <c r="AF1" s="729"/>
      <c r="AG1" s="729"/>
      <c r="AH1" s="729"/>
      <c r="AI1" s="729"/>
      <c r="AJ1" s="729"/>
      <c r="AK1" s="729"/>
      <c r="AL1" s="729"/>
      <c r="AM1" s="729"/>
      <c r="AN1" s="729"/>
      <c r="AO1" s="729"/>
      <c r="AP1" s="729"/>
      <c r="AQ1" s="729"/>
      <c r="AR1" s="729"/>
      <c r="AS1" s="729"/>
      <c r="AT1" s="729"/>
      <c r="AU1" s="729"/>
      <c r="AV1" s="729"/>
      <c r="AW1" s="729"/>
      <c r="AX1" s="729"/>
      <c r="AY1" s="729"/>
      <c r="AZ1" s="729"/>
      <c r="BA1" s="729"/>
      <c r="BB1" s="729"/>
      <c r="BC1" s="729"/>
      <c r="BD1" s="729"/>
      <c r="BE1" s="729"/>
      <c r="BF1" s="729"/>
      <c r="BG1" s="729"/>
      <c r="BH1" s="730"/>
    </row>
    <row r="2" spans="1:62" ht="80.25" thickTop="1" thickBot="1" x14ac:dyDescent="0.25">
      <c r="A2" s="161" t="s">
        <v>1093</v>
      </c>
      <c r="B2" s="162" t="s">
        <v>1094</v>
      </c>
      <c r="C2" s="163" t="s">
        <v>32</v>
      </c>
      <c r="D2" s="164" t="s">
        <v>33</v>
      </c>
      <c r="E2" s="86" t="s">
        <v>1236</v>
      </c>
      <c r="F2" s="87" t="s">
        <v>26</v>
      </c>
      <c r="G2" s="87" t="s">
        <v>1237</v>
      </c>
      <c r="H2" s="87" t="s">
        <v>1262</v>
      </c>
      <c r="I2" s="87" t="s">
        <v>1238</v>
      </c>
      <c r="J2" s="87" t="s">
        <v>6</v>
      </c>
      <c r="K2" s="87" t="s">
        <v>1281</v>
      </c>
      <c r="L2" s="87" t="s">
        <v>8</v>
      </c>
      <c r="M2" s="87" t="s">
        <v>1263</v>
      </c>
      <c r="N2" s="87" t="s">
        <v>1239</v>
      </c>
      <c r="O2" s="87" t="s">
        <v>7</v>
      </c>
      <c r="P2" s="87" t="s">
        <v>1417</v>
      </c>
      <c r="Q2" s="87" t="s">
        <v>1418</v>
      </c>
      <c r="R2" s="87" t="s">
        <v>1241</v>
      </c>
      <c r="S2" s="87" t="s">
        <v>1264</v>
      </c>
      <c r="T2" s="87" t="s">
        <v>1242</v>
      </c>
      <c r="U2" s="87" t="s">
        <v>1270</v>
      </c>
      <c r="V2" s="87" t="s">
        <v>1</v>
      </c>
      <c r="W2" s="87" t="s">
        <v>1265</v>
      </c>
      <c r="X2" s="87" t="s">
        <v>1243</v>
      </c>
      <c r="Y2" s="87" t="s">
        <v>1266</v>
      </c>
      <c r="Z2" s="87" t="s">
        <v>1244</v>
      </c>
      <c r="AA2" s="87" t="s">
        <v>1267</v>
      </c>
      <c r="AB2" s="87" t="s">
        <v>1245</v>
      </c>
      <c r="AC2" s="87" t="s">
        <v>1268</v>
      </c>
      <c r="AD2" s="87" t="s">
        <v>1246</v>
      </c>
      <c r="AE2" s="87" t="s">
        <v>1269</v>
      </c>
      <c r="AF2" s="87" t="s">
        <v>9</v>
      </c>
      <c r="AG2" s="87" t="s">
        <v>1247</v>
      </c>
      <c r="AH2" s="87" t="s">
        <v>1271</v>
      </c>
      <c r="AI2" s="87" t="s">
        <v>1248</v>
      </c>
      <c r="AJ2" s="87" t="s">
        <v>1272</v>
      </c>
      <c r="AK2" s="87" t="s">
        <v>1249</v>
      </c>
      <c r="AL2" s="87" t="s">
        <v>1273</v>
      </c>
      <c r="AM2" s="87" t="s">
        <v>29</v>
      </c>
      <c r="AN2" s="87" t="s">
        <v>1274</v>
      </c>
      <c r="AO2" s="87" t="s">
        <v>1250</v>
      </c>
      <c r="AP2" s="87" t="s">
        <v>27</v>
      </c>
      <c r="AQ2" s="87" t="s">
        <v>1275</v>
      </c>
      <c r="AR2" s="87" t="s">
        <v>1251</v>
      </c>
      <c r="AS2" s="87" t="s">
        <v>1276</v>
      </c>
      <c r="AT2" s="87" t="s">
        <v>30</v>
      </c>
      <c r="AU2" s="87" t="s">
        <v>1277</v>
      </c>
      <c r="AV2" s="87" t="s">
        <v>1252</v>
      </c>
      <c r="AW2" s="87" t="s">
        <v>1253</v>
      </c>
      <c r="AX2" s="87" t="s">
        <v>1278</v>
      </c>
      <c r="AY2" s="87" t="s">
        <v>1100</v>
      </c>
      <c r="AZ2" s="87" t="s">
        <v>1101</v>
      </c>
      <c r="BA2" s="87" t="s">
        <v>1350</v>
      </c>
      <c r="BB2" s="87" t="s">
        <v>1254</v>
      </c>
      <c r="BC2" s="87" t="s">
        <v>1279</v>
      </c>
      <c r="BD2" s="87" t="s">
        <v>1255</v>
      </c>
      <c r="BE2" s="87" t="s">
        <v>1282</v>
      </c>
      <c r="BF2" s="88" t="s">
        <v>1280</v>
      </c>
      <c r="BG2" s="128" t="s">
        <v>1433</v>
      </c>
      <c r="BH2" s="168" t="s">
        <v>1434</v>
      </c>
      <c r="BJ2" s="453"/>
    </row>
    <row r="3" spans="1:62" s="277" customFormat="1" ht="45" x14ac:dyDescent="0.25">
      <c r="A3" s="275" t="s">
        <v>50</v>
      </c>
      <c r="B3" s="276" t="s">
        <v>51</v>
      </c>
      <c r="C3" s="129" t="s">
        <v>92</v>
      </c>
      <c r="D3" s="130" t="s">
        <v>60</v>
      </c>
      <c r="E3" s="131">
        <f>SUM('Proyectos 2020'!T7:T33)</f>
        <v>12631216794.5</v>
      </c>
      <c r="F3" s="110">
        <f>SUM('Proyectos 2020'!U7:U33)</f>
        <v>400000000</v>
      </c>
      <c r="G3" s="110">
        <f>SUM('Proyectos 2020'!V7:V33)</f>
        <v>474694256</v>
      </c>
      <c r="H3" s="110">
        <f>SUM('Proyectos 2020'!W7:W33)</f>
        <v>10000000</v>
      </c>
      <c r="I3" s="110">
        <f>SUM('Proyectos 2020'!X7:X33)</f>
        <v>602678896</v>
      </c>
      <c r="J3" s="110">
        <f>SUM('Proyectos 2020'!Y7:Y33)</f>
        <v>133525790</v>
      </c>
      <c r="K3" s="110">
        <f>SUM('Proyectos 2020'!Z7:Z33)</f>
        <v>400000</v>
      </c>
      <c r="L3" s="110">
        <f>SUM('Proyectos 2020'!AA7:AA33)</f>
        <v>0</v>
      </c>
      <c r="M3" s="110">
        <f>SUM('Proyectos 2020'!AB7:AB33)</f>
        <v>0</v>
      </c>
      <c r="N3" s="110">
        <f>SUM('Proyectos 2020'!AC7:AC33)</f>
        <v>0</v>
      </c>
      <c r="O3" s="110">
        <f>SUM('Proyectos 2020'!AD7:AD33)</f>
        <v>0</v>
      </c>
      <c r="P3" s="110">
        <f>SUM('Proyectos 2020'!AE7:AE33)</f>
        <v>0</v>
      </c>
      <c r="Q3" s="110">
        <f>SUM('Proyectos 2020'!AF7:AF33)</f>
        <v>0</v>
      </c>
      <c r="R3" s="110">
        <f>SUM('Proyectos 2020'!AG7:AG33)</f>
        <v>0</v>
      </c>
      <c r="S3" s="110">
        <f>SUM('Proyectos 2020'!AH7:AH33)</f>
        <v>0</v>
      </c>
      <c r="T3" s="110">
        <f>SUM('Proyectos 2020'!AI7:AI33)</f>
        <v>0</v>
      </c>
      <c r="U3" s="110">
        <f>SUM('Proyectos 2020'!AJ7:AJ33)</f>
        <v>0</v>
      </c>
      <c r="V3" s="110">
        <f>SUM('Proyectos 2020'!AK7:AK33)</f>
        <v>0</v>
      </c>
      <c r="W3" s="110">
        <f>SUM('Proyectos 2020'!AL7:AL33)</f>
        <v>0</v>
      </c>
      <c r="X3" s="110">
        <f>SUM('Proyectos 2020'!AM7:AM33)</f>
        <v>0</v>
      </c>
      <c r="Y3" s="110">
        <f>SUM('Proyectos 2020'!AN7:AN33)</f>
        <v>0</v>
      </c>
      <c r="Z3" s="110">
        <f>SUM('Proyectos 2020'!AO7:AO33)</f>
        <v>0</v>
      </c>
      <c r="AA3" s="110">
        <f>SUM('Proyectos 2020'!AP7:AP33)</f>
        <v>0</v>
      </c>
      <c r="AB3" s="110">
        <f>SUM('Proyectos 2020'!AQ7:AQ33)</f>
        <v>0</v>
      </c>
      <c r="AC3" s="110">
        <f>SUM('Proyectos 2020'!AR7:AR33)</f>
        <v>0</v>
      </c>
      <c r="AD3" s="110">
        <f>SUM('Proyectos 2020'!AS7:AS33)</f>
        <v>0</v>
      </c>
      <c r="AE3" s="110">
        <f>SUM('Proyectos 2020'!AT7:AT33)</f>
        <v>0</v>
      </c>
      <c r="AF3" s="110">
        <f>SUM('Proyectos 2020'!AU7:AU33)</f>
        <v>0</v>
      </c>
      <c r="AG3" s="110">
        <f>SUM('Proyectos 2020'!AV7:AV33)</f>
        <v>0</v>
      </c>
      <c r="AH3" s="110">
        <f>SUM('Proyectos 2020'!AW7:AW33)</f>
        <v>0</v>
      </c>
      <c r="AI3" s="110">
        <f>SUM('Proyectos 2020'!AX7:AX33)</f>
        <v>0</v>
      </c>
      <c r="AJ3" s="110">
        <f>SUM('Proyectos 2020'!AY7:AY33)</f>
        <v>0</v>
      </c>
      <c r="AK3" s="110">
        <f>SUM('Proyectos 2020'!AZ7:AZ33)</f>
        <v>0</v>
      </c>
      <c r="AL3" s="110">
        <f>SUM('Proyectos 2020'!BA7:BA33)</f>
        <v>0</v>
      </c>
      <c r="AM3" s="110">
        <f>SUM('Proyectos 2020'!BB7:BB33)</f>
        <v>0</v>
      </c>
      <c r="AN3" s="110">
        <f>SUM('Proyectos 2020'!BC7:BC33)</f>
        <v>0</v>
      </c>
      <c r="AO3" s="110">
        <f>SUM('Proyectos 2020'!BD7:BD33)</f>
        <v>0</v>
      </c>
      <c r="AP3" s="110">
        <f>SUM('Proyectos 2020'!BE7:BE33)</f>
        <v>0</v>
      </c>
      <c r="AQ3" s="110">
        <f>SUM('Proyectos 2020'!BF7:BF33)</f>
        <v>0</v>
      </c>
      <c r="AR3" s="110">
        <f>SUM('Proyectos 2020'!BG7:BG33)</f>
        <v>0</v>
      </c>
      <c r="AS3" s="110">
        <f>SUM('Proyectos 2020'!BH7:BH33)</f>
        <v>0</v>
      </c>
      <c r="AT3" s="110">
        <f>SUM('Proyectos 2020'!BI7:BI33)</f>
        <v>0</v>
      </c>
      <c r="AU3" s="110">
        <f>SUM('Proyectos 2020'!BJ7:BJ33)</f>
        <v>0</v>
      </c>
      <c r="AV3" s="110">
        <f>SUM('Proyectos 2020'!BK7:BK33)</f>
        <v>0</v>
      </c>
      <c r="AW3" s="110">
        <f>SUM('Proyectos 2020'!BL7:BL33)</f>
        <v>0</v>
      </c>
      <c r="AX3" s="110">
        <f>SUM('Proyectos 2020'!BM7:BM33)</f>
        <v>0</v>
      </c>
      <c r="AY3" s="110">
        <f>SUM('Proyectos 2020'!BN7:BN33)</f>
        <v>0</v>
      </c>
      <c r="AZ3" s="110">
        <f>SUM('Proyectos 2020'!BO7:BO33)</f>
        <v>0</v>
      </c>
      <c r="BA3" s="110">
        <f>SUM('Proyectos 2020'!BP7:BP33)</f>
        <v>0</v>
      </c>
      <c r="BB3" s="110">
        <f>SUM('Proyectos 2020'!BQ7:BQ33)</f>
        <v>0</v>
      </c>
      <c r="BC3" s="110">
        <f>SUM('Proyectos 2020'!BR7:BR33)</f>
        <v>0</v>
      </c>
      <c r="BD3" s="110">
        <f>SUM('Proyectos 2020'!BS7:BS33)</f>
        <v>0</v>
      </c>
      <c r="BE3" s="110">
        <f>SUM('Proyectos 2020'!BT7:BT33)</f>
        <v>0</v>
      </c>
      <c r="BF3" s="132">
        <f>SUM('Proyectos 2020'!BU7:BU33)</f>
        <v>0</v>
      </c>
      <c r="BG3" s="133">
        <f t="shared" ref="BG3:BG35" si="0">SUM(E3:BF3)</f>
        <v>14252515736.5</v>
      </c>
      <c r="BH3" s="169">
        <f>SUM(BG3:BG12)</f>
        <v>38599555623.5</v>
      </c>
      <c r="BJ3" s="454"/>
    </row>
    <row r="4" spans="1:62" s="277" customFormat="1" ht="45" x14ac:dyDescent="0.25">
      <c r="A4" s="278"/>
      <c r="B4" s="279"/>
      <c r="C4" s="105" t="s">
        <v>93</v>
      </c>
      <c r="D4" s="106" t="s">
        <v>61</v>
      </c>
      <c r="E4" s="107">
        <f>SUM('Proyectos 2020'!T34:T50)</f>
        <v>1178000000</v>
      </c>
      <c r="F4" s="108">
        <f>SUM('Proyectos 2020'!U34:U50)</f>
        <v>0</v>
      </c>
      <c r="G4" s="108">
        <f>SUM('Proyectos 2020'!V34:V50)</f>
        <v>0</v>
      </c>
      <c r="H4" s="108">
        <f>SUM('Proyectos 2020'!W34:W50)</f>
        <v>0</v>
      </c>
      <c r="I4" s="108">
        <f>SUM('Proyectos 2020'!X34:X50)</f>
        <v>0</v>
      </c>
      <c r="J4" s="108">
        <f>SUM('Proyectos 2020'!Y34:Y50)</f>
        <v>0</v>
      </c>
      <c r="K4" s="108">
        <f>SUM('Proyectos 2020'!Z34:Z50)</f>
        <v>0</v>
      </c>
      <c r="L4" s="108">
        <f>SUM('Proyectos 2020'!AA34:AA50)</f>
        <v>283188006</v>
      </c>
      <c r="M4" s="108">
        <f>SUM('Proyectos 2020'!AB34:AB50)</f>
        <v>1000000</v>
      </c>
      <c r="N4" s="108">
        <f>SUM('Proyectos 2020'!AC34:AC50)</f>
        <v>0</v>
      </c>
      <c r="O4" s="109">
        <f>SUM('Proyectos 2020'!AD34:AD50)</f>
        <v>0</v>
      </c>
      <c r="P4" s="108">
        <f>SUM('Proyectos 2020'!AE34:AE50)</f>
        <v>0</v>
      </c>
      <c r="Q4" s="108">
        <f>SUM('Proyectos 2020'!AF34:AF50)</f>
        <v>0</v>
      </c>
      <c r="R4" s="108">
        <f>SUM('Proyectos 2020'!AG34:AG50)</f>
        <v>0</v>
      </c>
      <c r="S4" s="108">
        <f>SUM('Proyectos 2020'!AH34:AH50)</f>
        <v>0</v>
      </c>
      <c r="T4" s="108">
        <f>SUM('Proyectos 2020'!AI34:AI50)</f>
        <v>0</v>
      </c>
      <c r="U4" s="108">
        <f>SUM('Proyectos 2020'!AJ34:AJ50)</f>
        <v>0</v>
      </c>
      <c r="V4" s="108">
        <f>SUM('Proyectos 2020'!AK34:AK50)</f>
        <v>0</v>
      </c>
      <c r="W4" s="108">
        <f>SUM('Proyectos 2020'!AL34:AL50)</f>
        <v>0</v>
      </c>
      <c r="X4" s="108">
        <f>SUM('Proyectos 2020'!AM34:AM50)</f>
        <v>0</v>
      </c>
      <c r="Y4" s="108">
        <f>SUM('Proyectos 2020'!AN34:AN50)</f>
        <v>0</v>
      </c>
      <c r="Z4" s="108">
        <f>SUM('Proyectos 2020'!AO34:AO50)</f>
        <v>0</v>
      </c>
      <c r="AA4" s="108">
        <f>SUM('Proyectos 2020'!AP34:AP50)</f>
        <v>0</v>
      </c>
      <c r="AB4" s="108">
        <f>SUM('Proyectos 2020'!AQ34:AQ50)</f>
        <v>0</v>
      </c>
      <c r="AC4" s="108">
        <f>SUM('Proyectos 2020'!AR34:AR50)</f>
        <v>0</v>
      </c>
      <c r="AD4" s="108">
        <f>SUM('Proyectos 2020'!AS34:AS50)</f>
        <v>0</v>
      </c>
      <c r="AE4" s="108">
        <f>SUM('Proyectos 2020'!AT34:AT50)</f>
        <v>0</v>
      </c>
      <c r="AF4" s="108">
        <f>SUM('Proyectos 2020'!AU34:AU50)</f>
        <v>0</v>
      </c>
      <c r="AG4" s="108">
        <f>SUM('Proyectos 2020'!AV34:AV50)</f>
        <v>0</v>
      </c>
      <c r="AH4" s="108">
        <f>SUM('Proyectos 2020'!AW34:AW50)</f>
        <v>0</v>
      </c>
      <c r="AI4" s="108">
        <f>SUM('Proyectos 2020'!AX34:AX50)</f>
        <v>0</v>
      </c>
      <c r="AJ4" s="108">
        <f>SUM('Proyectos 2020'!AY34:AY50)</f>
        <v>0</v>
      </c>
      <c r="AK4" s="108">
        <f>SUM('Proyectos 2020'!AZ34:AZ50)</f>
        <v>0</v>
      </c>
      <c r="AL4" s="108">
        <f>SUM('Proyectos 2020'!BA34:BA50)</f>
        <v>0</v>
      </c>
      <c r="AM4" s="108">
        <f>SUM('Proyectos 2020'!BB34:BB50)</f>
        <v>0</v>
      </c>
      <c r="AN4" s="108">
        <f>SUM('Proyectos 2020'!BC34:BC50)</f>
        <v>0</v>
      </c>
      <c r="AO4" s="108">
        <f>SUM('Proyectos 2020'!BD34:BD50)</f>
        <v>0</v>
      </c>
      <c r="AP4" s="108">
        <f>SUM('Proyectos 2020'!BE34:BE50)</f>
        <v>0</v>
      </c>
      <c r="AQ4" s="108">
        <f>SUM('Proyectos 2020'!BF34:BF50)</f>
        <v>0</v>
      </c>
      <c r="AR4" s="108">
        <f>SUM('Proyectos 2020'!BG34:BG50)</f>
        <v>0</v>
      </c>
      <c r="AS4" s="108">
        <f>SUM('Proyectos 2020'!BH34:BH50)</f>
        <v>0</v>
      </c>
      <c r="AT4" s="108">
        <f>SUM('Proyectos 2020'!BI34:BI50)</f>
        <v>0</v>
      </c>
      <c r="AU4" s="108">
        <f>SUM('Proyectos 2020'!BJ34:BJ50)</f>
        <v>0</v>
      </c>
      <c r="AV4" s="108">
        <f>SUM('Proyectos 2020'!BK34:BK50)</f>
        <v>0</v>
      </c>
      <c r="AW4" s="108">
        <f>SUM('Proyectos 2020'!BL34:BL50)</f>
        <v>250000000</v>
      </c>
      <c r="AX4" s="108">
        <f>SUM('Proyectos 2020'!BM34:BM50)</f>
        <v>0</v>
      </c>
      <c r="AY4" s="108">
        <f>SUM('Proyectos 2020'!BN34:BN50)</f>
        <v>0</v>
      </c>
      <c r="AZ4" s="108">
        <f>SUM('Proyectos 2020'!BO34:BO50)</f>
        <v>0</v>
      </c>
      <c r="BA4" s="108">
        <f>SUM('Proyectos 2020'!BP34:BP50)</f>
        <v>0</v>
      </c>
      <c r="BB4" s="108">
        <f>SUM('Proyectos 2020'!BQ34:BQ50)</f>
        <v>0</v>
      </c>
      <c r="BC4" s="108">
        <f>SUM('Proyectos 2020'!BR34:BR50)</f>
        <v>0</v>
      </c>
      <c r="BD4" s="108">
        <f>SUM('Proyectos 2020'!BS34:BS50)</f>
        <v>4316484651</v>
      </c>
      <c r="BE4" s="108">
        <f>SUM('Proyectos 2020'!BT34:BT50)</f>
        <v>0</v>
      </c>
      <c r="BF4" s="111">
        <f>SUM('Proyectos 2020'!BU34:BU50)</f>
        <v>0</v>
      </c>
      <c r="BG4" s="117">
        <f t="shared" si="0"/>
        <v>6028672657</v>
      </c>
      <c r="BH4" s="170"/>
      <c r="BJ4" s="454"/>
    </row>
    <row r="5" spans="1:62" s="277" customFormat="1" ht="30" x14ac:dyDescent="0.25">
      <c r="A5" s="278"/>
      <c r="B5" s="279"/>
      <c r="C5" s="105" t="s">
        <v>94</v>
      </c>
      <c r="D5" s="106" t="s">
        <v>62</v>
      </c>
      <c r="E5" s="112">
        <f>SUM('Proyectos 2020'!T51:T66)</f>
        <v>5785000000</v>
      </c>
      <c r="F5" s="109">
        <f>SUM('Proyectos 2020'!U51:U66)</f>
        <v>400000000</v>
      </c>
      <c r="G5" s="109">
        <f>SUM('Proyectos 2020'!V51:V66)</f>
        <v>0</v>
      </c>
      <c r="H5" s="109">
        <f>SUM('Proyectos 2020'!W51:W66)</f>
        <v>0</v>
      </c>
      <c r="I5" s="109">
        <f>SUM('Proyectos 2020'!X51:X66)</f>
        <v>0</v>
      </c>
      <c r="J5" s="109">
        <f>SUM('Proyectos 2020'!Y51:Y66)</f>
        <v>0</v>
      </c>
      <c r="K5" s="109">
        <f>SUM('Proyectos 2020'!Z51:Z66)</f>
        <v>0</v>
      </c>
      <c r="L5" s="109">
        <f>SUM('Proyectos 2020'!AA51:AA66)</f>
        <v>0</v>
      </c>
      <c r="M5" s="109">
        <f>SUM('Proyectos 2020'!AB51:AB66)</f>
        <v>0</v>
      </c>
      <c r="N5" s="109">
        <f>SUM('Proyectos 2020'!AC51:AC66)</f>
        <v>0</v>
      </c>
      <c r="O5" s="109">
        <f>SUM('Proyectos 2020'!AD51:AD66)</f>
        <v>164067230</v>
      </c>
      <c r="P5" s="109">
        <f>SUM('Proyectos 2020'!AE51:AE66)</f>
        <v>0</v>
      </c>
      <c r="Q5" s="109">
        <f>SUM('Proyectos 2020'!AF51:AF66)</f>
        <v>0</v>
      </c>
      <c r="R5" s="109">
        <f>SUM('Proyectos 2020'!AG51:AG66)</f>
        <v>0</v>
      </c>
      <c r="S5" s="109">
        <f>SUM('Proyectos 2020'!AH51:AH66)</f>
        <v>0</v>
      </c>
      <c r="T5" s="109">
        <f>SUM('Proyectos 2020'!AI51:AI66)</f>
        <v>280000000</v>
      </c>
      <c r="U5" s="109">
        <f>SUM('Proyectos 2020'!AJ51:AJ66)</f>
        <v>2000000</v>
      </c>
      <c r="V5" s="109">
        <f>SUM('Proyectos 2020'!AK51:AK66)</f>
        <v>0</v>
      </c>
      <c r="W5" s="109">
        <f>SUM('Proyectos 2020'!AL51:AL66)</f>
        <v>0</v>
      </c>
      <c r="X5" s="109">
        <f>SUM('Proyectos 2020'!AM51:AM66)</f>
        <v>0</v>
      </c>
      <c r="Y5" s="109">
        <f>SUM('Proyectos 2020'!AN51:AN66)</f>
        <v>0</v>
      </c>
      <c r="Z5" s="109">
        <f>SUM('Proyectos 2020'!AO51:AO66)</f>
        <v>0</v>
      </c>
      <c r="AA5" s="109">
        <f>SUM('Proyectos 2020'!AP51:AP66)</f>
        <v>0</v>
      </c>
      <c r="AB5" s="109">
        <f>SUM('Proyectos 2020'!AQ51:AQ66)</f>
        <v>0</v>
      </c>
      <c r="AC5" s="109">
        <f>SUM('Proyectos 2020'!AR51:AR66)</f>
        <v>0</v>
      </c>
      <c r="AD5" s="109">
        <f>SUM('Proyectos 2020'!AS51:AS66)</f>
        <v>0</v>
      </c>
      <c r="AE5" s="109">
        <f>SUM('Proyectos 2020'!AT51:AT66)</f>
        <v>0</v>
      </c>
      <c r="AF5" s="109">
        <f>SUM('Proyectos 2020'!AU51:AU66)</f>
        <v>0</v>
      </c>
      <c r="AG5" s="109">
        <f>SUM('Proyectos 2020'!AV51:AV66)</f>
        <v>0</v>
      </c>
      <c r="AH5" s="109">
        <f>SUM('Proyectos 2020'!AW51:AW66)</f>
        <v>0</v>
      </c>
      <c r="AI5" s="109">
        <f>SUM('Proyectos 2020'!AX51:AX66)</f>
        <v>0</v>
      </c>
      <c r="AJ5" s="109">
        <f>SUM('Proyectos 2020'!AY51:AY66)</f>
        <v>0</v>
      </c>
      <c r="AK5" s="109">
        <f>SUM('Proyectos 2020'!AZ51:AZ66)</f>
        <v>0</v>
      </c>
      <c r="AL5" s="109">
        <f>SUM('Proyectos 2020'!BA51:BA66)</f>
        <v>0</v>
      </c>
      <c r="AM5" s="109">
        <f>SUM('Proyectos 2020'!BB51:BB66)</f>
        <v>0</v>
      </c>
      <c r="AN5" s="109">
        <f>SUM('Proyectos 2020'!BC51:BC66)</f>
        <v>0</v>
      </c>
      <c r="AO5" s="109">
        <f>SUM('Proyectos 2020'!BD51:BD66)</f>
        <v>0</v>
      </c>
      <c r="AP5" s="109">
        <f>SUM('Proyectos 2020'!BE51:BE66)</f>
        <v>0</v>
      </c>
      <c r="AQ5" s="109">
        <f>SUM('Proyectos 2020'!BF51:BF66)</f>
        <v>0</v>
      </c>
      <c r="AR5" s="109">
        <f>SUM('Proyectos 2020'!BG51:BG66)</f>
        <v>0</v>
      </c>
      <c r="AS5" s="109">
        <f>SUM('Proyectos 2020'!BH51:BH66)</f>
        <v>0</v>
      </c>
      <c r="AT5" s="109">
        <f>SUM('Proyectos 2020'!BI51:BI66)</f>
        <v>0</v>
      </c>
      <c r="AU5" s="109">
        <f>SUM('Proyectos 2020'!BJ51:BJ66)</f>
        <v>0</v>
      </c>
      <c r="AV5" s="109">
        <f>SUM('Proyectos 2020'!BK51:BK66)</f>
        <v>0</v>
      </c>
      <c r="AW5" s="109">
        <f>SUM('Proyectos 2020'!BL51:BL66)</f>
        <v>0</v>
      </c>
      <c r="AX5" s="109">
        <f>SUM('Proyectos 2020'!BM51:BM66)</f>
        <v>0</v>
      </c>
      <c r="AY5" s="109">
        <f>SUM('Proyectos 2020'!BN51:BN66)</f>
        <v>0</v>
      </c>
      <c r="AZ5" s="109">
        <f>SUM('Proyectos 2020'!BO51:BO66)</f>
        <v>0</v>
      </c>
      <c r="BA5" s="109">
        <f>SUM('Proyectos 2020'!BP51:BP66)</f>
        <v>0</v>
      </c>
      <c r="BB5" s="109">
        <f>SUM('Proyectos 2020'!BQ51:BQ66)</f>
        <v>0</v>
      </c>
      <c r="BC5" s="109">
        <f>SUM('Proyectos 2020'!BR51:BR66)</f>
        <v>0</v>
      </c>
      <c r="BD5" s="109">
        <f>SUM('Proyectos 2020'!BS51:BS66)</f>
        <v>0</v>
      </c>
      <c r="BE5" s="109">
        <f>SUM('Proyectos 2020'!BT51:BT66)</f>
        <v>0</v>
      </c>
      <c r="BF5" s="113">
        <f>SUM('Proyectos 2020'!BU51:BU66)</f>
        <v>0</v>
      </c>
      <c r="BG5" s="117">
        <f t="shared" si="0"/>
        <v>6631067230</v>
      </c>
      <c r="BH5" s="170"/>
      <c r="BJ5" s="454"/>
    </row>
    <row r="6" spans="1:62" s="277" customFormat="1" ht="60" x14ac:dyDescent="0.25">
      <c r="A6" s="278"/>
      <c r="B6" s="279"/>
      <c r="C6" s="105" t="s">
        <v>95</v>
      </c>
      <c r="D6" s="106" t="s">
        <v>63</v>
      </c>
      <c r="E6" s="112">
        <f>SUM('Proyectos 2020'!T67:T79)</f>
        <v>1755243693</v>
      </c>
      <c r="F6" s="109">
        <f>SUM('Proyectos 2020'!U67:U79)</f>
        <v>0</v>
      </c>
      <c r="G6" s="109">
        <f>SUM('Proyectos 2020'!V67:V79)</f>
        <v>0</v>
      </c>
      <c r="H6" s="109">
        <f>SUM('Proyectos 2020'!W67:W79)</f>
        <v>0</v>
      </c>
      <c r="I6" s="109">
        <f>SUM('Proyectos 2020'!X67:X79)</f>
        <v>0</v>
      </c>
      <c r="J6" s="109">
        <f>SUM('Proyectos 2020'!Y67:Y79)</f>
        <v>0</v>
      </c>
      <c r="K6" s="109">
        <f>SUM('Proyectos 2020'!Z67:Z79)</f>
        <v>0</v>
      </c>
      <c r="L6" s="109">
        <f>SUM('Proyectos 2020'!AA67:AA79)</f>
        <v>0</v>
      </c>
      <c r="M6" s="109">
        <f>SUM('Proyectos 2020'!AB67:AB79)</f>
        <v>0</v>
      </c>
      <c r="N6" s="109">
        <f>SUM('Proyectos 2020'!AC67:AC79)</f>
        <v>218756307</v>
      </c>
      <c r="O6" s="109">
        <f>SUM('Proyectos 2020'!AD67:AD79)</f>
        <v>0</v>
      </c>
      <c r="P6" s="109">
        <f>SUM('Proyectos 2020'!AE67:AE79)</f>
        <v>0</v>
      </c>
      <c r="Q6" s="109">
        <f>SUM('Proyectos 2020'!AF67:AF79)</f>
        <v>0</v>
      </c>
      <c r="R6" s="109">
        <f>SUM('Proyectos 2020'!AG67:AG79)</f>
        <v>0</v>
      </c>
      <c r="S6" s="109">
        <f>SUM('Proyectos 2020'!AH67:AH79)</f>
        <v>0</v>
      </c>
      <c r="T6" s="109">
        <f>SUM('Proyectos 2020'!AI67:AI79)</f>
        <v>0</v>
      </c>
      <c r="U6" s="109">
        <f>SUM('Proyectos 2020'!AJ67:AJ79)</f>
        <v>0</v>
      </c>
      <c r="V6" s="109">
        <f>SUM('Proyectos 2020'!AK67:AK79)</f>
        <v>0</v>
      </c>
      <c r="W6" s="109">
        <f>SUM('Proyectos 2020'!AL67:AL79)</f>
        <v>0</v>
      </c>
      <c r="X6" s="109">
        <f>SUM('Proyectos 2020'!AM67:AM79)</f>
        <v>0</v>
      </c>
      <c r="Y6" s="109">
        <f>SUM('Proyectos 2020'!AN67:AN79)</f>
        <v>0</v>
      </c>
      <c r="Z6" s="109">
        <f>SUM('Proyectos 2020'!AO67:AO79)</f>
        <v>0</v>
      </c>
      <c r="AA6" s="109">
        <f>SUM('Proyectos 2020'!AP67:AP79)</f>
        <v>0</v>
      </c>
      <c r="AB6" s="109">
        <f>SUM('Proyectos 2020'!AQ67:AQ79)</f>
        <v>0</v>
      </c>
      <c r="AC6" s="109">
        <f>SUM('Proyectos 2020'!AR67:AR79)</f>
        <v>0</v>
      </c>
      <c r="AD6" s="109">
        <f>SUM('Proyectos 2020'!AS67:AS79)</f>
        <v>0</v>
      </c>
      <c r="AE6" s="109">
        <f>SUM('Proyectos 2020'!AT67:AT79)</f>
        <v>0</v>
      </c>
      <c r="AF6" s="109">
        <f>SUM('Proyectos 2020'!AU67:AU79)</f>
        <v>0</v>
      </c>
      <c r="AG6" s="109">
        <f>SUM('Proyectos 2020'!AV67:AV79)</f>
        <v>0</v>
      </c>
      <c r="AH6" s="109">
        <f>SUM('Proyectos 2020'!AW67:AW79)</f>
        <v>0</v>
      </c>
      <c r="AI6" s="109">
        <f>SUM('Proyectos 2020'!AX67:AX79)</f>
        <v>0</v>
      </c>
      <c r="AJ6" s="109">
        <f>SUM('Proyectos 2020'!AY67:AY79)</f>
        <v>0</v>
      </c>
      <c r="AK6" s="109">
        <f>SUM('Proyectos 2020'!AZ67:AZ79)</f>
        <v>0</v>
      </c>
      <c r="AL6" s="109">
        <f>SUM('Proyectos 2020'!BA67:BA79)</f>
        <v>0</v>
      </c>
      <c r="AM6" s="109">
        <f>SUM('Proyectos 2020'!BB67:BB79)</f>
        <v>0</v>
      </c>
      <c r="AN6" s="109">
        <f>SUM('Proyectos 2020'!BC67:BC79)</f>
        <v>0</v>
      </c>
      <c r="AO6" s="109">
        <f>SUM('Proyectos 2020'!BD67:BD79)</f>
        <v>26000000</v>
      </c>
      <c r="AP6" s="109">
        <f>SUM('Proyectos 2020'!BE67:BE79)</f>
        <v>0</v>
      </c>
      <c r="AQ6" s="109">
        <f>SUM('Proyectos 2020'!BF67:BF79)</f>
        <v>0</v>
      </c>
      <c r="AR6" s="109">
        <f>SUM('Proyectos 2020'!BG67:BG79)</f>
        <v>0</v>
      </c>
      <c r="AS6" s="109">
        <f>SUM('Proyectos 2020'!BH67:BH79)</f>
        <v>0</v>
      </c>
      <c r="AT6" s="109">
        <f>SUM('Proyectos 2020'!BI67:BI79)</f>
        <v>0</v>
      </c>
      <c r="AU6" s="109">
        <f>SUM('Proyectos 2020'!BJ67:BJ79)</f>
        <v>0</v>
      </c>
      <c r="AV6" s="109">
        <f>SUM('Proyectos 2020'!BK67:BK79)</f>
        <v>0</v>
      </c>
      <c r="AW6" s="109">
        <f>SUM('Proyectos 2020'!BL67:BL79)</f>
        <v>0</v>
      </c>
      <c r="AX6" s="109">
        <f>SUM('Proyectos 2020'!BM67:BM79)</f>
        <v>0</v>
      </c>
      <c r="AY6" s="109">
        <f>SUM('Proyectos 2020'!BN67:BN79)</f>
        <v>0</v>
      </c>
      <c r="AZ6" s="109">
        <f>SUM('Proyectos 2020'!BO67:BO79)</f>
        <v>0</v>
      </c>
      <c r="BA6" s="109">
        <f>SUM('Proyectos 2020'!BP67:BP79)</f>
        <v>0</v>
      </c>
      <c r="BB6" s="109">
        <f>SUM('Proyectos 2020'!BQ67:BQ79)</f>
        <v>0</v>
      </c>
      <c r="BC6" s="109">
        <f>SUM('Proyectos 2020'!BR67:BR79)</f>
        <v>0</v>
      </c>
      <c r="BD6" s="109">
        <f>SUM('Proyectos 2020'!BS67:BS79)</f>
        <v>0</v>
      </c>
      <c r="BE6" s="109">
        <f>SUM('Proyectos 2020'!BT67:BT79)</f>
        <v>0</v>
      </c>
      <c r="BF6" s="113">
        <f>SUM('Proyectos 2020'!BU67:BU79)</f>
        <v>0</v>
      </c>
      <c r="BG6" s="117">
        <f t="shared" si="0"/>
        <v>2000000000</v>
      </c>
      <c r="BH6" s="170"/>
      <c r="BJ6" s="454"/>
    </row>
    <row r="7" spans="1:62" s="277" customFormat="1" ht="30" x14ac:dyDescent="0.25">
      <c r="A7" s="278"/>
      <c r="B7" s="279"/>
      <c r="C7" s="105" t="s">
        <v>96</v>
      </c>
      <c r="D7" s="106" t="s">
        <v>64</v>
      </c>
      <c r="E7" s="112">
        <f>SUM('Proyectos 2020'!T80:T84)</f>
        <v>0</v>
      </c>
      <c r="F7" s="109">
        <f>SUM('Proyectos 2020'!U80:U84)</f>
        <v>0</v>
      </c>
      <c r="G7" s="109">
        <f>SUM('Proyectos 2020'!V80:V84)</f>
        <v>0</v>
      </c>
      <c r="H7" s="109">
        <f>SUM('Proyectos 2020'!W80:W84)</f>
        <v>0</v>
      </c>
      <c r="I7" s="109">
        <f>SUM('Proyectos 2020'!X80:X84)</f>
        <v>0</v>
      </c>
      <c r="J7" s="109">
        <f>SUM('Proyectos 2020'!Y80:Y84)</f>
        <v>0</v>
      </c>
      <c r="K7" s="109">
        <f>SUM('Proyectos 2020'!Z80:Z84)</f>
        <v>0</v>
      </c>
      <c r="L7" s="109">
        <f>SUM('Proyectos 2020'!AA80:AA84)</f>
        <v>0</v>
      </c>
      <c r="M7" s="109">
        <f>SUM('Proyectos 2020'!AB80:AB84)</f>
        <v>0</v>
      </c>
      <c r="N7" s="109">
        <f>SUM('Proyectos 2020'!AC80:AC84)</f>
        <v>0</v>
      </c>
      <c r="O7" s="109">
        <f>SUM('Proyectos 2020'!AD80:AD84)</f>
        <v>0</v>
      </c>
      <c r="P7" s="109">
        <f>SUM('Proyectos 2020'!AE80:AE84)</f>
        <v>0</v>
      </c>
      <c r="Q7" s="109">
        <f>SUM('Proyectos 2020'!AF80:AF84)</f>
        <v>0</v>
      </c>
      <c r="R7" s="109">
        <f>SUM('Proyectos 2020'!AG80:AG84)</f>
        <v>0</v>
      </c>
      <c r="S7" s="109">
        <f>SUM('Proyectos 2020'!AH80:AH84)</f>
        <v>0</v>
      </c>
      <c r="T7" s="109">
        <f>SUM('Proyectos 2020'!AI80:AI84)</f>
        <v>0</v>
      </c>
      <c r="U7" s="109">
        <f>SUM('Proyectos 2020'!AJ80:AJ84)</f>
        <v>0</v>
      </c>
      <c r="V7" s="109">
        <f>SUM('Proyectos 2020'!AK80:AK84)</f>
        <v>0</v>
      </c>
      <c r="W7" s="109">
        <f>SUM('Proyectos 2020'!AL80:AL84)</f>
        <v>0</v>
      </c>
      <c r="X7" s="109">
        <f>SUM('Proyectos 2020'!AM80:AM84)</f>
        <v>0</v>
      </c>
      <c r="Y7" s="109">
        <f>SUM('Proyectos 2020'!AN80:AN84)</f>
        <v>0</v>
      </c>
      <c r="Z7" s="109">
        <f>SUM('Proyectos 2020'!AO80:AO84)</f>
        <v>0</v>
      </c>
      <c r="AA7" s="109">
        <f>SUM('Proyectos 2020'!AP80:AP84)</f>
        <v>0</v>
      </c>
      <c r="AB7" s="109">
        <f>SUM('Proyectos 2020'!AQ80:AQ84)</f>
        <v>0</v>
      </c>
      <c r="AC7" s="109">
        <f>SUM('Proyectos 2020'!AR80:AR84)</f>
        <v>0</v>
      </c>
      <c r="AD7" s="109">
        <f>SUM('Proyectos 2020'!AS80:AS84)</f>
        <v>0</v>
      </c>
      <c r="AE7" s="109">
        <f>SUM('Proyectos 2020'!AT80:AT84)</f>
        <v>0</v>
      </c>
      <c r="AF7" s="109">
        <f>SUM('Proyectos 2020'!AU80:AU84)</f>
        <v>0</v>
      </c>
      <c r="AG7" s="109">
        <f>SUM('Proyectos 2020'!AV80:AV84)</f>
        <v>0</v>
      </c>
      <c r="AH7" s="109">
        <f>SUM('Proyectos 2020'!AW80:AW84)</f>
        <v>0</v>
      </c>
      <c r="AI7" s="109">
        <f>SUM('Proyectos 2020'!AX80:AX84)</f>
        <v>0</v>
      </c>
      <c r="AJ7" s="109">
        <f>SUM('Proyectos 2020'!AY80:AY84)</f>
        <v>0</v>
      </c>
      <c r="AK7" s="109">
        <f>SUM('Proyectos 2020'!AZ80:AZ84)</f>
        <v>0</v>
      </c>
      <c r="AL7" s="109">
        <f>SUM('Proyectos 2020'!BA80:BA84)</f>
        <v>0</v>
      </c>
      <c r="AM7" s="109">
        <f>SUM('Proyectos 2020'!BB80:BB84)</f>
        <v>0</v>
      </c>
      <c r="AN7" s="109">
        <f>SUM('Proyectos 2020'!BC80:BC84)</f>
        <v>0</v>
      </c>
      <c r="AO7" s="109">
        <f>SUM('Proyectos 2020'!BD80:BD84)</f>
        <v>0</v>
      </c>
      <c r="AP7" s="109">
        <f>SUM('Proyectos 2020'!BE80:BE84)</f>
        <v>0</v>
      </c>
      <c r="AQ7" s="109">
        <f>SUM('Proyectos 2020'!BF80:BF84)</f>
        <v>0</v>
      </c>
      <c r="AR7" s="109">
        <f>SUM('Proyectos 2020'!BG80:BG84)</f>
        <v>0</v>
      </c>
      <c r="AS7" s="109">
        <f>SUM('Proyectos 2020'!BH80:BH84)</f>
        <v>0</v>
      </c>
      <c r="AT7" s="109">
        <f>SUM('Proyectos 2020'!BI80:BI84)</f>
        <v>0</v>
      </c>
      <c r="AU7" s="109">
        <f>SUM('Proyectos 2020'!BJ80:BJ84)</f>
        <v>0</v>
      </c>
      <c r="AV7" s="109">
        <f>SUM('Proyectos 2020'!BK80:BK84)</f>
        <v>630000000</v>
      </c>
      <c r="AW7" s="109">
        <f>SUM('Proyectos 2020'!BL80:BL84)</f>
        <v>1220000000</v>
      </c>
      <c r="AX7" s="109">
        <f>SUM('Proyectos 2020'!BM80:BM84)</f>
        <v>2000000</v>
      </c>
      <c r="AY7" s="109">
        <f>SUM('Proyectos 2020'!BN80:BN84)</f>
        <v>0</v>
      </c>
      <c r="AZ7" s="109">
        <f>SUM('Proyectos 2020'!BO80:BO84)</f>
        <v>0</v>
      </c>
      <c r="BA7" s="109">
        <f>SUM('Proyectos 2020'!BP80:BP84)</f>
        <v>0</v>
      </c>
      <c r="BB7" s="109">
        <f>SUM('Proyectos 2020'!BQ80:BQ84)</f>
        <v>0</v>
      </c>
      <c r="BC7" s="109">
        <f>SUM('Proyectos 2020'!BR80:BR84)</f>
        <v>0</v>
      </c>
      <c r="BD7" s="109">
        <f>SUM('Proyectos 2020'!BS80:BS84)</f>
        <v>0</v>
      </c>
      <c r="BE7" s="109">
        <f>SUM('Proyectos 2020'!BT80:BT84)</f>
        <v>0</v>
      </c>
      <c r="BF7" s="113">
        <f>SUM('Proyectos 2020'!BU80:BU84)</f>
        <v>0</v>
      </c>
      <c r="BG7" s="117">
        <f t="shared" si="0"/>
        <v>1852000000</v>
      </c>
      <c r="BH7" s="170"/>
      <c r="BI7" s="280"/>
      <c r="BJ7" s="454"/>
    </row>
    <row r="8" spans="1:62" s="277" customFormat="1" ht="90" x14ac:dyDescent="0.25">
      <c r="A8" s="278"/>
      <c r="B8" s="279"/>
      <c r="C8" s="105" t="s">
        <v>97</v>
      </c>
      <c r="D8" s="106" t="s">
        <v>65</v>
      </c>
      <c r="E8" s="112">
        <f>SUM('Proyectos 2020'!T85:T92)</f>
        <v>3628000000</v>
      </c>
      <c r="F8" s="109">
        <f>SUM('Proyectos 2020'!U85:U92)</f>
        <v>1200000000</v>
      </c>
      <c r="G8" s="109">
        <f>SUM('Proyectos 2020'!V85:V92)</f>
        <v>0</v>
      </c>
      <c r="H8" s="109">
        <f>SUM('Proyectos 2020'!W85:W92)</f>
        <v>0</v>
      </c>
      <c r="I8" s="109">
        <f>SUM('Proyectos 2020'!X85:X92)</f>
        <v>0</v>
      </c>
      <c r="J8" s="109">
        <f>SUM('Proyectos 2020'!Y85:Y92)</f>
        <v>0</v>
      </c>
      <c r="K8" s="109">
        <f>SUM('Proyectos 2020'!Z85:Z92)</f>
        <v>0</v>
      </c>
      <c r="L8" s="109">
        <f>SUM('Proyectos 2020'!AA85:AA92)</f>
        <v>0</v>
      </c>
      <c r="M8" s="109">
        <f>SUM('Proyectos 2020'!AB85:AB92)</f>
        <v>0</v>
      </c>
      <c r="N8" s="109">
        <f>SUM('Proyectos 2020'!AC85:AC92)</f>
        <v>0</v>
      </c>
      <c r="O8" s="109">
        <f>SUM('Proyectos 2020'!AD85:AD92)</f>
        <v>0</v>
      </c>
      <c r="P8" s="109">
        <f>SUM('Proyectos 2020'!AE85:AE92)</f>
        <v>0</v>
      </c>
      <c r="Q8" s="109">
        <f>SUM('Proyectos 2020'!AF85:AF92)</f>
        <v>0</v>
      </c>
      <c r="R8" s="109">
        <f>SUM('Proyectos 2020'!AG85:AG92)</f>
        <v>0</v>
      </c>
      <c r="S8" s="109">
        <f>SUM('Proyectos 2020'!AH85:AH92)</f>
        <v>0</v>
      </c>
      <c r="T8" s="109">
        <f>SUM('Proyectos 2020'!AI85:AI92)</f>
        <v>0</v>
      </c>
      <c r="U8" s="109">
        <f>SUM('Proyectos 2020'!AJ85:AJ92)</f>
        <v>0</v>
      </c>
      <c r="V8" s="109">
        <f>SUM('Proyectos 2020'!AK85:AK92)</f>
        <v>0</v>
      </c>
      <c r="W8" s="109">
        <f>SUM('Proyectos 2020'!AL85:AL92)</f>
        <v>0</v>
      </c>
      <c r="X8" s="109">
        <f>SUM('Proyectos 2020'!AM85:AM92)</f>
        <v>0</v>
      </c>
      <c r="Y8" s="109">
        <f>SUM('Proyectos 2020'!AN85:AN92)</f>
        <v>0</v>
      </c>
      <c r="Z8" s="109">
        <f>SUM('Proyectos 2020'!AO85:AO92)</f>
        <v>0</v>
      </c>
      <c r="AA8" s="109">
        <f>SUM('Proyectos 2020'!AP85:AP92)</f>
        <v>0</v>
      </c>
      <c r="AB8" s="109">
        <f>SUM('Proyectos 2020'!AQ85:AQ92)</f>
        <v>0</v>
      </c>
      <c r="AC8" s="109">
        <f>SUM('Proyectos 2020'!AR85:AR92)</f>
        <v>0</v>
      </c>
      <c r="AD8" s="109">
        <f>SUM('Proyectos 2020'!AS85:AS92)</f>
        <v>0</v>
      </c>
      <c r="AE8" s="109">
        <f>SUM('Proyectos 2020'!AT85:AT92)</f>
        <v>0</v>
      </c>
      <c r="AF8" s="109">
        <f>SUM('Proyectos 2020'!AU85:AU92)</f>
        <v>200000</v>
      </c>
      <c r="AG8" s="109">
        <f>SUM('Proyectos 2020'!AV85:AV92)</f>
        <v>0</v>
      </c>
      <c r="AH8" s="109">
        <f>SUM('Proyectos 2020'!AW85:AW92)</f>
        <v>0</v>
      </c>
      <c r="AI8" s="109">
        <f>SUM('Proyectos 2020'!AX85:AX92)</f>
        <v>0</v>
      </c>
      <c r="AJ8" s="109">
        <f>SUM('Proyectos 2020'!AY85:AY92)</f>
        <v>0</v>
      </c>
      <c r="AK8" s="109">
        <f>SUM('Proyectos 2020'!AZ85:AZ92)</f>
        <v>0</v>
      </c>
      <c r="AL8" s="109">
        <f>SUM('Proyectos 2020'!BA85:BA92)</f>
        <v>0</v>
      </c>
      <c r="AM8" s="109">
        <f>SUM('Proyectos 2020'!BB85:BB92)</f>
        <v>0</v>
      </c>
      <c r="AN8" s="109">
        <f>SUM('Proyectos 2020'!BC85:BC92)</f>
        <v>0</v>
      </c>
      <c r="AO8" s="109">
        <f>SUM('Proyectos 2020'!BD85:BD92)</f>
        <v>0</v>
      </c>
      <c r="AP8" s="109">
        <f>SUM('Proyectos 2020'!BE85:BE92)</f>
        <v>0</v>
      </c>
      <c r="AQ8" s="109">
        <f>SUM('Proyectos 2020'!BF85:BF92)</f>
        <v>0</v>
      </c>
      <c r="AR8" s="109">
        <f>SUM('Proyectos 2020'!BG85:BG92)</f>
        <v>0</v>
      </c>
      <c r="AS8" s="109">
        <f>SUM('Proyectos 2020'!BH85:BH92)</f>
        <v>0</v>
      </c>
      <c r="AT8" s="109">
        <f>SUM('Proyectos 2020'!BI85:BI92)</f>
        <v>0</v>
      </c>
      <c r="AU8" s="109">
        <f>SUM('Proyectos 2020'!BJ85:BJ92)</f>
        <v>0</v>
      </c>
      <c r="AV8" s="109">
        <f>SUM('Proyectos 2020'!BK85:BK92)</f>
        <v>0</v>
      </c>
      <c r="AW8" s="109">
        <f>SUM('Proyectos 2020'!BL85:BL92)</f>
        <v>0</v>
      </c>
      <c r="AX8" s="109">
        <f>SUM('Proyectos 2020'!BM85:BM92)</f>
        <v>0</v>
      </c>
      <c r="AY8" s="109">
        <f>SUM('Proyectos 2020'!BN85:BN92)</f>
        <v>0</v>
      </c>
      <c r="AZ8" s="109">
        <f>SUM('Proyectos 2020'!BO85:BO92)</f>
        <v>0</v>
      </c>
      <c r="BA8" s="109">
        <f>SUM('Proyectos 2020'!BP85:BP92)</f>
        <v>0</v>
      </c>
      <c r="BB8" s="109">
        <f>SUM('Proyectos 2020'!BQ85:BQ92)</f>
        <v>0</v>
      </c>
      <c r="BC8" s="109">
        <f>SUM('Proyectos 2020'!BR85:BR92)</f>
        <v>0</v>
      </c>
      <c r="BD8" s="109">
        <f>SUM('Proyectos 2020'!BS85:BS92)</f>
        <v>0</v>
      </c>
      <c r="BE8" s="109">
        <f>SUM('Proyectos 2020'!BT85:BT92)</f>
        <v>0</v>
      </c>
      <c r="BF8" s="113">
        <f>SUM('Proyectos 2020'!BU85:BU92)</f>
        <v>0</v>
      </c>
      <c r="BG8" s="117">
        <f t="shared" si="0"/>
        <v>4828200000</v>
      </c>
      <c r="BH8" s="170"/>
      <c r="BJ8" s="454"/>
    </row>
    <row r="9" spans="1:62" s="277" customFormat="1" ht="45" x14ac:dyDescent="0.25">
      <c r="A9" s="278"/>
      <c r="B9" s="279"/>
      <c r="C9" s="105" t="s">
        <v>98</v>
      </c>
      <c r="D9" s="106" t="s">
        <v>66</v>
      </c>
      <c r="E9" s="112">
        <f>SUM('Proyectos 2020'!T93:T96)</f>
        <v>1077000000</v>
      </c>
      <c r="F9" s="109">
        <f>SUM('Proyectos 2020'!U93:U96)</f>
        <v>0</v>
      </c>
      <c r="G9" s="109">
        <f>SUM('Proyectos 2020'!V93:V96)</f>
        <v>0</v>
      </c>
      <c r="H9" s="109">
        <f>SUM('Proyectos 2020'!W93:W96)</f>
        <v>0</v>
      </c>
      <c r="I9" s="109">
        <f>SUM('Proyectos 2020'!X93:X96)</f>
        <v>0</v>
      </c>
      <c r="J9" s="109">
        <f>SUM('Proyectos 2020'!Y93:Y96)</f>
        <v>0</v>
      </c>
      <c r="K9" s="109">
        <f>SUM('Proyectos 2020'!Z93:Z96)</f>
        <v>0</v>
      </c>
      <c r="L9" s="109">
        <f>SUM('Proyectos 2020'!AA93:AA96)</f>
        <v>0</v>
      </c>
      <c r="M9" s="109">
        <f>SUM('Proyectos 2020'!AB93:AB96)</f>
        <v>0</v>
      </c>
      <c r="N9" s="109">
        <f>SUM('Proyectos 2020'!AC93:AC96)</f>
        <v>0</v>
      </c>
      <c r="O9" s="109">
        <f>SUM('Proyectos 2020'!AD93:AD96)</f>
        <v>0</v>
      </c>
      <c r="P9" s="109">
        <f>SUM('Proyectos 2020'!AE93:AE96)</f>
        <v>0</v>
      </c>
      <c r="Q9" s="109">
        <f>SUM('Proyectos 2020'!AF93:AF96)</f>
        <v>0</v>
      </c>
      <c r="R9" s="109">
        <f>SUM('Proyectos 2020'!AG93:AG96)</f>
        <v>0</v>
      </c>
      <c r="S9" s="109">
        <f>SUM('Proyectos 2020'!AH93:AH96)</f>
        <v>0</v>
      </c>
      <c r="T9" s="109">
        <f>SUM('Proyectos 2020'!AI93:AI96)</f>
        <v>0</v>
      </c>
      <c r="U9" s="109">
        <f>SUM('Proyectos 2020'!AJ93:AJ96)</f>
        <v>0</v>
      </c>
      <c r="V9" s="109">
        <f>SUM('Proyectos 2020'!AK93:AK96)</f>
        <v>0</v>
      </c>
      <c r="W9" s="109">
        <f>SUM('Proyectos 2020'!AL93:AL96)</f>
        <v>0</v>
      </c>
      <c r="X9" s="109">
        <f>SUM('Proyectos 2020'!AM93:AM96)</f>
        <v>0</v>
      </c>
      <c r="Y9" s="109">
        <f>SUM('Proyectos 2020'!AN93:AN96)</f>
        <v>0</v>
      </c>
      <c r="Z9" s="109">
        <f>SUM('Proyectos 2020'!AO93:AO96)</f>
        <v>0</v>
      </c>
      <c r="AA9" s="109">
        <f>SUM('Proyectos 2020'!AP93:AP96)</f>
        <v>0</v>
      </c>
      <c r="AB9" s="109">
        <f>SUM('Proyectos 2020'!AQ93:AQ96)</f>
        <v>0</v>
      </c>
      <c r="AC9" s="109">
        <f>SUM('Proyectos 2020'!AR93:AR96)</f>
        <v>0</v>
      </c>
      <c r="AD9" s="109">
        <f>SUM('Proyectos 2020'!AS93:AS96)</f>
        <v>0</v>
      </c>
      <c r="AE9" s="109">
        <f>SUM('Proyectos 2020'!AT93:AT96)</f>
        <v>0</v>
      </c>
      <c r="AF9" s="109">
        <f>SUM('Proyectos 2020'!AU93:AU96)</f>
        <v>0</v>
      </c>
      <c r="AG9" s="109">
        <f>SUM('Proyectos 2020'!AV93:AV96)</f>
        <v>0</v>
      </c>
      <c r="AH9" s="109">
        <f>SUM('Proyectos 2020'!AW93:AW96)</f>
        <v>0</v>
      </c>
      <c r="AI9" s="109">
        <f>SUM('Proyectos 2020'!AX93:AX96)</f>
        <v>0</v>
      </c>
      <c r="AJ9" s="109">
        <f>SUM('Proyectos 2020'!AY93:AY96)</f>
        <v>0</v>
      </c>
      <c r="AK9" s="109">
        <f>SUM('Proyectos 2020'!AZ93:AZ96)</f>
        <v>0</v>
      </c>
      <c r="AL9" s="109">
        <f>SUM('Proyectos 2020'!BA93:BA96)</f>
        <v>0</v>
      </c>
      <c r="AM9" s="109">
        <f>SUM('Proyectos 2020'!BB93:BB96)</f>
        <v>0</v>
      </c>
      <c r="AN9" s="109">
        <f>SUM('Proyectos 2020'!BC93:BC96)</f>
        <v>0</v>
      </c>
      <c r="AO9" s="109">
        <f>SUM('Proyectos 2020'!BD93:BD96)</f>
        <v>0</v>
      </c>
      <c r="AP9" s="109">
        <f>SUM('Proyectos 2020'!BE93:BE96)</f>
        <v>0</v>
      </c>
      <c r="AQ9" s="109">
        <f>SUM('Proyectos 2020'!BF93:BF96)</f>
        <v>0</v>
      </c>
      <c r="AR9" s="109">
        <f>SUM('Proyectos 2020'!BG93:BG96)</f>
        <v>0</v>
      </c>
      <c r="AS9" s="109">
        <f>SUM('Proyectos 2020'!BH93:BH96)</f>
        <v>0</v>
      </c>
      <c r="AT9" s="109">
        <f>SUM('Proyectos 2020'!BI93:BI96)</f>
        <v>0</v>
      </c>
      <c r="AU9" s="109">
        <f>SUM('Proyectos 2020'!BJ93:BJ96)</f>
        <v>0</v>
      </c>
      <c r="AV9" s="109">
        <f>SUM('Proyectos 2020'!BK93:BK96)</f>
        <v>0</v>
      </c>
      <c r="AW9" s="109">
        <f>SUM('Proyectos 2020'!BL93:BL96)</f>
        <v>0</v>
      </c>
      <c r="AX9" s="109">
        <f>SUM('Proyectos 2020'!BM93:BM96)</f>
        <v>0</v>
      </c>
      <c r="AY9" s="109">
        <f>SUM('Proyectos 2020'!BN93:BN96)</f>
        <v>0</v>
      </c>
      <c r="AZ9" s="109">
        <f>SUM('Proyectos 2020'!BO93:BO96)</f>
        <v>0</v>
      </c>
      <c r="BA9" s="109">
        <f>SUM('Proyectos 2020'!BP93:BP96)</f>
        <v>0</v>
      </c>
      <c r="BB9" s="109">
        <f>SUM('Proyectos 2020'!BQ93:BQ96)</f>
        <v>0</v>
      </c>
      <c r="BC9" s="109">
        <f>SUM('Proyectos 2020'!BR93:BR96)</f>
        <v>0</v>
      </c>
      <c r="BD9" s="109">
        <f>SUM('Proyectos 2020'!BS93:BS96)</f>
        <v>0</v>
      </c>
      <c r="BE9" s="109">
        <f>SUM('Proyectos 2020'!BT93:BT96)</f>
        <v>0</v>
      </c>
      <c r="BF9" s="113">
        <f>SUM('Proyectos 2020'!BU93:BU96)</f>
        <v>0</v>
      </c>
      <c r="BG9" s="117">
        <f t="shared" si="0"/>
        <v>1077000000</v>
      </c>
      <c r="BH9" s="170"/>
      <c r="BJ9" s="454"/>
    </row>
    <row r="10" spans="1:62" s="277" customFormat="1" ht="45" x14ac:dyDescent="0.25">
      <c r="A10" s="278"/>
      <c r="B10" s="279"/>
      <c r="C10" s="105" t="s">
        <v>99</v>
      </c>
      <c r="D10" s="106" t="s">
        <v>67</v>
      </c>
      <c r="E10" s="112">
        <f>SUM('Proyectos 2020'!T97:T103)</f>
        <v>310100000</v>
      </c>
      <c r="F10" s="109">
        <f>SUM('Proyectos 2020'!U97:U103)</f>
        <v>0</v>
      </c>
      <c r="G10" s="109">
        <f>SUM('Proyectos 2020'!V97:V103)</f>
        <v>0</v>
      </c>
      <c r="H10" s="109">
        <f>SUM('Proyectos 2020'!W97:W103)</f>
        <v>0</v>
      </c>
      <c r="I10" s="109">
        <f>SUM('Proyectos 2020'!X97:X103)</f>
        <v>0</v>
      </c>
      <c r="J10" s="109">
        <f>SUM('Proyectos 2020'!Y97:Y103)</f>
        <v>0</v>
      </c>
      <c r="K10" s="109">
        <f>SUM('Proyectos 2020'!Z97:Z103)</f>
        <v>0</v>
      </c>
      <c r="L10" s="109">
        <f>SUM('Proyectos 2020'!AA97:AA103)</f>
        <v>0</v>
      </c>
      <c r="M10" s="109">
        <f>SUM('Proyectos 2020'!AB97:AB103)</f>
        <v>0</v>
      </c>
      <c r="N10" s="109">
        <f>SUM('Proyectos 2020'!AC97:AC103)</f>
        <v>0</v>
      </c>
      <c r="O10" s="109">
        <f>SUM('Proyectos 2020'!AD97:AD103)</f>
        <v>0</v>
      </c>
      <c r="P10" s="109">
        <f>SUM('Proyectos 2020'!AE97:AE103)</f>
        <v>0</v>
      </c>
      <c r="Q10" s="109">
        <f>SUM('Proyectos 2020'!AF97:AF103)</f>
        <v>0</v>
      </c>
      <c r="R10" s="109">
        <f>SUM('Proyectos 2020'!AG97:AG103)</f>
        <v>0</v>
      </c>
      <c r="S10" s="109">
        <f>SUM('Proyectos 2020'!AH97:AH103)</f>
        <v>0</v>
      </c>
      <c r="T10" s="109">
        <f>SUM('Proyectos 2020'!AI97:AI103)</f>
        <v>0</v>
      </c>
      <c r="U10" s="109">
        <f>SUM('Proyectos 2020'!AJ97:AJ103)</f>
        <v>0</v>
      </c>
      <c r="V10" s="109">
        <f>SUM('Proyectos 2020'!AK97:AK103)</f>
        <v>0</v>
      </c>
      <c r="W10" s="109">
        <f>SUM('Proyectos 2020'!AL97:AL103)</f>
        <v>0</v>
      </c>
      <c r="X10" s="109">
        <f>SUM('Proyectos 2020'!AM97:AM103)</f>
        <v>0</v>
      </c>
      <c r="Y10" s="109">
        <f>SUM('Proyectos 2020'!AN97:AN103)</f>
        <v>0</v>
      </c>
      <c r="Z10" s="109">
        <f>SUM('Proyectos 2020'!AO97:AO103)</f>
        <v>0</v>
      </c>
      <c r="AA10" s="109">
        <f>SUM('Proyectos 2020'!AP97:AP103)</f>
        <v>0</v>
      </c>
      <c r="AB10" s="109">
        <f>SUM('Proyectos 2020'!AQ97:AQ103)</f>
        <v>0</v>
      </c>
      <c r="AC10" s="109">
        <f>SUM('Proyectos 2020'!AR97:AR103)</f>
        <v>0</v>
      </c>
      <c r="AD10" s="109">
        <f>SUM('Proyectos 2020'!AS97:AS103)</f>
        <v>0</v>
      </c>
      <c r="AE10" s="109">
        <f>SUM('Proyectos 2020'!AT97:AT103)</f>
        <v>0</v>
      </c>
      <c r="AF10" s="109">
        <f>SUM('Proyectos 2020'!AU97:AU103)</f>
        <v>0</v>
      </c>
      <c r="AG10" s="109">
        <f>SUM('Proyectos 2020'!AV97:AV103)</f>
        <v>0</v>
      </c>
      <c r="AH10" s="109">
        <f>SUM('Proyectos 2020'!AW97:AW103)</f>
        <v>0</v>
      </c>
      <c r="AI10" s="109">
        <f>SUM('Proyectos 2020'!AX97:AX103)</f>
        <v>0</v>
      </c>
      <c r="AJ10" s="109">
        <f>SUM('Proyectos 2020'!AY97:AY103)</f>
        <v>0</v>
      </c>
      <c r="AK10" s="109">
        <f>SUM('Proyectos 2020'!AZ97:AZ103)</f>
        <v>0</v>
      </c>
      <c r="AL10" s="109">
        <f>SUM('Proyectos 2020'!BA97:BA103)</f>
        <v>0</v>
      </c>
      <c r="AM10" s="109">
        <f>SUM('Proyectos 2020'!BB97:BB103)</f>
        <v>0</v>
      </c>
      <c r="AN10" s="109">
        <f>SUM('Proyectos 2020'!BC97:BC103)</f>
        <v>0</v>
      </c>
      <c r="AO10" s="109">
        <f>SUM('Proyectos 2020'!BD97:BD103)</f>
        <v>0</v>
      </c>
      <c r="AP10" s="109">
        <f>SUM('Proyectos 2020'!BE97:BE103)</f>
        <v>0</v>
      </c>
      <c r="AQ10" s="109">
        <f>SUM('Proyectos 2020'!BF97:BF103)</f>
        <v>0</v>
      </c>
      <c r="AR10" s="109">
        <f>SUM('Proyectos 2020'!BG97:BG103)</f>
        <v>0</v>
      </c>
      <c r="AS10" s="109">
        <f>SUM('Proyectos 2020'!BH97:BH103)</f>
        <v>0</v>
      </c>
      <c r="AT10" s="109">
        <f>SUM('Proyectos 2020'!BI97:BI103)</f>
        <v>0</v>
      </c>
      <c r="AU10" s="109">
        <f>SUM('Proyectos 2020'!BJ97:BJ103)</f>
        <v>0</v>
      </c>
      <c r="AV10" s="109">
        <f>SUM('Proyectos 2020'!BK97:BK103)</f>
        <v>0</v>
      </c>
      <c r="AW10" s="109">
        <f>SUM('Proyectos 2020'!BL97:BL103)</f>
        <v>0</v>
      </c>
      <c r="AX10" s="109">
        <f>SUM('Proyectos 2020'!BM97:BM103)</f>
        <v>0</v>
      </c>
      <c r="AY10" s="109">
        <f>SUM('Proyectos 2020'!BN97:BN103)</f>
        <v>0</v>
      </c>
      <c r="AZ10" s="109">
        <f>SUM('Proyectos 2020'!BO97:BO103)</f>
        <v>0</v>
      </c>
      <c r="BA10" s="109">
        <f>SUM('Proyectos 2020'!BP97:BP103)</f>
        <v>0</v>
      </c>
      <c r="BB10" s="109">
        <f>SUM('Proyectos 2020'!BQ97:BQ103)</f>
        <v>0</v>
      </c>
      <c r="BC10" s="109">
        <f>SUM('Proyectos 2020'!BR97:BR103)</f>
        <v>0</v>
      </c>
      <c r="BD10" s="109">
        <f>SUM('Proyectos 2020'!BS97:BS103)</f>
        <v>0</v>
      </c>
      <c r="BE10" s="109">
        <f>SUM('Proyectos 2020'!BT97:BT103)</f>
        <v>0</v>
      </c>
      <c r="BF10" s="113">
        <f>SUM('Proyectos 2020'!BU97:BU103)</f>
        <v>0</v>
      </c>
      <c r="BG10" s="117">
        <f t="shared" si="0"/>
        <v>310100000</v>
      </c>
      <c r="BH10" s="170"/>
      <c r="BJ10" s="454"/>
    </row>
    <row r="11" spans="1:62" s="277" customFormat="1" ht="30" x14ac:dyDescent="0.25">
      <c r="A11" s="278"/>
      <c r="B11" s="279"/>
      <c r="C11" s="105" t="s">
        <v>100</v>
      </c>
      <c r="D11" s="106" t="s">
        <v>68</v>
      </c>
      <c r="E11" s="114">
        <f>SUM('Proyectos 2020'!T104:T106)</f>
        <v>580000000</v>
      </c>
      <c r="F11" s="115">
        <f>SUM('Proyectos 2020'!U104:U106)</f>
        <v>0</v>
      </c>
      <c r="G11" s="115">
        <f>SUM('Proyectos 2020'!V104:V106)</f>
        <v>0</v>
      </c>
      <c r="H11" s="115">
        <f>SUM('Proyectos 2020'!W104:W106)</f>
        <v>0</v>
      </c>
      <c r="I11" s="115">
        <f>SUM('Proyectos 2020'!X104:X106)</f>
        <v>0</v>
      </c>
      <c r="J11" s="115">
        <f>SUM('Proyectos 2020'!Y104:Y106)</f>
        <v>0</v>
      </c>
      <c r="K11" s="115">
        <f>SUM('Proyectos 2020'!Z104:Z106)</f>
        <v>0</v>
      </c>
      <c r="L11" s="115">
        <f>SUM('Proyectos 2020'!AA104:AA106)</f>
        <v>0</v>
      </c>
      <c r="M11" s="115">
        <f>SUM('Proyectos 2020'!AB104:AB106)</f>
        <v>0</v>
      </c>
      <c r="N11" s="115">
        <f>SUM('Proyectos 2020'!AC104:AC106)</f>
        <v>0</v>
      </c>
      <c r="O11" s="109">
        <f>SUM('Proyectos 2020'!AD104:AD106)</f>
        <v>0</v>
      </c>
      <c r="P11" s="115">
        <f>SUM('Proyectos 2020'!AE104:AE106)</f>
        <v>0</v>
      </c>
      <c r="Q11" s="115">
        <f>SUM('Proyectos 2020'!AF104:AF106)</f>
        <v>0</v>
      </c>
      <c r="R11" s="115">
        <f>SUM('Proyectos 2020'!AG104:AG106)</f>
        <v>0</v>
      </c>
      <c r="S11" s="115">
        <f>SUM('Proyectos 2020'!AH104:AH106)</f>
        <v>0</v>
      </c>
      <c r="T11" s="115">
        <f>SUM('Proyectos 2020'!AI104:AI106)</f>
        <v>0</v>
      </c>
      <c r="U11" s="115">
        <f>SUM('Proyectos 2020'!AJ104:AJ106)</f>
        <v>0</v>
      </c>
      <c r="V11" s="115">
        <f>SUM('Proyectos 2020'!AK104:AK106)</f>
        <v>0</v>
      </c>
      <c r="W11" s="115">
        <f>SUM('Proyectos 2020'!AL104:AL106)</f>
        <v>0</v>
      </c>
      <c r="X11" s="115">
        <f>SUM('Proyectos 2020'!AM104:AM106)</f>
        <v>0</v>
      </c>
      <c r="Y11" s="115">
        <f>SUM('Proyectos 2020'!AN104:AN106)</f>
        <v>0</v>
      </c>
      <c r="Z11" s="115">
        <f>SUM('Proyectos 2020'!AO104:AO106)</f>
        <v>0</v>
      </c>
      <c r="AA11" s="115">
        <f>SUM('Proyectos 2020'!AP104:AP106)</f>
        <v>0</v>
      </c>
      <c r="AB11" s="115">
        <f>SUM('Proyectos 2020'!AQ104:AQ106)</f>
        <v>0</v>
      </c>
      <c r="AC11" s="115">
        <f>SUM('Proyectos 2020'!AR104:AR106)</f>
        <v>0</v>
      </c>
      <c r="AD11" s="115">
        <f>SUM('Proyectos 2020'!AS104:AS106)</f>
        <v>0</v>
      </c>
      <c r="AE11" s="115">
        <f>SUM('Proyectos 2020'!AT104:AT106)</f>
        <v>0</v>
      </c>
      <c r="AF11" s="115">
        <f>SUM('Proyectos 2020'!AU104:AU106)</f>
        <v>0</v>
      </c>
      <c r="AG11" s="115">
        <f>SUM('Proyectos 2020'!AV104:AV106)</f>
        <v>0</v>
      </c>
      <c r="AH11" s="115">
        <f>SUM('Proyectos 2020'!AW104:AW106)</f>
        <v>0</v>
      </c>
      <c r="AI11" s="115">
        <f>SUM('Proyectos 2020'!AX104:AX106)</f>
        <v>0</v>
      </c>
      <c r="AJ11" s="115">
        <f>SUM('Proyectos 2020'!AY104:AY106)</f>
        <v>0</v>
      </c>
      <c r="AK11" s="115">
        <f>SUM('Proyectos 2020'!AZ104:AZ106)</f>
        <v>0</v>
      </c>
      <c r="AL11" s="115">
        <f>SUM('Proyectos 2020'!BA104:BA106)</f>
        <v>0</v>
      </c>
      <c r="AM11" s="115">
        <f>SUM('Proyectos 2020'!BB104:BB106)</f>
        <v>0</v>
      </c>
      <c r="AN11" s="115">
        <f>SUM('Proyectos 2020'!BC104:BC106)</f>
        <v>0</v>
      </c>
      <c r="AO11" s="115">
        <f>SUM('Proyectos 2020'!BD104:BD106)</f>
        <v>0</v>
      </c>
      <c r="AP11" s="115">
        <f>SUM('Proyectos 2020'!BE104:BE106)</f>
        <v>0</v>
      </c>
      <c r="AQ11" s="115">
        <f>SUM('Proyectos 2020'!BF104:BF106)</f>
        <v>0</v>
      </c>
      <c r="AR11" s="115">
        <f>SUM('Proyectos 2020'!BG104:BG106)</f>
        <v>0</v>
      </c>
      <c r="AS11" s="115">
        <f>SUM('Proyectos 2020'!BH104:BH106)</f>
        <v>0</v>
      </c>
      <c r="AT11" s="115">
        <f>SUM('Proyectos 2020'!BI104:BI106)</f>
        <v>0</v>
      </c>
      <c r="AU11" s="115">
        <f>SUM('Proyectos 2020'!BJ104:BJ106)</f>
        <v>0</v>
      </c>
      <c r="AV11" s="115">
        <f>SUM('Proyectos 2020'!BK104:BK106)</f>
        <v>0</v>
      </c>
      <c r="AW11" s="115">
        <f>SUM('Proyectos 2020'!BL104:BL106)</f>
        <v>0</v>
      </c>
      <c r="AX11" s="115">
        <f>SUM('Proyectos 2020'!BM104:BM106)</f>
        <v>0</v>
      </c>
      <c r="AY11" s="115">
        <f>SUM('Proyectos 2020'!BN104:BN106)</f>
        <v>0</v>
      </c>
      <c r="AZ11" s="115">
        <f>SUM('Proyectos 2020'!BO104:BO106)</f>
        <v>0</v>
      </c>
      <c r="BA11" s="115">
        <f>SUM('Proyectos 2020'!BP104:BP106)</f>
        <v>0</v>
      </c>
      <c r="BB11" s="115">
        <f>SUM('Proyectos 2020'!BQ104:BQ106)</f>
        <v>0</v>
      </c>
      <c r="BC11" s="115">
        <f>SUM('Proyectos 2020'!BR104:BR106)</f>
        <v>0</v>
      </c>
      <c r="BD11" s="115">
        <f>SUM('Proyectos 2020'!BS104:BS106)</f>
        <v>0</v>
      </c>
      <c r="BE11" s="115">
        <f>SUM('Proyectos 2020'!BT104:BT106)</f>
        <v>0</v>
      </c>
      <c r="BF11" s="116">
        <f>SUM('Proyectos 2020'!BU104:BU106)</f>
        <v>0</v>
      </c>
      <c r="BG11" s="118">
        <f t="shared" si="0"/>
        <v>580000000</v>
      </c>
      <c r="BH11" s="170"/>
      <c r="BJ11" s="454"/>
    </row>
    <row r="12" spans="1:62" s="277" customFormat="1" ht="30.75" thickBot="1" x14ac:dyDescent="0.3">
      <c r="A12" s="278"/>
      <c r="B12" s="279"/>
      <c r="C12" s="134" t="s">
        <v>101</v>
      </c>
      <c r="D12" s="135" t="s">
        <v>69</v>
      </c>
      <c r="E12" s="136">
        <f>SUM('Proyectos 2020'!T107:T108)</f>
        <v>1040000000</v>
      </c>
      <c r="F12" s="137">
        <f>SUM('Proyectos 2020'!U107:U108)</f>
        <v>0</v>
      </c>
      <c r="G12" s="137">
        <f>SUM('Proyectos 2020'!V107:V108)</f>
        <v>0</v>
      </c>
      <c r="H12" s="137">
        <f>SUM('Proyectos 2020'!W107:W108)</f>
        <v>0</v>
      </c>
      <c r="I12" s="137">
        <f>SUM('Proyectos 2020'!X107:X108)</f>
        <v>0</v>
      </c>
      <c r="J12" s="137">
        <f>SUM('Proyectos 2020'!Y107:Y108)</f>
        <v>0</v>
      </c>
      <c r="K12" s="137">
        <f>SUM('Proyectos 2020'!Z107:Z108)</f>
        <v>0</v>
      </c>
      <c r="L12" s="137">
        <f>SUM('Proyectos 2020'!AA107:AA108)</f>
        <v>0</v>
      </c>
      <c r="M12" s="137">
        <f>SUM('Proyectos 2020'!AB107:AB108)</f>
        <v>0</v>
      </c>
      <c r="N12" s="137">
        <f>SUM('Proyectos 2020'!AC107:AC108)</f>
        <v>0</v>
      </c>
      <c r="O12" s="137">
        <f>SUM('Proyectos 2020'!AD107:AD108)</f>
        <v>0</v>
      </c>
      <c r="P12" s="137">
        <f>SUM('Proyectos 2020'!AE107:AE108)</f>
        <v>0</v>
      </c>
      <c r="Q12" s="137">
        <f>SUM('Proyectos 2020'!AF107:AF108)</f>
        <v>0</v>
      </c>
      <c r="R12" s="137">
        <f>SUM('Proyectos 2020'!AG107:AG108)</f>
        <v>0</v>
      </c>
      <c r="S12" s="137">
        <f>SUM('Proyectos 2020'!AH107:AH108)</f>
        <v>0</v>
      </c>
      <c r="T12" s="137">
        <f>SUM('Proyectos 2020'!AI107:AI108)</f>
        <v>0</v>
      </c>
      <c r="U12" s="137">
        <f>SUM('Proyectos 2020'!AJ107:AJ108)</f>
        <v>0</v>
      </c>
      <c r="V12" s="137">
        <f>SUM('Proyectos 2020'!AK107:AK108)</f>
        <v>0</v>
      </c>
      <c r="W12" s="137">
        <f>SUM('Proyectos 2020'!AL107:AL108)</f>
        <v>0</v>
      </c>
      <c r="X12" s="137">
        <f>SUM('Proyectos 2020'!AM107:AM108)</f>
        <v>0</v>
      </c>
      <c r="Y12" s="137">
        <f>SUM('Proyectos 2020'!AN107:AN108)</f>
        <v>0</v>
      </c>
      <c r="Z12" s="137">
        <f>SUM('Proyectos 2020'!AO107:AO108)</f>
        <v>0</v>
      </c>
      <c r="AA12" s="137">
        <f>SUM('Proyectos 2020'!AP107:AP108)</f>
        <v>0</v>
      </c>
      <c r="AB12" s="137">
        <f>SUM('Proyectos 2020'!AQ107:AQ108)</f>
        <v>0</v>
      </c>
      <c r="AC12" s="137">
        <f>SUM('Proyectos 2020'!AR107:AR108)</f>
        <v>0</v>
      </c>
      <c r="AD12" s="137">
        <f>SUM('Proyectos 2020'!AS107:AS108)</f>
        <v>0</v>
      </c>
      <c r="AE12" s="137">
        <f>SUM('Proyectos 2020'!AT107:AT108)</f>
        <v>0</v>
      </c>
      <c r="AF12" s="137">
        <f>SUM('Proyectos 2020'!AU107:AU108)</f>
        <v>0</v>
      </c>
      <c r="AG12" s="137">
        <f>SUM('Proyectos 2020'!AV107:AV108)</f>
        <v>0</v>
      </c>
      <c r="AH12" s="137">
        <f>SUM('Proyectos 2020'!AW107:AW108)</f>
        <v>0</v>
      </c>
      <c r="AI12" s="137">
        <f>SUM('Proyectos 2020'!AX107:AX108)</f>
        <v>0</v>
      </c>
      <c r="AJ12" s="137">
        <f>SUM('Proyectos 2020'!AY107:AY108)</f>
        <v>0</v>
      </c>
      <c r="AK12" s="137">
        <f>SUM('Proyectos 2020'!AZ107:AZ108)</f>
        <v>0</v>
      </c>
      <c r="AL12" s="137">
        <f>SUM('Proyectos 2020'!BA107:BA108)</f>
        <v>0</v>
      </c>
      <c r="AM12" s="137">
        <f>SUM('Proyectos 2020'!BB107:BB108)</f>
        <v>0</v>
      </c>
      <c r="AN12" s="137">
        <f>SUM('Proyectos 2020'!BC107:BC108)</f>
        <v>0</v>
      </c>
      <c r="AO12" s="137">
        <f>SUM('Proyectos 2020'!BD107:BD108)</f>
        <v>0</v>
      </c>
      <c r="AP12" s="137">
        <f>SUM('Proyectos 2020'!BE107:BE108)</f>
        <v>0</v>
      </c>
      <c r="AQ12" s="137">
        <f>SUM('Proyectos 2020'!BF107:BF108)</f>
        <v>0</v>
      </c>
      <c r="AR12" s="137">
        <f>SUM('Proyectos 2020'!BG107:BG108)</f>
        <v>0</v>
      </c>
      <c r="AS12" s="137">
        <f>SUM('Proyectos 2020'!BH107:BH108)</f>
        <v>0</v>
      </c>
      <c r="AT12" s="137">
        <f>SUM('Proyectos 2020'!BI107:BI108)</f>
        <v>0</v>
      </c>
      <c r="AU12" s="137">
        <f>SUM('Proyectos 2020'!BJ107:BJ108)</f>
        <v>0</v>
      </c>
      <c r="AV12" s="137">
        <f>SUM('Proyectos 2020'!BK107:BK108)</f>
        <v>0</v>
      </c>
      <c r="AW12" s="137">
        <f>SUM('Proyectos 2020'!BL107:BL108)</f>
        <v>0</v>
      </c>
      <c r="AX12" s="137">
        <f>SUM('Proyectos 2020'!BM107:BM108)</f>
        <v>0</v>
      </c>
      <c r="AY12" s="137">
        <f>SUM('Proyectos 2020'!BN107:BN108)</f>
        <v>0</v>
      </c>
      <c r="AZ12" s="137">
        <f>SUM('Proyectos 2020'!BO107:BO108)</f>
        <v>0</v>
      </c>
      <c r="BA12" s="137">
        <f>SUM('Proyectos 2020'!BP107:BP108)</f>
        <v>0</v>
      </c>
      <c r="BB12" s="137">
        <f>SUM('Proyectos 2020'!BQ107:BQ108)</f>
        <v>0</v>
      </c>
      <c r="BC12" s="137">
        <f>SUM('Proyectos 2020'!BR107:BR108)</f>
        <v>0</v>
      </c>
      <c r="BD12" s="137">
        <f>SUM('Proyectos 2020'!BS107:BS108)</f>
        <v>0</v>
      </c>
      <c r="BE12" s="137">
        <f>SUM('Proyectos 2020'!BT107:BT108)</f>
        <v>0</v>
      </c>
      <c r="BF12" s="138">
        <f>SUM('Proyectos 2020'!BU107:BU108)</f>
        <v>0</v>
      </c>
      <c r="BG12" s="119">
        <f t="shared" si="0"/>
        <v>1040000000</v>
      </c>
      <c r="BH12" s="170"/>
      <c r="BJ12" s="454"/>
    </row>
    <row r="13" spans="1:62" s="277" customFormat="1" ht="45" x14ac:dyDescent="0.25">
      <c r="A13" s="275" t="s">
        <v>52</v>
      </c>
      <c r="B13" s="276" t="s">
        <v>53</v>
      </c>
      <c r="C13" s="129" t="s">
        <v>102</v>
      </c>
      <c r="D13" s="130" t="s">
        <v>70</v>
      </c>
      <c r="E13" s="131">
        <f>SUM('Proyectos 2020'!T109:T118)</f>
        <v>70000000</v>
      </c>
      <c r="F13" s="110">
        <f>SUM('Proyectos 2020'!U109:U118)</f>
        <v>0</v>
      </c>
      <c r="G13" s="110">
        <f>SUM('Proyectos 2020'!V109:V118)</f>
        <v>0</v>
      </c>
      <c r="H13" s="110">
        <f>SUM('Proyectos 2020'!W109:W118)</f>
        <v>0</v>
      </c>
      <c r="I13" s="110">
        <f>SUM('Proyectos 2020'!X109:X118)</f>
        <v>0</v>
      </c>
      <c r="J13" s="110">
        <f>SUM('Proyectos 2020'!Y109:Y118)</f>
        <v>0</v>
      </c>
      <c r="K13" s="110">
        <f>SUM('Proyectos 2020'!Z109:Z118)</f>
        <v>0</v>
      </c>
      <c r="L13" s="110">
        <f>SUM('Proyectos 2020'!AA109:AA118)</f>
        <v>0</v>
      </c>
      <c r="M13" s="110">
        <f>SUM('Proyectos 2020'!AB109:AB118)</f>
        <v>0</v>
      </c>
      <c r="N13" s="110">
        <f>SUM('Proyectos 2020'!AC109:AC118)</f>
        <v>0</v>
      </c>
      <c r="O13" s="110">
        <f>SUM('Proyectos 2020'!AD109:AD118)</f>
        <v>0</v>
      </c>
      <c r="P13" s="110">
        <f>SUM('Proyectos 2020'!AE109:AE118)</f>
        <v>0</v>
      </c>
      <c r="Q13" s="110">
        <f>SUM('Proyectos 2020'!AF109:AF118)</f>
        <v>0</v>
      </c>
      <c r="R13" s="110">
        <f>SUM('Proyectos 2020'!AG109:AG118)</f>
        <v>0</v>
      </c>
      <c r="S13" s="110">
        <f>SUM('Proyectos 2020'!AH109:AH118)</f>
        <v>0</v>
      </c>
      <c r="T13" s="110">
        <f>SUM('Proyectos 2020'!AI109:AI118)</f>
        <v>0</v>
      </c>
      <c r="U13" s="110">
        <f>SUM('Proyectos 2020'!AJ109:AJ118)</f>
        <v>0</v>
      </c>
      <c r="V13" s="110">
        <f>SUM('Proyectos 2020'!AK109:AK118)</f>
        <v>0</v>
      </c>
      <c r="W13" s="110">
        <f>SUM('Proyectos 2020'!AL109:AL118)</f>
        <v>0</v>
      </c>
      <c r="X13" s="110">
        <f>SUM('Proyectos 2020'!AM109:AM118)</f>
        <v>0</v>
      </c>
      <c r="Y13" s="110">
        <f>SUM('Proyectos 2020'!AN109:AN118)</f>
        <v>0</v>
      </c>
      <c r="Z13" s="110">
        <f>SUM('Proyectos 2020'!AO109:AO118)</f>
        <v>0</v>
      </c>
      <c r="AA13" s="110">
        <f>SUM('Proyectos 2020'!AP109:AP118)</f>
        <v>0</v>
      </c>
      <c r="AB13" s="110">
        <f>SUM('Proyectos 2020'!AQ109:AQ118)</f>
        <v>0</v>
      </c>
      <c r="AC13" s="110">
        <f>SUM('Proyectos 2020'!AR109:AR118)</f>
        <v>0</v>
      </c>
      <c r="AD13" s="110">
        <f>SUM('Proyectos 2020'!AS109:AS118)</f>
        <v>0</v>
      </c>
      <c r="AE13" s="110">
        <f>SUM('Proyectos 2020'!AT109:AT118)</f>
        <v>0</v>
      </c>
      <c r="AF13" s="110">
        <f>SUM('Proyectos 2020'!AU109:AU118)</f>
        <v>0</v>
      </c>
      <c r="AG13" s="110">
        <f>SUM('Proyectos 2020'!AV109:AV118)</f>
        <v>0</v>
      </c>
      <c r="AH13" s="110">
        <f>SUM('Proyectos 2020'!AW109:AW118)</f>
        <v>0</v>
      </c>
      <c r="AI13" s="110">
        <f>SUM('Proyectos 2020'!AX109:AX118)</f>
        <v>0</v>
      </c>
      <c r="AJ13" s="110">
        <f>SUM('Proyectos 2020'!AY109:AY118)</f>
        <v>0</v>
      </c>
      <c r="AK13" s="110">
        <f>SUM('Proyectos 2020'!AZ109:AZ118)</f>
        <v>0</v>
      </c>
      <c r="AL13" s="110">
        <f>SUM('Proyectos 2020'!BA109:BA118)</f>
        <v>0</v>
      </c>
      <c r="AM13" s="110">
        <f>SUM('Proyectos 2020'!BB109:BB118)</f>
        <v>0</v>
      </c>
      <c r="AN13" s="110">
        <f>SUM('Proyectos 2020'!BC109:BC118)</f>
        <v>0</v>
      </c>
      <c r="AO13" s="110">
        <f>SUM('Proyectos 2020'!BD109:BD118)</f>
        <v>0</v>
      </c>
      <c r="AP13" s="110">
        <f>SUM('Proyectos 2020'!BE109:BE118)</f>
        <v>0</v>
      </c>
      <c r="AQ13" s="110">
        <f>SUM('Proyectos 2020'!BF109:BF118)</f>
        <v>0</v>
      </c>
      <c r="AR13" s="110">
        <f>SUM('Proyectos 2020'!BG109:BG118)</f>
        <v>0</v>
      </c>
      <c r="AS13" s="110">
        <f>SUM('Proyectos 2020'!BH109:BH118)</f>
        <v>0</v>
      </c>
      <c r="AT13" s="110">
        <f>SUM('Proyectos 2020'!BI109:BI118)</f>
        <v>0</v>
      </c>
      <c r="AU13" s="110">
        <f>SUM('Proyectos 2020'!BJ109:BJ118)</f>
        <v>0</v>
      </c>
      <c r="AV13" s="110">
        <f>SUM('Proyectos 2020'!BK109:BK118)</f>
        <v>0</v>
      </c>
      <c r="AW13" s="110">
        <f>SUM('Proyectos 2020'!BL109:BL118)</f>
        <v>0</v>
      </c>
      <c r="AX13" s="110">
        <f>SUM('Proyectos 2020'!BM109:BM118)</f>
        <v>0</v>
      </c>
      <c r="AY13" s="110">
        <f>SUM('Proyectos 2020'!BN109:BN118)</f>
        <v>0</v>
      </c>
      <c r="AZ13" s="110">
        <f>SUM('Proyectos 2020'!BO109:BO118)</f>
        <v>0</v>
      </c>
      <c r="BA13" s="110">
        <f>SUM('Proyectos 2020'!BP109:BP118)</f>
        <v>0</v>
      </c>
      <c r="BB13" s="110">
        <f>SUM('Proyectos 2020'!BQ109:BQ118)</f>
        <v>0</v>
      </c>
      <c r="BC13" s="110">
        <f>SUM('Proyectos 2020'!BR109:BR118)</f>
        <v>0</v>
      </c>
      <c r="BD13" s="110">
        <f>SUM('Proyectos 2020'!BS109:BS118)</f>
        <v>0</v>
      </c>
      <c r="BE13" s="110">
        <f>SUM('Proyectos 2020'!BT109:BT118)</f>
        <v>0</v>
      </c>
      <c r="BF13" s="132">
        <f>SUM('Proyectos 2020'!BU109:BU118)</f>
        <v>0</v>
      </c>
      <c r="BG13" s="133">
        <f t="shared" si="0"/>
        <v>70000000</v>
      </c>
      <c r="BH13" s="169">
        <f>SUM(BG13:BG18)</f>
        <v>1337300000</v>
      </c>
      <c r="BJ13" s="454"/>
    </row>
    <row r="14" spans="1:62" s="277" customFormat="1" ht="30" x14ac:dyDescent="0.25">
      <c r="A14" s="278"/>
      <c r="B14" s="279"/>
      <c r="C14" s="105" t="s">
        <v>103</v>
      </c>
      <c r="D14" s="106" t="s">
        <v>71</v>
      </c>
      <c r="E14" s="112">
        <f>SUM('Proyectos 2020'!T119:T122)</f>
        <v>150000000</v>
      </c>
      <c r="F14" s="109">
        <f>SUM('Proyectos 2020'!U119:U122)</f>
        <v>0</v>
      </c>
      <c r="G14" s="109">
        <f>SUM('Proyectos 2020'!V119:V122)</f>
        <v>0</v>
      </c>
      <c r="H14" s="109">
        <f>SUM('Proyectos 2020'!W119:W122)</f>
        <v>0</v>
      </c>
      <c r="I14" s="109">
        <f>SUM('Proyectos 2020'!X119:X122)</f>
        <v>0</v>
      </c>
      <c r="J14" s="109">
        <f>SUM('Proyectos 2020'!Y119:Y122)</f>
        <v>0</v>
      </c>
      <c r="K14" s="109">
        <f>SUM('Proyectos 2020'!Z119:Z122)</f>
        <v>0</v>
      </c>
      <c r="L14" s="109">
        <f>SUM('Proyectos 2020'!AA119:AA122)</f>
        <v>0</v>
      </c>
      <c r="M14" s="109">
        <f>SUM('Proyectos 2020'!AB119:AB122)</f>
        <v>0</v>
      </c>
      <c r="N14" s="109">
        <f>SUM('Proyectos 2020'!AC119:AC122)</f>
        <v>0</v>
      </c>
      <c r="O14" s="109">
        <f>SUM('Proyectos 2020'!AD119:AD122)</f>
        <v>0</v>
      </c>
      <c r="P14" s="109">
        <f>SUM('Proyectos 2020'!AE119:AE122)</f>
        <v>0</v>
      </c>
      <c r="Q14" s="109">
        <f>SUM('Proyectos 2020'!AF119:AF122)</f>
        <v>0</v>
      </c>
      <c r="R14" s="109">
        <f>SUM('Proyectos 2020'!AG119:AG122)</f>
        <v>0</v>
      </c>
      <c r="S14" s="109">
        <f>SUM('Proyectos 2020'!AH119:AH122)</f>
        <v>0</v>
      </c>
      <c r="T14" s="109">
        <f>SUM('Proyectos 2020'!AI119:AI122)</f>
        <v>0</v>
      </c>
      <c r="U14" s="109">
        <f>SUM('Proyectos 2020'!AJ119:AJ122)</f>
        <v>0</v>
      </c>
      <c r="V14" s="109">
        <f>SUM('Proyectos 2020'!AK119:AK122)</f>
        <v>0</v>
      </c>
      <c r="W14" s="109">
        <f>SUM('Proyectos 2020'!AL119:AL122)</f>
        <v>0</v>
      </c>
      <c r="X14" s="109">
        <f>SUM('Proyectos 2020'!AM119:AM122)</f>
        <v>0</v>
      </c>
      <c r="Y14" s="109">
        <f>SUM('Proyectos 2020'!AN119:AN122)</f>
        <v>0</v>
      </c>
      <c r="Z14" s="109">
        <f>SUM('Proyectos 2020'!AO119:AO122)</f>
        <v>0</v>
      </c>
      <c r="AA14" s="109">
        <f>SUM('Proyectos 2020'!AP119:AP122)</f>
        <v>0</v>
      </c>
      <c r="AB14" s="109">
        <f>SUM('Proyectos 2020'!AQ119:AQ122)</f>
        <v>0</v>
      </c>
      <c r="AC14" s="109">
        <f>SUM('Proyectos 2020'!AR119:AR122)</f>
        <v>0</v>
      </c>
      <c r="AD14" s="109">
        <f>SUM('Proyectos 2020'!AS119:AS122)</f>
        <v>0</v>
      </c>
      <c r="AE14" s="109">
        <f>SUM('Proyectos 2020'!AT119:AT122)</f>
        <v>0</v>
      </c>
      <c r="AF14" s="109">
        <f>SUM('Proyectos 2020'!AU119:AU122)</f>
        <v>0</v>
      </c>
      <c r="AG14" s="109">
        <f>SUM('Proyectos 2020'!AV119:AV122)</f>
        <v>0</v>
      </c>
      <c r="AH14" s="109">
        <f>SUM('Proyectos 2020'!AW119:AW122)</f>
        <v>0</v>
      </c>
      <c r="AI14" s="109">
        <f>SUM('Proyectos 2020'!AX119:AX122)</f>
        <v>0</v>
      </c>
      <c r="AJ14" s="109">
        <f>SUM('Proyectos 2020'!AY119:AY122)</f>
        <v>0</v>
      </c>
      <c r="AK14" s="109">
        <f>SUM('Proyectos 2020'!AZ119:AZ122)</f>
        <v>0</v>
      </c>
      <c r="AL14" s="109">
        <f>SUM('Proyectos 2020'!BA119:BA122)</f>
        <v>0</v>
      </c>
      <c r="AM14" s="109">
        <f>SUM('Proyectos 2020'!BB119:BB122)</f>
        <v>0</v>
      </c>
      <c r="AN14" s="109">
        <f>SUM('Proyectos 2020'!BC119:BC122)</f>
        <v>0</v>
      </c>
      <c r="AO14" s="109">
        <f>SUM('Proyectos 2020'!BD119:BD122)</f>
        <v>0</v>
      </c>
      <c r="AP14" s="109">
        <f>SUM('Proyectos 2020'!BE119:BE122)</f>
        <v>0</v>
      </c>
      <c r="AQ14" s="109">
        <f>SUM('Proyectos 2020'!BF119:BF122)</f>
        <v>0</v>
      </c>
      <c r="AR14" s="109">
        <f>SUM('Proyectos 2020'!BG119:BG122)</f>
        <v>0</v>
      </c>
      <c r="AS14" s="109">
        <f>SUM('Proyectos 2020'!BH119:BH122)</f>
        <v>0</v>
      </c>
      <c r="AT14" s="109">
        <f>SUM('Proyectos 2020'!BI119:BI122)</f>
        <v>0</v>
      </c>
      <c r="AU14" s="109">
        <f>SUM('Proyectos 2020'!BJ119:BJ122)</f>
        <v>0</v>
      </c>
      <c r="AV14" s="109">
        <f>SUM('Proyectos 2020'!BK119:BK122)</f>
        <v>0</v>
      </c>
      <c r="AW14" s="109">
        <f>SUM('Proyectos 2020'!BL119:BL122)</f>
        <v>0</v>
      </c>
      <c r="AX14" s="109">
        <f>SUM('Proyectos 2020'!BM119:BM122)</f>
        <v>0</v>
      </c>
      <c r="AY14" s="109">
        <f>SUM('Proyectos 2020'!BN119:BN122)</f>
        <v>0</v>
      </c>
      <c r="AZ14" s="109">
        <f>SUM('Proyectos 2020'!BO119:BO122)</f>
        <v>0</v>
      </c>
      <c r="BA14" s="109">
        <f>SUM('Proyectos 2020'!BP119:BP122)</f>
        <v>0</v>
      </c>
      <c r="BB14" s="109">
        <f>SUM('Proyectos 2020'!BQ119:BQ122)</f>
        <v>0</v>
      </c>
      <c r="BC14" s="109">
        <f>SUM('Proyectos 2020'!BR119:BR122)</f>
        <v>0</v>
      </c>
      <c r="BD14" s="109">
        <f>SUM('Proyectos 2020'!BS119:BS122)</f>
        <v>0</v>
      </c>
      <c r="BE14" s="109">
        <f>SUM('Proyectos 2020'!BT119:BT122)</f>
        <v>0</v>
      </c>
      <c r="BF14" s="113">
        <f>SUM('Proyectos 2020'!BU119:BU122)</f>
        <v>0</v>
      </c>
      <c r="BG14" s="117">
        <f t="shared" si="0"/>
        <v>150000000</v>
      </c>
      <c r="BH14" s="170"/>
      <c r="BI14" s="280"/>
      <c r="BJ14" s="454"/>
    </row>
    <row r="15" spans="1:62" s="277" customFormat="1" ht="30" x14ac:dyDescent="0.25">
      <c r="A15" s="278"/>
      <c r="B15" s="279"/>
      <c r="C15" s="105" t="s">
        <v>104</v>
      </c>
      <c r="D15" s="106" t="s">
        <v>72</v>
      </c>
      <c r="E15" s="112">
        <f>SUM('Proyectos 2020'!T123:T125)</f>
        <v>40000000</v>
      </c>
      <c r="F15" s="109">
        <f>SUM('Proyectos 2020'!U123:U125)</f>
        <v>0</v>
      </c>
      <c r="G15" s="109">
        <f>SUM('Proyectos 2020'!V123:V125)</f>
        <v>0</v>
      </c>
      <c r="H15" s="109">
        <f>SUM('Proyectos 2020'!W123:W125)</f>
        <v>0</v>
      </c>
      <c r="I15" s="109">
        <f>SUM('Proyectos 2020'!X123:X125)</f>
        <v>0</v>
      </c>
      <c r="J15" s="109">
        <f>SUM('Proyectos 2020'!Y123:Y125)</f>
        <v>0</v>
      </c>
      <c r="K15" s="109">
        <f>SUM('Proyectos 2020'!Z123:Z125)</f>
        <v>0</v>
      </c>
      <c r="L15" s="109">
        <f>SUM('Proyectos 2020'!AA123:AA125)</f>
        <v>0</v>
      </c>
      <c r="M15" s="109">
        <f>SUM('Proyectos 2020'!AB123:AB125)</f>
        <v>0</v>
      </c>
      <c r="N15" s="109">
        <f>SUM('Proyectos 2020'!AC123:AC125)</f>
        <v>0</v>
      </c>
      <c r="O15" s="109">
        <f>SUM('Proyectos 2020'!AD123:AD125)</f>
        <v>0</v>
      </c>
      <c r="P15" s="109">
        <f>SUM('Proyectos 2020'!AE123:AE125)</f>
        <v>0</v>
      </c>
      <c r="Q15" s="109">
        <f>SUM('Proyectos 2020'!AF123:AF125)</f>
        <v>0</v>
      </c>
      <c r="R15" s="109">
        <f>SUM('Proyectos 2020'!AG123:AG125)</f>
        <v>0</v>
      </c>
      <c r="S15" s="109">
        <f>SUM('Proyectos 2020'!AH123:AH125)</f>
        <v>0</v>
      </c>
      <c r="T15" s="109">
        <f>SUM('Proyectos 2020'!AI123:AI125)</f>
        <v>0</v>
      </c>
      <c r="U15" s="109">
        <f>SUM('Proyectos 2020'!AJ123:AJ125)</f>
        <v>0</v>
      </c>
      <c r="V15" s="109">
        <f>SUM('Proyectos 2020'!AK123:AK125)</f>
        <v>0</v>
      </c>
      <c r="W15" s="109">
        <f>SUM('Proyectos 2020'!AL123:AL125)</f>
        <v>0</v>
      </c>
      <c r="X15" s="109">
        <f>SUM('Proyectos 2020'!AM123:AM125)</f>
        <v>0</v>
      </c>
      <c r="Y15" s="109">
        <f>SUM('Proyectos 2020'!AN123:AN125)</f>
        <v>0</v>
      </c>
      <c r="Z15" s="109">
        <f>SUM('Proyectos 2020'!AO123:AO125)</f>
        <v>0</v>
      </c>
      <c r="AA15" s="109">
        <f>SUM('Proyectos 2020'!AP123:AP125)</f>
        <v>0</v>
      </c>
      <c r="AB15" s="109">
        <f>SUM('Proyectos 2020'!AQ123:AQ125)</f>
        <v>0</v>
      </c>
      <c r="AC15" s="109">
        <f>SUM('Proyectos 2020'!AR123:AR125)</f>
        <v>0</v>
      </c>
      <c r="AD15" s="109">
        <f>SUM('Proyectos 2020'!AS123:AS125)</f>
        <v>0</v>
      </c>
      <c r="AE15" s="109">
        <f>SUM('Proyectos 2020'!AT123:AT125)</f>
        <v>0</v>
      </c>
      <c r="AF15" s="109">
        <f>SUM('Proyectos 2020'!AU123:AU125)</f>
        <v>0</v>
      </c>
      <c r="AG15" s="109">
        <f>SUM('Proyectos 2020'!AV123:AV125)</f>
        <v>0</v>
      </c>
      <c r="AH15" s="109">
        <f>SUM('Proyectos 2020'!AW123:AW125)</f>
        <v>0</v>
      </c>
      <c r="AI15" s="109">
        <f>SUM('Proyectos 2020'!AX123:AX125)</f>
        <v>0</v>
      </c>
      <c r="AJ15" s="109">
        <f>SUM('Proyectos 2020'!AY123:AY125)</f>
        <v>0</v>
      </c>
      <c r="AK15" s="109">
        <f>SUM('Proyectos 2020'!AZ123:AZ125)</f>
        <v>0</v>
      </c>
      <c r="AL15" s="109">
        <f>SUM('Proyectos 2020'!BA123:BA125)</f>
        <v>0</v>
      </c>
      <c r="AM15" s="109">
        <f>SUM('Proyectos 2020'!BB123:BB125)</f>
        <v>0</v>
      </c>
      <c r="AN15" s="109">
        <f>SUM('Proyectos 2020'!BC123:BC125)</f>
        <v>0</v>
      </c>
      <c r="AO15" s="109">
        <f>SUM('Proyectos 2020'!BD123:BD125)</f>
        <v>0</v>
      </c>
      <c r="AP15" s="109">
        <f>SUM('Proyectos 2020'!BE123:BE125)</f>
        <v>0</v>
      </c>
      <c r="AQ15" s="109">
        <f>SUM('Proyectos 2020'!BF123:BF125)</f>
        <v>0</v>
      </c>
      <c r="AR15" s="109">
        <f>SUM('Proyectos 2020'!BG123:BG125)</f>
        <v>0</v>
      </c>
      <c r="AS15" s="109">
        <f>SUM('Proyectos 2020'!BH123:BH125)</f>
        <v>0</v>
      </c>
      <c r="AT15" s="109">
        <f>SUM('Proyectos 2020'!BI123:BI125)</f>
        <v>0</v>
      </c>
      <c r="AU15" s="109">
        <f>SUM('Proyectos 2020'!BJ123:BJ125)</f>
        <v>0</v>
      </c>
      <c r="AV15" s="109">
        <f>SUM('Proyectos 2020'!BK123:BK125)</f>
        <v>0</v>
      </c>
      <c r="AW15" s="109">
        <f>SUM('Proyectos 2020'!BL123:BL125)</f>
        <v>0</v>
      </c>
      <c r="AX15" s="109">
        <f>SUM('Proyectos 2020'!BM123:BM125)</f>
        <v>0</v>
      </c>
      <c r="AY15" s="109">
        <f>SUM('Proyectos 2020'!BN123:BN125)</f>
        <v>0</v>
      </c>
      <c r="AZ15" s="109">
        <f>SUM('Proyectos 2020'!BO123:BO125)</f>
        <v>0</v>
      </c>
      <c r="BA15" s="109">
        <f>SUM('Proyectos 2020'!BP123:BP125)</f>
        <v>0</v>
      </c>
      <c r="BB15" s="109">
        <f>SUM('Proyectos 2020'!BQ123:BQ125)</f>
        <v>0</v>
      </c>
      <c r="BC15" s="109">
        <f>SUM('Proyectos 2020'!BR123:BR125)</f>
        <v>0</v>
      </c>
      <c r="BD15" s="109">
        <f>SUM('Proyectos 2020'!BS123:BS125)</f>
        <v>0</v>
      </c>
      <c r="BE15" s="109">
        <f>SUM('Proyectos 2020'!BT123:BT125)</f>
        <v>0</v>
      </c>
      <c r="BF15" s="113">
        <f>SUM('Proyectos 2020'!BU123:BU125)</f>
        <v>0</v>
      </c>
      <c r="BG15" s="117">
        <f t="shared" si="0"/>
        <v>40000000</v>
      </c>
      <c r="BH15" s="170"/>
      <c r="BJ15" s="454"/>
    </row>
    <row r="16" spans="1:62" s="277" customFormat="1" ht="30" x14ac:dyDescent="0.25">
      <c r="A16" s="278"/>
      <c r="B16" s="279"/>
      <c r="C16" s="105" t="s">
        <v>105</v>
      </c>
      <c r="D16" s="106" t="s">
        <v>73</v>
      </c>
      <c r="E16" s="112">
        <f>SUM('Proyectos 2020'!T126:T130)</f>
        <v>340000000</v>
      </c>
      <c r="F16" s="109">
        <f>SUM('Proyectos 2020'!U126:U130)</f>
        <v>0</v>
      </c>
      <c r="G16" s="109">
        <f>SUM('Proyectos 2020'!V126:V130)</f>
        <v>0</v>
      </c>
      <c r="H16" s="109">
        <f>SUM('Proyectos 2020'!W126:W130)</f>
        <v>0</v>
      </c>
      <c r="I16" s="109">
        <f>SUM('Proyectos 2020'!X126:X130)</f>
        <v>0</v>
      </c>
      <c r="J16" s="109">
        <f>SUM('Proyectos 2020'!Y126:Y130)</f>
        <v>0</v>
      </c>
      <c r="K16" s="109">
        <f>SUM('Proyectos 2020'!Z126:Z130)</f>
        <v>0</v>
      </c>
      <c r="L16" s="109">
        <f>SUM('Proyectos 2020'!AA126:AA130)</f>
        <v>0</v>
      </c>
      <c r="M16" s="109">
        <f>SUM('Proyectos 2020'!AB126:AB130)</f>
        <v>0</v>
      </c>
      <c r="N16" s="109">
        <f>SUM('Proyectos 2020'!AC126:AC130)</f>
        <v>0</v>
      </c>
      <c r="O16" s="109">
        <f>SUM('Proyectos 2020'!AD126:AD130)</f>
        <v>0</v>
      </c>
      <c r="P16" s="109">
        <f>SUM('Proyectos 2020'!AE126:AE130)</f>
        <v>0</v>
      </c>
      <c r="Q16" s="109">
        <f>SUM('Proyectos 2020'!AF126:AF130)</f>
        <v>0</v>
      </c>
      <c r="R16" s="109">
        <f>SUM('Proyectos 2020'!AG126:AG130)</f>
        <v>0</v>
      </c>
      <c r="S16" s="109">
        <f>SUM('Proyectos 2020'!AH126:AH130)</f>
        <v>0</v>
      </c>
      <c r="T16" s="109">
        <f>SUM('Proyectos 2020'!AI126:AI130)</f>
        <v>0</v>
      </c>
      <c r="U16" s="109">
        <f>SUM('Proyectos 2020'!AJ126:AJ130)</f>
        <v>0</v>
      </c>
      <c r="V16" s="109">
        <f>SUM('Proyectos 2020'!AK126:AK130)</f>
        <v>0</v>
      </c>
      <c r="W16" s="109">
        <f>SUM('Proyectos 2020'!AL126:AL130)</f>
        <v>0</v>
      </c>
      <c r="X16" s="109">
        <f>SUM('Proyectos 2020'!AM126:AM130)</f>
        <v>0</v>
      </c>
      <c r="Y16" s="109">
        <f>SUM('Proyectos 2020'!AN126:AN130)</f>
        <v>0</v>
      </c>
      <c r="Z16" s="109">
        <f>SUM('Proyectos 2020'!AO126:AO130)</f>
        <v>0</v>
      </c>
      <c r="AA16" s="109">
        <f>SUM('Proyectos 2020'!AP126:AP130)</f>
        <v>0</v>
      </c>
      <c r="AB16" s="109">
        <f>SUM('Proyectos 2020'!AQ126:AQ130)</f>
        <v>0</v>
      </c>
      <c r="AC16" s="109">
        <f>SUM('Proyectos 2020'!AR126:AR130)</f>
        <v>0</v>
      </c>
      <c r="AD16" s="109">
        <f>SUM('Proyectos 2020'!AS126:AS130)</f>
        <v>0</v>
      </c>
      <c r="AE16" s="109">
        <f>SUM('Proyectos 2020'!AT126:AT130)</f>
        <v>0</v>
      </c>
      <c r="AF16" s="109">
        <f>SUM('Proyectos 2020'!AU126:AU130)</f>
        <v>0</v>
      </c>
      <c r="AG16" s="109">
        <f>SUM('Proyectos 2020'!AV126:AV130)</f>
        <v>0</v>
      </c>
      <c r="AH16" s="109">
        <f>SUM('Proyectos 2020'!AW126:AW130)</f>
        <v>0</v>
      </c>
      <c r="AI16" s="109">
        <f>SUM('Proyectos 2020'!AX126:AX130)</f>
        <v>0</v>
      </c>
      <c r="AJ16" s="109">
        <f>SUM('Proyectos 2020'!AY126:AY130)</f>
        <v>0</v>
      </c>
      <c r="AK16" s="109">
        <f>SUM('Proyectos 2020'!AZ126:AZ130)</f>
        <v>0</v>
      </c>
      <c r="AL16" s="109">
        <f>SUM('Proyectos 2020'!BA126:BA130)</f>
        <v>0</v>
      </c>
      <c r="AM16" s="109">
        <f>SUM('Proyectos 2020'!BB126:BB130)</f>
        <v>0</v>
      </c>
      <c r="AN16" s="109">
        <f>SUM('Proyectos 2020'!BC126:BC130)</f>
        <v>0</v>
      </c>
      <c r="AO16" s="109">
        <f>SUM('Proyectos 2020'!BD126:BD130)</f>
        <v>0</v>
      </c>
      <c r="AP16" s="109">
        <f>SUM('Proyectos 2020'!BE126:BE130)</f>
        <v>0</v>
      </c>
      <c r="AQ16" s="109">
        <f>SUM('Proyectos 2020'!BF126:BF130)</f>
        <v>0</v>
      </c>
      <c r="AR16" s="109">
        <f>SUM('Proyectos 2020'!BG126:BG130)</f>
        <v>0</v>
      </c>
      <c r="AS16" s="109">
        <f>SUM('Proyectos 2020'!BH126:BH130)</f>
        <v>0</v>
      </c>
      <c r="AT16" s="109">
        <f>SUM('Proyectos 2020'!BI126:BI130)</f>
        <v>0</v>
      </c>
      <c r="AU16" s="109">
        <f>SUM('Proyectos 2020'!BJ126:BJ130)</f>
        <v>0</v>
      </c>
      <c r="AV16" s="109">
        <f>SUM('Proyectos 2020'!BK126:BK130)</f>
        <v>0</v>
      </c>
      <c r="AW16" s="109">
        <f>SUM('Proyectos 2020'!BL126:BL130)</f>
        <v>0</v>
      </c>
      <c r="AX16" s="109">
        <f>SUM('Proyectos 2020'!BM126:BM130)</f>
        <v>0</v>
      </c>
      <c r="AY16" s="109">
        <f>SUM('Proyectos 2020'!BN126:BN130)</f>
        <v>0</v>
      </c>
      <c r="AZ16" s="109">
        <f>SUM('Proyectos 2020'!BO126:BO130)</f>
        <v>0</v>
      </c>
      <c r="BA16" s="109">
        <f>SUM('Proyectos 2020'!BP126:BP130)</f>
        <v>0</v>
      </c>
      <c r="BB16" s="109">
        <f>SUM('Proyectos 2020'!BQ126:BQ130)</f>
        <v>0</v>
      </c>
      <c r="BC16" s="109">
        <f>SUM('Proyectos 2020'!BR126:BR130)</f>
        <v>0</v>
      </c>
      <c r="BD16" s="109">
        <f>SUM('Proyectos 2020'!BS126:BS130)</f>
        <v>0</v>
      </c>
      <c r="BE16" s="109">
        <f>SUM('Proyectos 2020'!BT126:BT130)</f>
        <v>0</v>
      </c>
      <c r="BF16" s="113">
        <f>SUM('Proyectos 2020'!BU126:BU130)</f>
        <v>0</v>
      </c>
      <c r="BG16" s="117">
        <f t="shared" si="0"/>
        <v>340000000</v>
      </c>
      <c r="BH16" s="170"/>
      <c r="BJ16" s="454"/>
    </row>
    <row r="17" spans="1:62" s="277" customFormat="1" ht="45" x14ac:dyDescent="0.25">
      <c r="A17" s="278"/>
      <c r="B17" s="279"/>
      <c r="C17" s="105" t="s">
        <v>106</v>
      </c>
      <c r="D17" s="106" t="s">
        <v>74</v>
      </c>
      <c r="E17" s="112">
        <f>SUM('Proyectos 2020'!T131:T136)</f>
        <v>515000000</v>
      </c>
      <c r="F17" s="109">
        <f>SUM('Proyectos 2020'!U131:U136)</f>
        <v>0</v>
      </c>
      <c r="G17" s="109">
        <f>SUM('Proyectos 2020'!V131:V136)</f>
        <v>0</v>
      </c>
      <c r="H17" s="109">
        <f>SUM('Proyectos 2020'!W131:W136)</f>
        <v>0</v>
      </c>
      <c r="I17" s="109">
        <f>SUM('Proyectos 2020'!X131:X136)</f>
        <v>0</v>
      </c>
      <c r="J17" s="109">
        <f>SUM('Proyectos 2020'!Y131:Y136)</f>
        <v>0</v>
      </c>
      <c r="K17" s="109">
        <f>SUM('Proyectos 2020'!Z131:Z136)</f>
        <v>0</v>
      </c>
      <c r="L17" s="109">
        <f>SUM('Proyectos 2020'!AA131:AA136)</f>
        <v>0</v>
      </c>
      <c r="M17" s="109">
        <f>SUM('Proyectos 2020'!AB131:AB136)</f>
        <v>0</v>
      </c>
      <c r="N17" s="109">
        <f>SUM('Proyectos 2020'!AC131:AC136)</f>
        <v>0</v>
      </c>
      <c r="O17" s="109">
        <f>SUM('Proyectos 2020'!AD131:AD136)</f>
        <v>0</v>
      </c>
      <c r="P17" s="109">
        <f>SUM('Proyectos 2020'!AE131:AE136)</f>
        <v>0</v>
      </c>
      <c r="Q17" s="109">
        <f>SUM('Proyectos 2020'!AF131:AF136)</f>
        <v>0</v>
      </c>
      <c r="R17" s="109">
        <f>SUM('Proyectos 2020'!AG131:AG136)</f>
        <v>0</v>
      </c>
      <c r="S17" s="109">
        <f>SUM('Proyectos 2020'!AH131:AH136)</f>
        <v>0</v>
      </c>
      <c r="T17" s="109">
        <f>SUM('Proyectos 2020'!AI131:AI136)</f>
        <v>0</v>
      </c>
      <c r="U17" s="109">
        <f>SUM('Proyectos 2020'!AJ131:AJ136)</f>
        <v>0</v>
      </c>
      <c r="V17" s="109">
        <f>SUM('Proyectos 2020'!AK131:AK136)</f>
        <v>0</v>
      </c>
      <c r="W17" s="109">
        <f>SUM('Proyectos 2020'!AL131:AL136)</f>
        <v>0</v>
      </c>
      <c r="X17" s="109">
        <f>SUM('Proyectos 2020'!AM131:AM136)</f>
        <v>0</v>
      </c>
      <c r="Y17" s="109">
        <f>SUM('Proyectos 2020'!AN131:AN136)</f>
        <v>0</v>
      </c>
      <c r="Z17" s="109">
        <f>SUM('Proyectos 2020'!AO131:AO136)</f>
        <v>0</v>
      </c>
      <c r="AA17" s="109">
        <f>SUM('Proyectos 2020'!AP131:AP136)</f>
        <v>0</v>
      </c>
      <c r="AB17" s="109">
        <f>SUM('Proyectos 2020'!AQ131:AQ136)</f>
        <v>0</v>
      </c>
      <c r="AC17" s="109">
        <f>SUM('Proyectos 2020'!AR131:AR136)</f>
        <v>0</v>
      </c>
      <c r="AD17" s="109">
        <f>SUM('Proyectos 2020'!AS131:AS136)</f>
        <v>19200000</v>
      </c>
      <c r="AE17" s="109">
        <f>SUM('Proyectos 2020'!AT131:AT136)</f>
        <v>100000</v>
      </c>
      <c r="AF17" s="109">
        <f>SUM('Proyectos 2020'!AU131:AU136)</f>
        <v>0</v>
      </c>
      <c r="AG17" s="109">
        <f>SUM('Proyectos 2020'!AV131:AV136)</f>
        <v>0</v>
      </c>
      <c r="AH17" s="109">
        <f>SUM('Proyectos 2020'!AW131:AW136)</f>
        <v>0</v>
      </c>
      <c r="AI17" s="109">
        <f>SUM('Proyectos 2020'!AX131:AX136)</f>
        <v>0</v>
      </c>
      <c r="AJ17" s="109">
        <f>SUM('Proyectos 2020'!AY131:AY136)</f>
        <v>0</v>
      </c>
      <c r="AK17" s="109">
        <f>SUM('Proyectos 2020'!AZ131:AZ136)</f>
        <v>0</v>
      </c>
      <c r="AL17" s="109">
        <f>SUM('Proyectos 2020'!BA131:BA136)</f>
        <v>0</v>
      </c>
      <c r="AM17" s="109">
        <f>SUM('Proyectos 2020'!BB131:BB136)</f>
        <v>0</v>
      </c>
      <c r="AN17" s="109">
        <f>SUM('Proyectos 2020'!BC131:BC136)</f>
        <v>0</v>
      </c>
      <c r="AO17" s="109">
        <f>SUM('Proyectos 2020'!BD131:BD136)</f>
        <v>0</v>
      </c>
      <c r="AP17" s="109">
        <f>SUM('Proyectos 2020'!BE131:BE136)</f>
        <v>0</v>
      </c>
      <c r="AQ17" s="109">
        <f>SUM('Proyectos 2020'!BF131:BF136)</f>
        <v>0</v>
      </c>
      <c r="AR17" s="109">
        <f>SUM('Proyectos 2020'!BG131:BG136)</f>
        <v>0</v>
      </c>
      <c r="AS17" s="109">
        <f>SUM('Proyectos 2020'!BH131:BH136)</f>
        <v>0</v>
      </c>
      <c r="AT17" s="109">
        <f>SUM('Proyectos 2020'!BI131:BI136)</f>
        <v>0</v>
      </c>
      <c r="AU17" s="109">
        <f>SUM('Proyectos 2020'!BJ131:BJ136)</f>
        <v>0</v>
      </c>
      <c r="AV17" s="109">
        <f>SUM('Proyectos 2020'!BK131:BK136)</f>
        <v>0</v>
      </c>
      <c r="AW17" s="109">
        <f>SUM('Proyectos 2020'!BL131:BL136)</f>
        <v>0</v>
      </c>
      <c r="AX17" s="109">
        <f>SUM('Proyectos 2020'!BM131:BM136)</f>
        <v>0</v>
      </c>
      <c r="AY17" s="109">
        <f>SUM('Proyectos 2020'!BN131:BN136)</f>
        <v>0</v>
      </c>
      <c r="AZ17" s="109">
        <f>SUM('Proyectos 2020'!BO131:BO136)</f>
        <v>0</v>
      </c>
      <c r="BA17" s="109">
        <f>SUM('Proyectos 2020'!BP131:BP136)</f>
        <v>0</v>
      </c>
      <c r="BB17" s="109">
        <f>SUM('Proyectos 2020'!BQ131:BQ136)</f>
        <v>0</v>
      </c>
      <c r="BC17" s="109">
        <f>SUM('Proyectos 2020'!BR131:BR136)</f>
        <v>0</v>
      </c>
      <c r="BD17" s="109">
        <f>SUM('Proyectos 2020'!BS131:BS136)</f>
        <v>0</v>
      </c>
      <c r="BE17" s="109">
        <f>SUM('Proyectos 2020'!BT131:BT136)</f>
        <v>0</v>
      </c>
      <c r="BF17" s="113">
        <f>SUM('Proyectos 2020'!BU131:BU136)</f>
        <v>0</v>
      </c>
      <c r="BG17" s="117">
        <f t="shared" si="0"/>
        <v>534300000</v>
      </c>
      <c r="BH17" s="170"/>
      <c r="BJ17" s="454"/>
    </row>
    <row r="18" spans="1:62" s="277" customFormat="1" ht="30.75" thickBot="1" x14ac:dyDescent="0.3">
      <c r="A18" s="278"/>
      <c r="B18" s="279"/>
      <c r="C18" s="134" t="s">
        <v>107</v>
      </c>
      <c r="D18" s="135" t="s">
        <v>75</v>
      </c>
      <c r="E18" s="136">
        <f>SUM('Proyectos 2020'!T137:T145)</f>
        <v>203000000</v>
      </c>
      <c r="F18" s="137">
        <f>SUM('Proyectos 2020'!U137:U145)</f>
        <v>0</v>
      </c>
      <c r="G18" s="137">
        <f>SUM('Proyectos 2020'!V137:V145)</f>
        <v>0</v>
      </c>
      <c r="H18" s="137">
        <f>SUM('Proyectos 2020'!W137:W145)</f>
        <v>0</v>
      </c>
      <c r="I18" s="137">
        <f>SUM('Proyectos 2020'!X137:X145)</f>
        <v>0</v>
      </c>
      <c r="J18" s="137">
        <f>SUM('Proyectos 2020'!Y137:Y145)</f>
        <v>0</v>
      </c>
      <c r="K18" s="137">
        <f>SUM('Proyectos 2020'!Z137:Z145)</f>
        <v>0</v>
      </c>
      <c r="L18" s="137">
        <f>SUM('Proyectos 2020'!AA137:AA145)</f>
        <v>0</v>
      </c>
      <c r="M18" s="137">
        <f>SUM('Proyectos 2020'!AB137:AB145)</f>
        <v>0</v>
      </c>
      <c r="N18" s="137">
        <f>SUM('Proyectos 2020'!AC137:AC145)</f>
        <v>0</v>
      </c>
      <c r="O18" s="137">
        <f>SUM('Proyectos 2020'!AD137:AD145)</f>
        <v>0</v>
      </c>
      <c r="P18" s="137">
        <f>SUM('Proyectos 2020'!AE137:AE145)</f>
        <v>0</v>
      </c>
      <c r="Q18" s="137">
        <f>SUM('Proyectos 2020'!AF137:AF145)</f>
        <v>0</v>
      </c>
      <c r="R18" s="137">
        <f>SUM('Proyectos 2020'!AG137:AG145)</f>
        <v>0</v>
      </c>
      <c r="S18" s="137">
        <f>SUM('Proyectos 2020'!AH137:AH145)</f>
        <v>0</v>
      </c>
      <c r="T18" s="137">
        <f>SUM('Proyectos 2020'!AI137:AI145)</f>
        <v>0</v>
      </c>
      <c r="U18" s="137">
        <f>SUM('Proyectos 2020'!AJ137:AJ145)</f>
        <v>0</v>
      </c>
      <c r="V18" s="137">
        <f>SUM('Proyectos 2020'!AK137:AK145)</f>
        <v>0</v>
      </c>
      <c r="W18" s="137">
        <f>SUM('Proyectos 2020'!AL137:AL145)</f>
        <v>0</v>
      </c>
      <c r="X18" s="137">
        <f>SUM('Proyectos 2020'!AM137:AM145)</f>
        <v>0</v>
      </c>
      <c r="Y18" s="137">
        <f>SUM('Proyectos 2020'!AN137:AN145)</f>
        <v>0</v>
      </c>
      <c r="Z18" s="137">
        <f>SUM('Proyectos 2020'!AO137:AO145)</f>
        <v>0</v>
      </c>
      <c r="AA18" s="137">
        <f>SUM('Proyectos 2020'!AP137:AP145)</f>
        <v>0</v>
      </c>
      <c r="AB18" s="137">
        <f>SUM('Proyectos 2020'!AQ137:AQ145)</f>
        <v>0</v>
      </c>
      <c r="AC18" s="137">
        <f>SUM('Proyectos 2020'!AR137:AR145)</f>
        <v>0</v>
      </c>
      <c r="AD18" s="137">
        <f>SUM('Proyectos 2020'!AS137:AS145)</f>
        <v>0</v>
      </c>
      <c r="AE18" s="137">
        <f>SUM('Proyectos 2020'!AT137:AT145)</f>
        <v>0</v>
      </c>
      <c r="AF18" s="137">
        <f>SUM('Proyectos 2020'!AU137:AU145)</f>
        <v>0</v>
      </c>
      <c r="AG18" s="137">
        <f>SUM('Proyectos 2020'!AV137:AV145)</f>
        <v>0</v>
      </c>
      <c r="AH18" s="137">
        <f>SUM('Proyectos 2020'!AW137:AW145)</f>
        <v>0</v>
      </c>
      <c r="AI18" s="137">
        <f>SUM('Proyectos 2020'!AX137:AX145)</f>
        <v>0</v>
      </c>
      <c r="AJ18" s="137">
        <f>SUM('Proyectos 2020'!AY137:AY145)</f>
        <v>0</v>
      </c>
      <c r="AK18" s="137">
        <f>SUM('Proyectos 2020'!AZ137:AZ145)</f>
        <v>0</v>
      </c>
      <c r="AL18" s="137">
        <f>SUM('Proyectos 2020'!BA137:BA145)</f>
        <v>0</v>
      </c>
      <c r="AM18" s="137">
        <f>SUM('Proyectos 2020'!BB137:BB145)</f>
        <v>0</v>
      </c>
      <c r="AN18" s="137">
        <f>SUM('Proyectos 2020'!BC137:BC145)</f>
        <v>0</v>
      </c>
      <c r="AO18" s="137">
        <f>SUM('Proyectos 2020'!BD137:BD145)</f>
        <v>0</v>
      </c>
      <c r="AP18" s="137">
        <f>SUM('Proyectos 2020'!BE137:BE145)</f>
        <v>0</v>
      </c>
      <c r="AQ18" s="137">
        <f>SUM('Proyectos 2020'!BF137:BF145)</f>
        <v>0</v>
      </c>
      <c r="AR18" s="137">
        <f>SUM('Proyectos 2020'!BG137:BG145)</f>
        <v>0</v>
      </c>
      <c r="AS18" s="137">
        <f>SUM('Proyectos 2020'!BH137:BH145)</f>
        <v>0</v>
      </c>
      <c r="AT18" s="137">
        <f>SUM('Proyectos 2020'!BI137:BI145)</f>
        <v>0</v>
      </c>
      <c r="AU18" s="137">
        <f>SUM('Proyectos 2020'!BJ137:BJ145)</f>
        <v>0</v>
      </c>
      <c r="AV18" s="137">
        <f>SUM('Proyectos 2020'!BK137:BK145)</f>
        <v>0</v>
      </c>
      <c r="AW18" s="137">
        <f>SUM('Proyectos 2020'!BL137:BL145)</f>
        <v>0</v>
      </c>
      <c r="AX18" s="137">
        <f>SUM('Proyectos 2020'!BM137:BM145)</f>
        <v>0</v>
      </c>
      <c r="AY18" s="137">
        <f>SUM('Proyectos 2020'!BN137:BN145)</f>
        <v>0</v>
      </c>
      <c r="AZ18" s="137">
        <f>SUM('Proyectos 2020'!BO137:BO145)</f>
        <v>0</v>
      </c>
      <c r="BA18" s="137">
        <f>SUM('Proyectos 2020'!BP137:BP145)</f>
        <v>0</v>
      </c>
      <c r="BB18" s="137">
        <f>SUM('Proyectos 2020'!BQ137:BQ145)</f>
        <v>0</v>
      </c>
      <c r="BC18" s="137">
        <f>SUM('Proyectos 2020'!BR137:BR145)</f>
        <v>0</v>
      </c>
      <c r="BD18" s="137">
        <f>SUM('Proyectos 2020'!BS137:BS145)</f>
        <v>0</v>
      </c>
      <c r="BE18" s="137">
        <f>SUM('Proyectos 2020'!BT137:BT145)</f>
        <v>0</v>
      </c>
      <c r="BF18" s="138">
        <f>SUM('Proyectos 2020'!BU137:BU145)</f>
        <v>0</v>
      </c>
      <c r="BG18" s="119">
        <f t="shared" si="0"/>
        <v>203000000</v>
      </c>
      <c r="BH18" s="170"/>
      <c r="BJ18" s="454"/>
    </row>
    <row r="19" spans="1:62" s="277" customFormat="1" ht="45" x14ac:dyDescent="0.25">
      <c r="A19" s="275" t="s">
        <v>54</v>
      </c>
      <c r="B19" s="276" t="s">
        <v>55</v>
      </c>
      <c r="C19" s="129" t="s">
        <v>108</v>
      </c>
      <c r="D19" s="130" t="s">
        <v>76</v>
      </c>
      <c r="E19" s="131">
        <f>SUM('Proyectos 2020'!T146:T166)</f>
        <v>1186036079</v>
      </c>
      <c r="F19" s="110">
        <f>SUM('Proyectos 2020'!U146:U166)</f>
        <v>0</v>
      </c>
      <c r="G19" s="110">
        <f>SUM('Proyectos 2020'!V146:V166)</f>
        <v>0</v>
      </c>
      <c r="H19" s="110">
        <f>SUM('Proyectos 2020'!W146:W166)</f>
        <v>0</v>
      </c>
      <c r="I19" s="110">
        <f>SUM('Proyectos 2020'!X146:X166)</f>
        <v>0</v>
      </c>
      <c r="J19" s="110">
        <f>SUM('Proyectos 2020'!Y146:Y166)</f>
        <v>0</v>
      </c>
      <c r="K19" s="110">
        <f>SUM('Proyectos 2020'!Z146:Z166)</f>
        <v>0</v>
      </c>
      <c r="L19" s="110">
        <f>SUM('Proyectos 2020'!AA146:AA166)</f>
        <v>0</v>
      </c>
      <c r="M19" s="110">
        <f>SUM('Proyectos 2020'!AB146:AB166)</f>
        <v>0</v>
      </c>
      <c r="N19" s="110">
        <f>SUM('Proyectos 2020'!AC146:AC166)</f>
        <v>0</v>
      </c>
      <c r="O19" s="110">
        <f>SUM('Proyectos 2020'!AD146:AD166)</f>
        <v>0</v>
      </c>
      <c r="P19" s="110">
        <f>SUM('Proyectos 2020'!AE146:AE166)</f>
        <v>2078184905</v>
      </c>
      <c r="Q19" s="110">
        <f>SUM('Proyectos 2020'!AF146:AF166)</f>
        <v>7000000</v>
      </c>
      <c r="R19" s="110">
        <f>SUM('Proyectos 2020'!AG146:AG166)</f>
        <v>0</v>
      </c>
      <c r="S19" s="110">
        <f>SUM('Proyectos 2020'!AH146:AH166)</f>
        <v>0</v>
      </c>
      <c r="T19" s="110">
        <f>SUM('Proyectos 2020'!AI146:AI166)</f>
        <v>0</v>
      </c>
      <c r="U19" s="110">
        <f>SUM('Proyectos 2020'!AJ146:AJ166)</f>
        <v>0</v>
      </c>
      <c r="V19" s="110">
        <f>SUM('Proyectos 2020'!AK146:AK166)</f>
        <v>0</v>
      </c>
      <c r="W19" s="110">
        <f>SUM('Proyectos 2020'!AL146:AL166)</f>
        <v>0</v>
      </c>
      <c r="X19" s="110">
        <f>SUM('Proyectos 2020'!AM146:AM166)</f>
        <v>0</v>
      </c>
      <c r="Y19" s="110">
        <f>SUM('Proyectos 2020'!AN146:AN166)</f>
        <v>0</v>
      </c>
      <c r="Z19" s="110">
        <f>SUM('Proyectos 2020'!AO146:AO166)</f>
        <v>0</v>
      </c>
      <c r="AA19" s="110">
        <f>SUM('Proyectos 2020'!AP146:AP166)</f>
        <v>0</v>
      </c>
      <c r="AB19" s="110">
        <f>SUM('Proyectos 2020'!AQ146:AQ166)</f>
        <v>0</v>
      </c>
      <c r="AC19" s="110">
        <f>SUM('Proyectos 2020'!AR146:AR166)</f>
        <v>0</v>
      </c>
      <c r="AD19" s="110">
        <f>SUM('Proyectos 2020'!AS146:AS166)</f>
        <v>0</v>
      </c>
      <c r="AE19" s="110">
        <f>SUM('Proyectos 2020'!AT146:AT166)</f>
        <v>0</v>
      </c>
      <c r="AF19" s="110">
        <f>SUM('Proyectos 2020'!AU146:AU166)</f>
        <v>0</v>
      </c>
      <c r="AG19" s="110">
        <f>SUM('Proyectos 2020'!AV146:AV166)</f>
        <v>0</v>
      </c>
      <c r="AH19" s="110">
        <f>SUM('Proyectos 2020'!AW146:AW166)</f>
        <v>0</v>
      </c>
      <c r="AI19" s="110">
        <f>SUM('Proyectos 2020'!AX146:AX166)</f>
        <v>0</v>
      </c>
      <c r="AJ19" s="110">
        <f>SUM('Proyectos 2020'!AY146:AY166)</f>
        <v>0</v>
      </c>
      <c r="AK19" s="110">
        <f>SUM('Proyectos 2020'!AZ146:AZ166)</f>
        <v>0</v>
      </c>
      <c r="AL19" s="110">
        <f>SUM('Proyectos 2020'!BA146:BA166)</f>
        <v>0</v>
      </c>
      <c r="AM19" s="110">
        <f>SUM('Proyectos 2020'!BB146:BB166)</f>
        <v>2000000000</v>
      </c>
      <c r="AN19" s="110">
        <f>SUM('Proyectos 2020'!BC146:BC166)</f>
        <v>2000000</v>
      </c>
      <c r="AO19" s="110">
        <f>SUM('Proyectos 2020'!BD146:BD166)</f>
        <v>0</v>
      </c>
      <c r="AP19" s="110">
        <f>SUM('Proyectos 2020'!BE146:BE166)</f>
        <v>2000000000</v>
      </c>
      <c r="AQ19" s="110">
        <f>SUM('Proyectos 2020'!BF146:BF166)</f>
        <v>2000000</v>
      </c>
      <c r="AR19" s="110">
        <f>SUM('Proyectos 2020'!BG146:BG166)</f>
        <v>0</v>
      </c>
      <c r="AS19" s="110">
        <f>SUM('Proyectos 2020'!BH146:BH166)</f>
        <v>0</v>
      </c>
      <c r="AT19" s="110">
        <f>SUM('Proyectos 2020'!BI146:BI166)</f>
        <v>0</v>
      </c>
      <c r="AU19" s="110">
        <f>SUM('Proyectos 2020'!BJ146:BJ166)</f>
        <v>0</v>
      </c>
      <c r="AV19" s="110">
        <f>SUM('Proyectos 2020'!BK146:BK166)</f>
        <v>0</v>
      </c>
      <c r="AW19" s="110">
        <f>SUM('Proyectos 2020'!BL146:BL166)</f>
        <v>0</v>
      </c>
      <c r="AX19" s="110">
        <f>SUM('Proyectos 2020'!BM146:BM166)</f>
        <v>0</v>
      </c>
      <c r="AY19" s="110">
        <f>SUM('Proyectos 2020'!BN146:BN166)</f>
        <v>2000000000</v>
      </c>
      <c r="AZ19" s="110">
        <f>SUM('Proyectos 2020'!BO146:BO166)</f>
        <v>0</v>
      </c>
      <c r="BA19" s="110">
        <f>SUM('Proyectos 2020'!BP146:BP166)</f>
        <v>0</v>
      </c>
      <c r="BB19" s="110">
        <f>SUM('Proyectos 2020'!BQ146:BQ166)</f>
        <v>0</v>
      </c>
      <c r="BC19" s="110">
        <f>SUM('Proyectos 2020'!BR146:BR166)</f>
        <v>0</v>
      </c>
      <c r="BD19" s="110">
        <f>SUM('Proyectos 2020'!BS146:BS166)</f>
        <v>0</v>
      </c>
      <c r="BE19" s="110">
        <f>SUM('Proyectos 2020'!BT146:BT166)</f>
        <v>0</v>
      </c>
      <c r="BF19" s="132">
        <f>SUM('Proyectos 2020'!BU146:BU166)</f>
        <v>0</v>
      </c>
      <c r="BG19" s="133">
        <f t="shared" si="0"/>
        <v>9275220984</v>
      </c>
      <c r="BH19" s="169">
        <f>SUM(BG19:BG30)</f>
        <v>22312540143</v>
      </c>
      <c r="BJ19" s="454"/>
    </row>
    <row r="20" spans="1:62" s="277" customFormat="1" ht="30" x14ac:dyDescent="0.25">
      <c r="A20" s="278"/>
      <c r="B20" s="279"/>
      <c r="C20" s="105" t="s">
        <v>109</v>
      </c>
      <c r="D20" s="106" t="s">
        <v>77</v>
      </c>
      <c r="E20" s="112">
        <f>SUM('Proyectos 2020'!T167:T179)</f>
        <v>2861000001</v>
      </c>
      <c r="F20" s="109">
        <f>SUM('Proyectos 2020'!U167:U179)</f>
        <v>0</v>
      </c>
      <c r="G20" s="109">
        <f>SUM('Proyectos 2020'!V167:V179)</f>
        <v>0</v>
      </c>
      <c r="H20" s="109">
        <f>SUM('Proyectos 2020'!W167:W179)</f>
        <v>0</v>
      </c>
      <c r="I20" s="109">
        <f>SUM('Proyectos 2020'!X167:X179)</f>
        <v>0</v>
      </c>
      <c r="J20" s="109">
        <f>SUM('Proyectos 2020'!Y167:Y179)</f>
        <v>0</v>
      </c>
      <c r="K20" s="109">
        <f>SUM('Proyectos 2020'!Z167:Z179)</f>
        <v>0</v>
      </c>
      <c r="L20" s="109">
        <f>SUM('Proyectos 2020'!AA167:AA179)</f>
        <v>0</v>
      </c>
      <c r="M20" s="109">
        <f>SUM('Proyectos 2020'!AB167:AB179)</f>
        <v>0</v>
      </c>
      <c r="N20" s="109">
        <f>SUM('Proyectos 2020'!AC167:AC179)</f>
        <v>0</v>
      </c>
      <c r="O20" s="109">
        <f>SUM('Proyectos 2020'!AD167:AD179)</f>
        <v>0</v>
      </c>
      <c r="P20" s="109">
        <f>SUM('Proyectos 2020'!AE167:AE179)</f>
        <v>0</v>
      </c>
      <c r="Q20" s="109">
        <f>SUM('Proyectos 2020'!AF167:AF179)</f>
        <v>0</v>
      </c>
      <c r="R20" s="109">
        <f>SUM('Proyectos 2020'!AG167:AG179)</f>
        <v>0</v>
      </c>
      <c r="S20" s="109">
        <f>SUM('Proyectos 2020'!AH167:AH179)</f>
        <v>0</v>
      </c>
      <c r="T20" s="109">
        <f>SUM('Proyectos 2020'!AI167:AI179)</f>
        <v>0</v>
      </c>
      <c r="U20" s="109">
        <f>SUM('Proyectos 2020'!AJ167:AJ179)</f>
        <v>0</v>
      </c>
      <c r="V20" s="109">
        <f>SUM('Proyectos 2020'!AK167:AK179)</f>
        <v>1400000000</v>
      </c>
      <c r="W20" s="109">
        <f>SUM('Proyectos 2020'!AL167:AL179)</f>
        <v>30000000</v>
      </c>
      <c r="X20" s="109">
        <f>SUM('Proyectos 2020'!AM167:AM179)</f>
        <v>0</v>
      </c>
      <c r="Y20" s="109">
        <f>SUM('Proyectos 2020'!AN167:AN179)</f>
        <v>0</v>
      </c>
      <c r="Z20" s="109">
        <f>SUM('Proyectos 2020'!AO167:AO179)</f>
        <v>0</v>
      </c>
      <c r="AA20" s="109">
        <f>SUM('Proyectos 2020'!AP167:AP179)</f>
        <v>0</v>
      </c>
      <c r="AB20" s="109">
        <f>SUM('Proyectos 2020'!AQ167:AQ179)</f>
        <v>0</v>
      </c>
      <c r="AC20" s="109">
        <f>SUM('Proyectos 2020'!AR167:AR179)</f>
        <v>0</v>
      </c>
      <c r="AD20" s="109">
        <f>SUM('Proyectos 2020'!AS167:AS179)</f>
        <v>0</v>
      </c>
      <c r="AE20" s="109">
        <f>SUM('Proyectos 2020'!AT167:AT179)</f>
        <v>0</v>
      </c>
      <c r="AF20" s="109">
        <f>SUM('Proyectos 2020'!AU167:AU179)</f>
        <v>0</v>
      </c>
      <c r="AG20" s="109">
        <f>SUM('Proyectos 2020'!AV167:AV179)</f>
        <v>0</v>
      </c>
      <c r="AH20" s="109">
        <f>SUM('Proyectos 2020'!AW167:AW179)</f>
        <v>0</v>
      </c>
      <c r="AI20" s="109">
        <f>SUM('Proyectos 2020'!AX167:AX179)</f>
        <v>0</v>
      </c>
      <c r="AJ20" s="109">
        <f>SUM('Proyectos 2020'!AY167:AY179)</f>
        <v>0</v>
      </c>
      <c r="AK20" s="109">
        <f>SUM('Proyectos 2020'!AZ167:AZ179)</f>
        <v>0</v>
      </c>
      <c r="AL20" s="109">
        <f>SUM('Proyectos 2020'!BA167:BA179)</f>
        <v>0</v>
      </c>
      <c r="AM20" s="109">
        <f>SUM('Proyectos 2020'!BB167:BB179)</f>
        <v>0</v>
      </c>
      <c r="AN20" s="109">
        <f>SUM('Proyectos 2020'!BC167:BC179)</f>
        <v>0</v>
      </c>
      <c r="AO20" s="109">
        <f>SUM('Proyectos 2020'!BD167:BD179)</f>
        <v>0</v>
      </c>
      <c r="AP20" s="109">
        <f>SUM('Proyectos 2020'!BE167:BE179)</f>
        <v>0</v>
      </c>
      <c r="AQ20" s="109">
        <f>SUM('Proyectos 2020'!BF167:BF179)</f>
        <v>0</v>
      </c>
      <c r="AR20" s="109">
        <f>SUM('Proyectos 2020'!BG167:BG179)</f>
        <v>0</v>
      </c>
      <c r="AS20" s="109">
        <f>SUM('Proyectos 2020'!BH167:BH179)</f>
        <v>0</v>
      </c>
      <c r="AT20" s="109">
        <f>SUM('Proyectos 2020'!BI167:BI179)</f>
        <v>0</v>
      </c>
      <c r="AU20" s="109">
        <f>SUM('Proyectos 2020'!BJ167:BJ179)</f>
        <v>0</v>
      </c>
      <c r="AV20" s="109">
        <f>SUM('Proyectos 2020'!BK167:BK179)</f>
        <v>0</v>
      </c>
      <c r="AW20" s="109">
        <f>SUM('Proyectos 2020'!BL167:BL179)</f>
        <v>0</v>
      </c>
      <c r="AX20" s="109">
        <f>SUM('Proyectos 2020'!BM167:BM179)</f>
        <v>0</v>
      </c>
      <c r="AY20" s="109">
        <f>SUM('Proyectos 2020'!BN167:BN179)</f>
        <v>0</v>
      </c>
      <c r="AZ20" s="109">
        <f>SUM('Proyectos 2020'!BO167:BO179)</f>
        <v>0</v>
      </c>
      <c r="BA20" s="109">
        <f>SUM('Proyectos 2020'!BP167:BP179)</f>
        <v>0</v>
      </c>
      <c r="BB20" s="109">
        <f>SUM('Proyectos 2020'!BQ167:BQ179)</f>
        <v>0</v>
      </c>
      <c r="BC20" s="109">
        <f>SUM('Proyectos 2020'!BR167:BR179)</f>
        <v>0</v>
      </c>
      <c r="BD20" s="109">
        <f>SUM('Proyectos 2020'!BS167:BS179)</f>
        <v>0</v>
      </c>
      <c r="BE20" s="109">
        <f>SUM('Proyectos 2020'!BT167:BT179)</f>
        <v>0</v>
      </c>
      <c r="BF20" s="113">
        <f>SUM('Proyectos 2020'!BU167:BU179)</f>
        <v>0</v>
      </c>
      <c r="BG20" s="117">
        <f t="shared" si="0"/>
        <v>4291000001</v>
      </c>
      <c r="BH20" s="170"/>
      <c r="BJ20" s="454"/>
    </row>
    <row r="21" spans="1:62" s="277" customFormat="1" ht="75" x14ac:dyDescent="0.25">
      <c r="A21" s="278"/>
      <c r="B21" s="279"/>
      <c r="C21" s="105" t="s">
        <v>110</v>
      </c>
      <c r="D21" s="106" t="s">
        <v>78</v>
      </c>
      <c r="E21" s="112">
        <f>SUM('Proyectos 2020'!T180:T183)</f>
        <v>0</v>
      </c>
      <c r="F21" s="109">
        <f>SUM('Proyectos 2020'!U180:U183)</f>
        <v>0</v>
      </c>
      <c r="G21" s="109">
        <f>SUM('Proyectos 2020'!V180:V183)</f>
        <v>0</v>
      </c>
      <c r="H21" s="109">
        <f>SUM('Proyectos 2020'!W180:W183)</f>
        <v>0</v>
      </c>
      <c r="I21" s="109">
        <f>SUM('Proyectos 2020'!X180:X183)</f>
        <v>0</v>
      </c>
      <c r="J21" s="109">
        <f>SUM('Proyectos 2020'!Y180:Y183)</f>
        <v>0</v>
      </c>
      <c r="K21" s="109">
        <f>SUM('Proyectos 2020'!Z180:Z183)</f>
        <v>0</v>
      </c>
      <c r="L21" s="109">
        <f>SUM('Proyectos 2020'!AA180:AA183)</f>
        <v>0</v>
      </c>
      <c r="M21" s="109">
        <f>SUM('Proyectos 2020'!AB180:AB183)</f>
        <v>0</v>
      </c>
      <c r="N21" s="109">
        <f>SUM('Proyectos 2020'!AC180:AC183)</f>
        <v>0</v>
      </c>
      <c r="O21" s="109">
        <f>SUM('Proyectos 2020'!AD180:AD183)</f>
        <v>0</v>
      </c>
      <c r="P21" s="109">
        <f>SUM('Proyectos 2020'!AE180:AE183)</f>
        <v>0</v>
      </c>
      <c r="Q21" s="109">
        <f>SUM('Proyectos 2020'!AF180:AF183)</f>
        <v>0</v>
      </c>
      <c r="R21" s="109">
        <f>SUM('Proyectos 2020'!AG180:AG183)</f>
        <v>0</v>
      </c>
      <c r="S21" s="109">
        <f>SUM('Proyectos 2020'!AH180:AH183)</f>
        <v>0</v>
      </c>
      <c r="T21" s="109">
        <f>SUM('Proyectos 2020'!AI180:AI183)</f>
        <v>0</v>
      </c>
      <c r="U21" s="109">
        <f>SUM('Proyectos 2020'!AJ180:AJ183)</f>
        <v>0</v>
      </c>
      <c r="V21" s="109">
        <f>SUM('Proyectos 2020'!AK180:AK183)</f>
        <v>0</v>
      </c>
      <c r="W21" s="109">
        <f>SUM('Proyectos 2020'!AL180:AL183)</f>
        <v>0</v>
      </c>
      <c r="X21" s="109">
        <f>SUM('Proyectos 2020'!AM180:AM183)</f>
        <v>0</v>
      </c>
      <c r="Y21" s="109">
        <f>SUM('Proyectos 2020'!AN180:AN183)</f>
        <v>0</v>
      </c>
      <c r="Z21" s="109">
        <f>SUM('Proyectos 2020'!AO180:AO183)</f>
        <v>0</v>
      </c>
      <c r="AA21" s="109">
        <f>SUM('Proyectos 2020'!AP180:AP183)</f>
        <v>0</v>
      </c>
      <c r="AB21" s="109">
        <f>SUM('Proyectos 2020'!AQ180:AQ183)</f>
        <v>0</v>
      </c>
      <c r="AC21" s="109">
        <f>SUM('Proyectos 2020'!AR180:AR183)</f>
        <v>0</v>
      </c>
      <c r="AD21" s="109">
        <f>SUM('Proyectos 2020'!AS180:AS183)</f>
        <v>0</v>
      </c>
      <c r="AE21" s="109">
        <f>SUM('Proyectos 2020'!AT180:AT183)</f>
        <v>0</v>
      </c>
      <c r="AF21" s="109">
        <f>SUM('Proyectos 2020'!AU180:AU183)</f>
        <v>0</v>
      </c>
      <c r="AG21" s="109">
        <f>SUM('Proyectos 2020'!AV180:AV183)</f>
        <v>0</v>
      </c>
      <c r="AH21" s="109">
        <f>SUM('Proyectos 2020'!AW180:AW183)</f>
        <v>0</v>
      </c>
      <c r="AI21" s="109">
        <f>SUM('Proyectos 2020'!AX180:AX183)</f>
        <v>2000000000</v>
      </c>
      <c r="AJ21" s="109">
        <f>SUM('Proyectos 2020'!AY180:AY183)</f>
        <v>3000000</v>
      </c>
      <c r="AK21" s="109">
        <f>SUM('Proyectos 2020'!AZ180:AZ183)</f>
        <v>0</v>
      </c>
      <c r="AL21" s="109">
        <f>SUM('Proyectos 2020'!BA180:BA183)</f>
        <v>0</v>
      </c>
      <c r="AM21" s="109">
        <f>SUM('Proyectos 2020'!BB180:BB183)</f>
        <v>0</v>
      </c>
      <c r="AN21" s="109">
        <f>SUM('Proyectos 2020'!BC180:BC183)</f>
        <v>0</v>
      </c>
      <c r="AO21" s="109">
        <f>SUM('Proyectos 2020'!BD180:BD183)</f>
        <v>0</v>
      </c>
      <c r="AP21" s="109">
        <f>SUM('Proyectos 2020'!BE180:BE183)</f>
        <v>0</v>
      </c>
      <c r="AQ21" s="109">
        <f>SUM('Proyectos 2020'!BF180:BF183)</f>
        <v>0</v>
      </c>
      <c r="AR21" s="109">
        <f>SUM('Proyectos 2020'!BG180:BG183)</f>
        <v>0</v>
      </c>
      <c r="AS21" s="109">
        <f>SUM('Proyectos 2020'!BH180:BH183)</f>
        <v>0</v>
      </c>
      <c r="AT21" s="109">
        <f>SUM('Proyectos 2020'!BI180:BI183)</f>
        <v>0</v>
      </c>
      <c r="AU21" s="109">
        <f>SUM('Proyectos 2020'!BJ180:BJ183)</f>
        <v>0</v>
      </c>
      <c r="AV21" s="109">
        <f>SUM('Proyectos 2020'!BK180:BK183)</f>
        <v>0</v>
      </c>
      <c r="AW21" s="109">
        <f>SUM('Proyectos 2020'!BL180:BL183)</f>
        <v>0</v>
      </c>
      <c r="AX21" s="109">
        <f>SUM('Proyectos 2020'!BM180:BM183)</f>
        <v>0</v>
      </c>
      <c r="AY21" s="109">
        <f>SUM('Proyectos 2020'!BN180:BN183)</f>
        <v>0</v>
      </c>
      <c r="AZ21" s="109">
        <f>SUM('Proyectos 2020'!BO180:BO183)</f>
        <v>0</v>
      </c>
      <c r="BA21" s="109">
        <f>SUM('Proyectos 2020'!BP180:BP183)</f>
        <v>0</v>
      </c>
      <c r="BB21" s="109">
        <f>SUM('Proyectos 2020'!BQ180:BQ183)</f>
        <v>0</v>
      </c>
      <c r="BC21" s="109">
        <f>SUM('Proyectos 2020'!BR180:BR183)</f>
        <v>0</v>
      </c>
      <c r="BD21" s="109">
        <f>SUM('Proyectos 2020'!BS180:BS183)</f>
        <v>0</v>
      </c>
      <c r="BE21" s="109">
        <f>SUM('Proyectos 2020'!BT180:BT183)</f>
        <v>0</v>
      </c>
      <c r="BF21" s="113">
        <f>SUM('Proyectos 2020'!BU180:BU183)</f>
        <v>0</v>
      </c>
      <c r="BG21" s="117">
        <f t="shared" si="0"/>
        <v>2003000000</v>
      </c>
      <c r="BH21" s="170"/>
      <c r="BJ21" s="454"/>
    </row>
    <row r="22" spans="1:62" s="277" customFormat="1" ht="60" x14ac:dyDescent="0.25">
      <c r="A22" s="278"/>
      <c r="B22" s="279"/>
      <c r="C22" s="105" t="s">
        <v>111</v>
      </c>
      <c r="D22" s="106" t="s">
        <v>79</v>
      </c>
      <c r="E22" s="112">
        <f>SUM('Proyectos 2020'!T184:T192)</f>
        <v>920000000</v>
      </c>
      <c r="F22" s="109">
        <f>SUM('Proyectos 2020'!U184:U192)</f>
        <v>0</v>
      </c>
      <c r="G22" s="109">
        <f>SUM('Proyectos 2020'!V184:V192)</f>
        <v>0</v>
      </c>
      <c r="H22" s="109">
        <f>SUM('Proyectos 2020'!W184:W192)</f>
        <v>0</v>
      </c>
      <c r="I22" s="109">
        <f>SUM('Proyectos 2020'!X184:X192)</f>
        <v>0</v>
      </c>
      <c r="J22" s="109">
        <f>SUM('Proyectos 2020'!Y184:Y192)</f>
        <v>0</v>
      </c>
      <c r="K22" s="109">
        <f>SUM('Proyectos 2020'!Z184:Z192)</f>
        <v>0</v>
      </c>
      <c r="L22" s="109">
        <f>SUM('Proyectos 2020'!AA184:AA192)</f>
        <v>0</v>
      </c>
      <c r="M22" s="109">
        <f>SUM('Proyectos 2020'!AB184:AB192)</f>
        <v>0</v>
      </c>
      <c r="N22" s="109">
        <f>SUM('Proyectos 2020'!AC184:AC192)</f>
        <v>0</v>
      </c>
      <c r="O22" s="109">
        <f>SUM('Proyectos 2020'!AD184:AD192)</f>
        <v>0</v>
      </c>
      <c r="P22" s="109">
        <f>SUM('Proyectos 2020'!AE184:AE192)</f>
        <v>0</v>
      </c>
      <c r="Q22" s="109">
        <f>SUM('Proyectos 2020'!AF184:AF192)</f>
        <v>0</v>
      </c>
      <c r="R22" s="109">
        <f>SUM('Proyectos 2020'!AG184:AG192)</f>
        <v>0</v>
      </c>
      <c r="S22" s="109">
        <f>SUM('Proyectos 2020'!AH184:AH192)</f>
        <v>0</v>
      </c>
      <c r="T22" s="109">
        <f>SUM('Proyectos 2020'!AI184:AI192)</f>
        <v>0</v>
      </c>
      <c r="U22" s="109">
        <f>SUM('Proyectos 2020'!AJ184:AJ192)</f>
        <v>0</v>
      </c>
      <c r="V22" s="109">
        <f>SUM('Proyectos 2020'!AK184:AK192)</f>
        <v>0</v>
      </c>
      <c r="W22" s="109">
        <f>SUM('Proyectos 2020'!AL184:AL192)</f>
        <v>0</v>
      </c>
      <c r="X22" s="109">
        <f>SUM('Proyectos 2020'!AM184:AM192)</f>
        <v>0</v>
      </c>
      <c r="Y22" s="109">
        <f>SUM('Proyectos 2020'!AN184:AN192)</f>
        <v>0</v>
      </c>
      <c r="Z22" s="109">
        <f>SUM('Proyectos 2020'!AO184:AO192)</f>
        <v>0</v>
      </c>
      <c r="AA22" s="109">
        <f>SUM('Proyectos 2020'!AP184:AP192)</f>
        <v>0</v>
      </c>
      <c r="AB22" s="109">
        <f>SUM('Proyectos 2020'!AQ184:AQ192)</f>
        <v>0</v>
      </c>
      <c r="AC22" s="109">
        <f>SUM('Proyectos 2020'!AR184:AR192)</f>
        <v>0</v>
      </c>
      <c r="AD22" s="109">
        <f>SUM('Proyectos 2020'!AS184:AS192)</f>
        <v>0</v>
      </c>
      <c r="AE22" s="109">
        <f>SUM('Proyectos 2020'!AT184:AT192)</f>
        <v>0</v>
      </c>
      <c r="AF22" s="109">
        <f>SUM('Proyectos 2020'!AU184:AU192)</f>
        <v>0</v>
      </c>
      <c r="AG22" s="109">
        <f>SUM('Proyectos 2020'!AV184:AV192)</f>
        <v>0</v>
      </c>
      <c r="AH22" s="109">
        <f>SUM('Proyectos 2020'!AW184:AW192)</f>
        <v>0</v>
      </c>
      <c r="AI22" s="109">
        <f>SUM('Proyectos 2020'!AX184:AX192)</f>
        <v>0</v>
      </c>
      <c r="AJ22" s="109">
        <f>SUM('Proyectos 2020'!AY184:AY192)</f>
        <v>0</v>
      </c>
      <c r="AK22" s="109">
        <f>SUM('Proyectos 2020'!AZ184:AZ192)</f>
        <v>0</v>
      </c>
      <c r="AL22" s="109">
        <f>SUM('Proyectos 2020'!BA184:BA192)</f>
        <v>0</v>
      </c>
      <c r="AM22" s="109">
        <f>SUM('Proyectos 2020'!BB184:BB192)</f>
        <v>0</v>
      </c>
      <c r="AN22" s="109">
        <f>SUM('Proyectos 2020'!BC184:BC192)</f>
        <v>0</v>
      </c>
      <c r="AO22" s="109">
        <f>SUM('Proyectos 2020'!BD184:BD192)</f>
        <v>0</v>
      </c>
      <c r="AP22" s="109">
        <f>SUM('Proyectos 2020'!BE184:BE192)</f>
        <v>0</v>
      </c>
      <c r="AQ22" s="109">
        <f>SUM('Proyectos 2020'!BF184:BF192)</f>
        <v>0</v>
      </c>
      <c r="AR22" s="109">
        <f>SUM('Proyectos 2020'!BG184:BG192)</f>
        <v>0</v>
      </c>
      <c r="AS22" s="109">
        <f>SUM('Proyectos 2020'!BH184:BH192)</f>
        <v>0</v>
      </c>
      <c r="AT22" s="109">
        <f>SUM('Proyectos 2020'!BI184:BI192)</f>
        <v>0</v>
      </c>
      <c r="AU22" s="109">
        <f>SUM('Proyectos 2020'!BJ184:BJ192)</f>
        <v>0</v>
      </c>
      <c r="AV22" s="109">
        <f>SUM('Proyectos 2020'!BK184:BK192)</f>
        <v>0</v>
      </c>
      <c r="AW22" s="109">
        <f>SUM('Proyectos 2020'!BL184:BL192)</f>
        <v>0</v>
      </c>
      <c r="AX22" s="109">
        <f>SUM('Proyectos 2020'!BM184:BM192)</f>
        <v>0</v>
      </c>
      <c r="AY22" s="109">
        <f>SUM('Proyectos 2020'!BN184:BN192)</f>
        <v>0</v>
      </c>
      <c r="AZ22" s="109">
        <f>SUM('Proyectos 2020'!BO184:BO192)</f>
        <v>0</v>
      </c>
      <c r="BA22" s="109">
        <f>SUM('Proyectos 2020'!BP184:BP192)</f>
        <v>0</v>
      </c>
      <c r="BB22" s="109">
        <f>SUM('Proyectos 2020'!BQ184:BQ192)</f>
        <v>50000000</v>
      </c>
      <c r="BC22" s="109">
        <f>SUM('Proyectos 2020'!BR184:BR192)</f>
        <v>50000</v>
      </c>
      <c r="BD22" s="109">
        <f>SUM('Proyectos 2020'!BS184:BS192)</f>
        <v>0</v>
      </c>
      <c r="BE22" s="109">
        <f>SUM('Proyectos 2020'!BT184:BT192)</f>
        <v>0</v>
      </c>
      <c r="BF22" s="113">
        <f>SUM('Proyectos 2020'!BU184:BU192)</f>
        <v>0</v>
      </c>
      <c r="BG22" s="117">
        <f t="shared" si="0"/>
        <v>970050000</v>
      </c>
      <c r="BH22" s="170"/>
      <c r="BI22" s="280"/>
      <c r="BJ22" s="454"/>
    </row>
    <row r="23" spans="1:62" s="277" customFormat="1" ht="15.75" x14ac:dyDescent="0.25">
      <c r="A23" s="278"/>
      <c r="B23" s="279"/>
      <c r="C23" s="105" t="s">
        <v>112</v>
      </c>
      <c r="D23" s="106" t="s">
        <v>80</v>
      </c>
      <c r="E23" s="112">
        <f>SUM('Proyectos 2020'!T193:T198)</f>
        <v>210000000</v>
      </c>
      <c r="F23" s="109">
        <f>SUM('Proyectos 2020'!U193:U198)</f>
        <v>0</v>
      </c>
      <c r="G23" s="109">
        <f>SUM('Proyectos 2020'!V193:V198)</f>
        <v>0</v>
      </c>
      <c r="H23" s="109">
        <f>SUM('Proyectos 2020'!W193:W198)</f>
        <v>0</v>
      </c>
      <c r="I23" s="109">
        <f>SUM('Proyectos 2020'!X193:X198)</f>
        <v>0</v>
      </c>
      <c r="J23" s="109">
        <f>SUM('Proyectos 2020'!Y193:Y198)</f>
        <v>0</v>
      </c>
      <c r="K23" s="109">
        <f>SUM('Proyectos 2020'!Z193:Z198)</f>
        <v>0</v>
      </c>
      <c r="L23" s="109">
        <f>SUM('Proyectos 2020'!AA193:AA198)</f>
        <v>0</v>
      </c>
      <c r="M23" s="109">
        <f>SUM('Proyectos 2020'!AB193:AB198)</f>
        <v>0</v>
      </c>
      <c r="N23" s="109">
        <f>SUM('Proyectos 2020'!AC193:AC198)</f>
        <v>0</v>
      </c>
      <c r="O23" s="109">
        <f>SUM('Proyectos 2020'!AD193:AD198)</f>
        <v>0</v>
      </c>
      <c r="P23" s="109">
        <f>SUM('Proyectos 2020'!AE193:AE198)</f>
        <v>0</v>
      </c>
      <c r="Q23" s="109">
        <f>SUM('Proyectos 2020'!AF193:AF198)</f>
        <v>0</v>
      </c>
      <c r="R23" s="109">
        <f>SUM('Proyectos 2020'!AG193:AG198)</f>
        <v>0</v>
      </c>
      <c r="S23" s="109">
        <f>SUM('Proyectos 2020'!AH193:AH198)</f>
        <v>0</v>
      </c>
      <c r="T23" s="109">
        <f>SUM('Proyectos 2020'!AI193:AI198)</f>
        <v>0</v>
      </c>
      <c r="U23" s="109">
        <f>SUM('Proyectos 2020'!AJ193:AJ198)</f>
        <v>0</v>
      </c>
      <c r="V23" s="109">
        <f>SUM('Proyectos 2020'!AK193:AK198)</f>
        <v>0</v>
      </c>
      <c r="W23" s="109">
        <f>SUM('Proyectos 2020'!AL193:AL198)</f>
        <v>0</v>
      </c>
      <c r="X23" s="109">
        <f>SUM('Proyectos 2020'!AM193:AM198)</f>
        <v>0</v>
      </c>
      <c r="Y23" s="109">
        <f>SUM('Proyectos 2020'!AN193:AN198)</f>
        <v>0</v>
      </c>
      <c r="Z23" s="109">
        <f>SUM('Proyectos 2020'!AO193:AO198)</f>
        <v>0</v>
      </c>
      <c r="AA23" s="109">
        <f>SUM('Proyectos 2020'!AP193:AP198)</f>
        <v>0</v>
      </c>
      <c r="AB23" s="109">
        <f>SUM('Proyectos 2020'!AQ193:AQ198)</f>
        <v>0</v>
      </c>
      <c r="AC23" s="109">
        <f>SUM('Proyectos 2020'!AR193:AR198)</f>
        <v>0</v>
      </c>
      <c r="AD23" s="109">
        <f>SUM('Proyectos 2020'!AS193:AS198)</f>
        <v>0</v>
      </c>
      <c r="AE23" s="109">
        <f>SUM('Proyectos 2020'!AT193:AT198)</f>
        <v>0</v>
      </c>
      <c r="AF23" s="109">
        <f>SUM('Proyectos 2020'!AU193:AU198)</f>
        <v>0</v>
      </c>
      <c r="AG23" s="109">
        <f>SUM('Proyectos 2020'!AV193:AV198)</f>
        <v>0</v>
      </c>
      <c r="AH23" s="109">
        <f>SUM('Proyectos 2020'!AW193:AW198)</f>
        <v>0</v>
      </c>
      <c r="AI23" s="109">
        <f>SUM('Proyectos 2020'!AX193:AX198)</f>
        <v>0</v>
      </c>
      <c r="AJ23" s="109">
        <f>SUM('Proyectos 2020'!AY193:AY198)</f>
        <v>0</v>
      </c>
      <c r="AK23" s="109">
        <f>SUM('Proyectos 2020'!AZ193:AZ198)</f>
        <v>0</v>
      </c>
      <c r="AL23" s="109">
        <f>SUM('Proyectos 2020'!BA193:BA198)</f>
        <v>0</v>
      </c>
      <c r="AM23" s="109">
        <f>SUM('Proyectos 2020'!BB193:BB198)</f>
        <v>0</v>
      </c>
      <c r="AN23" s="109">
        <f>SUM('Proyectos 2020'!BC193:BC198)</f>
        <v>0</v>
      </c>
      <c r="AO23" s="109">
        <f>SUM('Proyectos 2020'!BD193:BD198)</f>
        <v>0</v>
      </c>
      <c r="AP23" s="109">
        <f>SUM('Proyectos 2020'!BE193:BE198)</f>
        <v>0</v>
      </c>
      <c r="AQ23" s="109">
        <f>SUM('Proyectos 2020'!BF193:BF198)</f>
        <v>0</v>
      </c>
      <c r="AR23" s="109">
        <f>SUM('Proyectos 2020'!BG193:BG198)</f>
        <v>0</v>
      </c>
      <c r="AS23" s="109">
        <f>SUM('Proyectos 2020'!BH193:BH198)</f>
        <v>0</v>
      </c>
      <c r="AT23" s="109">
        <f>SUM('Proyectos 2020'!BI193:BI198)</f>
        <v>0</v>
      </c>
      <c r="AU23" s="109">
        <f>SUM('Proyectos 2020'!BJ193:BJ198)</f>
        <v>0</v>
      </c>
      <c r="AV23" s="109">
        <f>SUM('Proyectos 2020'!BK193:BK198)</f>
        <v>0</v>
      </c>
      <c r="AW23" s="109">
        <f>SUM('Proyectos 2020'!BL193:BL198)</f>
        <v>0</v>
      </c>
      <c r="AX23" s="109">
        <f>SUM('Proyectos 2020'!BM193:BM198)</f>
        <v>0</v>
      </c>
      <c r="AY23" s="109">
        <f>SUM('Proyectos 2020'!BN193:BN198)</f>
        <v>0</v>
      </c>
      <c r="AZ23" s="109">
        <f>SUM('Proyectos 2020'!BO193:BO198)</f>
        <v>2000000000</v>
      </c>
      <c r="BA23" s="109">
        <f>SUM('Proyectos 2020'!BP193:BP198)</f>
        <v>5000000</v>
      </c>
      <c r="BB23" s="109">
        <f>SUM('Proyectos 2020'!BQ193:BQ198)</f>
        <v>0</v>
      </c>
      <c r="BC23" s="109">
        <f>SUM('Proyectos 2020'!BR193:BR198)</f>
        <v>0</v>
      </c>
      <c r="BD23" s="109">
        <f>SUM('Proyectos 2020'!BS193:BS198)</f>
        <v>0</v>
      </c>
      <c r="BE23" s="109">
        <f>SUM('Proyectos 2020'!BT193:BT198)</f>
        <v>0</v>
      </c>
      <c r="BF23" s="113">
        <f>SUM('Proyectos 2020'!BU193:BU198)</f>
        <v>0</v>
      </c>
      <c r="BG23" s="117">
        <f t="shared" si="0"/>
        <v>2215000000</v>
      </c>
      <c r="BH23" s="170"/>
      <c r="BJ23" s="454"/>
    </row>
    <row r="24" spans="1:62" s="277" customFormat="1" ht="45" x14ac:dyDescent="0.25">
      <c r="A24" s="278"/>
      <c r="B24" s="279"/>
      <c r="C24" s="105" t="s">
        <v>113</v>
      </c>
      <c r="D24" s="106" t="s">
        <v>81</v>
      </c>
      <c r="E24" s="112">
        <f>SUM('Proyectos 2020'!T199:T203)</f>
        <v>62000000</v>
      </c>
      <c r="F24" s="109">
        <f>SUM('Proyectos 2020'!U199:U203)</f>
        <v>0</v>
      </c>
      <c r="G24" s="109">
        <f>SUM('Proyectos 2020'!V199:V203)</f>
        <v>0</v>
      </c>
      <c r="H24" s="109">
        <f>SUM('Proyectos 2020'!W199:W203)</f>
        <v>0</v>
      </c>
      <c r="I24" s="109">
        <f>SUM('Proyectos 2020'!X199:X203)</f>
        <v>0</v>
      </c>
      <c r="J24" s="109">
        <f>SUM('Proyectos 2020'!Y199:Y203)</f>
        <v>0</v>
      </c>
      <c r="K24" s="109">
        <f>SUM('Proyectos 2020'!Z199:Z203)</f>
        <v>0</v>
      </c>
      <c r="L24" s="109">
        <f>SUM('Proyectos 2020'!AA199:AA203)</f>
        <v>0</v>
      </c>
      <c r="M24" s="109">
        <f>SUM('Proyectos 2020'!AB199:AB203)</f>
        <v>0</v>
      </c>
      <c r="N24" s="109">
        <f>SUM('Proyectos 2020'!AC199:AC203)</f>
        <v>0</v>
      </c>
      <c r="O24" s="109">
        <f>SUM('Proyectos 2020'!AD199:AD203)</f>
        <v>0</v>
      </c>
      <c r="P24" s="109">
        <f>SUM('Proyectos 2020'!AE199:AE203)</f>
        <v>0</v>
      </c>
      <c r="Q24" s="109">
        <f>SUM('Proyectos 2020'!AF199:AF203)</f>
        <v>0</v>
      </c>
      <c r="R24" s="109">
        <f>SUM('Proyectos 2020'!AG199:AG203)</f>
        <v>0</v>
      </c>
      <c r="S24" s="109">
        <f>SUM('Proyectos 2020'!AH199:AH203)</f>
        <v>0</v>
      </c>
      <c r="T24" s="109">
        <f>SUM('Proyectos 2020'!AI199:AI203)</f>
        <v>0</v>
      </c>
      <c r="U24" s="109">
        <f>SUM('Proyectos 2020'!AJ199:AJ203)</f>
        <v>0</v>
      </c>
      <c r="V24" s="109">
        <f>SUM('Proyectos 2020'!AK199:AK203)</f>
        <v>0</v>
      </c>
      <c r="W24" s="109">
        <f>SUM('Proyectos 2020'!AL199:AL203)</f>
        <v>0</v>
      </c>
      <c r="X24" s="109">
        <f>SUM('Proyectos 2020'!AM199:AM203)</f>
        <v>0</v>
      </c>
      <c r="Y24" s="109">
        <f>SUM('Proyectos 2020'!AN199:AN203)</f>
        <v>0</v>
      </c>
      <c r="Z24" s="109">
        <f>SUM('Proyectos 2020'!AO199:AO203)</f>
        <v>0</v>
      </c>
      <c r="AA24" s="109">
        <f>SUM('Proyectos 2020'!AP199:AP203)</f>
        <v>0</v>
      </c>
      <c r="AB24" s="109">
        <f>SUM('Proyectos 2020'!AQ199:AQ203)</f>
        <v>0</v>
      </c>
      <c r="AC24" s="109">
        <f>SUM('Proyectos 2020'!AR199:AR203)</f>
        <v>0</v>
      </c>
      <c r="AD24" s="109">
        <f>SUM('Proyectos 2020'!AS199:AS203)</f>
        <v>0</v>
      </c>
      <c r="AE24" s="109">
        <f>SUM('Proyectos 2020'!AT199:AT203)</f>
        <v>0</v>
      </c>
      <c r="AF24" s="109">
        <f>SUM('Proyectos 2020'!AU199:AU203)</f>
        <v>0</v>
      </c>
      <c r="AG24" s="109">
        <f>SUM('Proyectos 2020'!AV199:AV203)</f>
        <v>0</v>
      </c>
      <c r="AH24" s="109">
        <f>SUM('Proyectos 2020'!AW199:AW203)</f>
        <v>0</v>
      </c>
      <c r="AI24" s="109">
        <f>SUM('Proyectos 2020'!AX199:AX203)</f>
        <v>0</v>
      </c>
      <c r="AJ24" s="109">
        <f>SUM('Proyectos 2020'!AY199:AY203)</f>
        <v>0</v>
      </c>
      <c r="AK24" s="109">
        <f>SUM('Proyectos 2020'!AZ199:AZ203)</f>
        <v>0</v>
      </c>
      <c r="AL24" s="109">
        <f>SUM('Proyectos 2020'!BA199:BA203)</f>
        <v>0</v>
      </c>
      <c r="AM24" s="109">
        <f>SUM('Proyectos 2020'!BB199:BB203)</f>
        <v>0</v>
      </c>
      <c r="AN24" s="109">
        <f>SUM('Proyectos 2020'!BC199:BC203)</f>
        <v>0</v>
      </c>
      <c r="AO24" s="109">
        <f>SUM('Proyectos 2020'!BD199:BD203)</f>
        <v>0</v>
      </c>
      <c r="AP24" s="109">
        <f>SUM('Proyectos 2020'!BE199:BE203)</f>
        <v>0</v>
      </c>
      <c r="AQ24" s="109">
        <f>SUM('Proyectos 2020'!BF199:BF203)</f>
        <v>0</v>
      </c>
      <c r="AR24" s="109">
        <f>SUM('Proyectos 2020'!BG199:BG203)</f>
        <v>0</v>
      </c>
      <c r="AS24" s="109">
        <f>SUM('Proyectos 2020'!BH199:BH203)</f>
        <v>0</v>
      </c>
      <c r="AT24" s="109">
        <f>SUM('Proyectos 2020'!BI199:BI203)</f>
        <v>0</v>
      </c>
      <c r="AU24" s="109">
        <f>SUM('Proyectos 2020'!BJ199:BJ203)</f>
        <v>0</v>
      </c>
      <c r="AV24" s="109">
        <f>SUM('Proyectos 2020'!BK199:BK203)</f>
        <v>0</v>
      </c>
      <c r="AW24" s="109">
        <f>SUM('Proyectos 2020'!BL199:BL203)</f>
        <v>0</v>
      </c>
      <c r="AX24" s="109">
        <f>SUM('Proyectos 2020'!BM199:BM203)</f>
        <v>0</v>
      </c>
      <c r="AY24" s="109">
        <f>SUM('Proyectos 2020'!BN199:BN203)</f>
        <v>0</v>
      </c>
      <c r="AZ24" s="109">
        <f>SUM('Proyectos 2020'!BO199:BO203)</f>
        <v>0</v>
      </c>
      <c r="BA24" s="109">
        <f>SUM('Proyectos 2020'!BP199:BP203)</f>
        <v>0</v>
      </c>
      <c r="BB24" s="109">
        <f>SUM('Proyectos 2020'!BQ199:BQ203)</f>
        <v>0</v>
      </c>
      <c r="BC24" s="109">
        <f>SUM('Proyectos 2020'!BR199:BR203)</f>
        <v>0</v>
      </c>
      <c r="BD24" s="109">
        <f>SUM('Proyectos 2020'!BS199:BS203)</f>
        <v>0</v>
      </c>
      <c r="BE24" s="109">
        <f>SUM('Proyectos 2020'!BT199:BT203)</f>
        <v>0</v>
      </c>
      <c r="BF24" s="113">
        <f>SUM('Proyectos 2020'!BU199:BU203)</f>
        <v>0</v>
      </c>
      <c r="BG24" s="117">
        <f t="shared" si="0"/>
        <v>62000000</v>
      </c>
      <c r="BH24" s="170"/>
      <c r="BJ24" s="454"/>
    </row>
    <row r="25" spans="1:62" s="277" customFormat="1" ht="15.75" x14ac:dyDescent="0.25">
      <c r="A25" s="278"/>
      <c r="B25" s="279"/>
      <c r="C25" s="105" t="s">
        <v>114</v>
      </c>
      <c r="D25" s="106" t="s">
        <v>82</v>
      </c>
      <c r="E25" s="112">
        <f>SUM('Proyectos 2020'!T204:T208)</f>
        <v>901000000</v>
      </c>
      <c r="F25" s="109">
        <f>SUM('Proyectos 2020'!U204:U208)</f>
        <v>0</v>
      </c>
      <c r="G25" s="109">
        <f>SUM('Proyectos 2020'!V204:V208)</f>
        <v>0</v>
      </c>
      <c r="H25" s="109">
        <f>SUM('Proyectos 2020'!W204:W208)</f>
        <v>0</v>
      </c>
      <c r="I25" s="109">
        <f>SUM('Proyectos 2020'!X204:X208)</f>
        <v>0</v>
      </c>
      <c r="J25" s="109">
        <f>SUM('Proyectos 2020'!Y204:Y208)</f>
        <v>0</v>
      </c>
      <c r="K25" s="109">
        <f>SUM('Proyectos 2020'!Z204:Z208)</f>
        <v>0</v>
      </c>
      <c r="L25" s="109">
        <f>SUM('Proyectos 2020'!AA204:AA208)</f>
        <v>0</v>
      </c>
      <c r="M25" s="109">
        <f>SUM('Proyectos 2020'!AB204:AB208)</f>
        <v>0</v>
      </c>
      <c r="N25" s="109">
        <f>SUM('Proyectos 2020'!AC204:AC208)</f>
        <v>0</v>
      </c>
      <c r="O25" s="109">
        <f>SUM('Proyectos 2020'!AD204:AD208)</f>
        <v>0</v>
      </c>
      <c r="P25" s="109">
        <f>SUM('Proyectos 2020'!AE204:AE208)</f>
        <v>0</v>
      </c>
      <c r="Q25" s="109">
        <f>SUM('Proyectos 2020'!AF204:AF208)</f>
        <v>0</v>
      </c>
      <c r="R25" s="109">
        <f>SUM('Proyectos 2020'!AG204:AG208)</f>
        <v>0</v>
      </c>
      <c r="S25" s="109">
        <f>SUM('Proyectos 2020'!AH204:AH208)</f>
        <v>0</v>
      </c>
      <c r="T25" s="109">
        <f>SUM('Proyectos 2020'!AI204:AI208)</f>
        <v>0</v>
      </c>
      <c r="U25" s="109">
        <f>SUM('Proyectos 2020'!AJ204:AJ208)</f>
        <v>0</v>
      </c>
      <c r="V25" s="109">
        <f>SUM('Proyectos 2020'!AK204:AK208)</f>
        <v>0</v>
      </c>
      <c r="W25" s="109">
        <f>SUM('Proyectos 2020'!AL204:AL208)</f>
        <v>0</v>
      </c>
      <c r="X25" s="109">
        <f>SUM('Proyectos 2020'!AM204:AM208)</f>
        <v>0</v>
      </c>
      <c r="Y25" s="109">
        <f>SUM('Proyectos 2020'!AN204:AN208)</f>
        <v>0</v>
      </c>
      <c r="Z25" s="109">
        <f>SUM('Proyectos 2020'!AO204:AO208)</f>
        <v>300000000</v>
      </c>
      <c r="AA25" s="109">
        <f>SUM('Proyectos 2020'!AP204:AP208)</f>
        <v>500000</v>
      </c>
      <c r="AB25" s="109">
        <f>SUM('Proyectos 2020'!AQ204:AQ208)</f>
        <v>70000000</v>
      </c>
      <c r="AC25" s="109">
        <f>SUM('Proyectos 2020'!AR204:AR208)</f>
        <v>600000</v>
      </c>
      <c r="AD25" s="109">
        <f>SUM('Proyectos 2020'!AS204:AS208)</f>
        <v>0</v>
      </c>
      <c r="AE25" s="109">
        <f>SUM('Proyectos 2020'!AT204:AT208)</f>
        <v>0</v>
      </c>
      <c r="AF25" s="109">
        <f>SUM('Proyectos 2020'!AU204:AU208)</f>
        <v>0</v>
      </c>
      <c r="AG25" s="109">
        <f>SUM('Proyectos 2020'!AV204:AV208)</f>
        <v>0</v>
      </c>
      <c r="AH25" s="109">
        <f>SUM('Proyectos 2020'!AW204:AW208)</f>
        <v>0</v>
      </c>
      <c r="AI25" s="109">
        <f>SUM('Proyectos 2020'!AX204:AX208)</f>
        <v>0</v>
      </c>
      <c r="AJ25" s="109">
        <f>SUM('Proyectos 2020'!AY204:AY208)</f>
        <v>0</v>
      </c>
      <c r="AK25" s="109">
        <f>SUM('Proyectos 2020'!AZ204:AZ208)</f>
        <v>0</v>
      </c>
      <c r="AL25" s="109">
        <f>SUM('Proyectos 2020'!BA204:BA208)</f>
        <v>0</v>
      </c>
      <c r="AM25" s="109">
        <f>SUM('Proyectos 2020'!BB204:BB208)</f>
        <v>0</v>
      </c>
      <c r="AN25" s="109">
        <f>SUM('Proyectos 2020'!BC204:BC208)</f>
        <v>0</v>
      </c>
      <c r="AO25" s="109">
        <f>SUM('Proyectos 2020'!BD204:BD208)</f>
        <v>0</v>
      </c>
      <c r="AP25" s="109">
        <f>SUM('Proyectos 2020'!BE204:BE208)</f>
        <v>0</v>
      </c>
      <c r="AQ25" s="109">
        <f>SUM('Proyectos 2020'!BF204:BF208)</f>
        <v>0</v>
      </c>
      <c r="AR25" s="109">
        <f>SUM('Proyectos 2020'!BG204:BG208)</f>
        <v>0</v>
      </c>
      <c r="AS25" s="109">
        <f>SUM('Proyectos 2020'!BH204:BH208)</f>
        <v>0</v>
      </c>
      <c r="AT25" s="109">
        <f>SUM('Proyectos 2020'!BI204:BI208)</f>
        <v>0</v>
      </c>
      <c r="AU25" s="109">
        <f>SUM('Proyectos 2020'!BJ204:BJ208)</f>
        <v>0</v>
      </c>
      <c r="AV25" s="109">
        <f>SUM('Proyectos 2020'!BK204:BK208)</f>
        <v>0</v>
      </c>
      <c r="AW25" s="109">
        <f>SUM('Proyectos 2020'!BL204:BL208)</f>
        <v>0</v>
      </c>
      <c r="AX25" s="109">
        <f>SUM('Proyectos 2020'!BM204:BM208)</f>
        <v>0</v>
      </c>
      <c r="AY25" s="109">
        <f>SUM('Proyectos 2020'!BN204:BN208)</f>
        <v>0</v>
      </c>
      <c r="AZ25" s="109">
        <f>SUM('Proyectos 2020'!BO204:BO208)</f>
        <v>0</v>
      </c>
      <c r="BA25" s="109">
        <f>SUM('Proyectos 2020'!BP204:BP208)</f>
        <v>0</v>
      </c>
      <c r="BB25" s="109">
        <f>SUM('Proyectos 2020'!BQ204:BQ208)</f>
        <v>0</v>
      </c>
      <c r="BC25" s="109">
        <f>SUM('Proyectos 2020'!BR204:BR208)</f>
        <v>0</v>
      </c>
      <c r="BD25" s="109">
        <f>SUM('Proyectos 2020'!BS204:BS208)</f>
        <v>0</v>
      </c>
      <c r="BE25" s="109">
        <f>SUM('Proyectos 2020'!BT204:BT208)</f>
        <v>0</v>
      </c>
      <c r="BF25" s="113">
        <f>SUM('Proyectos 2020'!BU204:BU208)</f>
        <v>0</v>
      </c>
      <c r="BG25" s="117">
        <f t="shared" si="0"/>
        <v>1272100000</v>
      </c>
      <c r="BH25" s="170"/>
      <c r="BJ25" s="454"/>
    </row>
    <row r="26" spans="1:62" s="277" customFormat="1" ht="45" x14ac:dyDescent="0.25">
      <c r="A26" s="278"/>
      <c r="B26" s="279"/>
      <c r="C26" s="105" t="s">
        <v>115</v>
      </c>
      <c r="D26" s="106" t="s">
        <v>83</v>
      </c>
      <c r="E26" s="114">
        <f>SUM('Proyectos 2020'!T209:T215)</f>
        <v>118000000</v>
      </c>
      <c r="F26" s="115">
        <f>SUM('Proyectos 2020'!U209:U215)</f>
        <v>0</v>
      </c>
      <c r="G26" s="115">
        <f>SUM('Proyectos 2020'!V209:V215)</f>
        <v>0</v>
      </c>
      <c r="H26" s="115">
        <f>SUM('Proyectos 2020'!W209:W215)</f>
        <v>0</v>
      </c>
      <c r="I26" s="115">
        <f>SUM('Proyectos 2020'!X209:X215)</f>
        <v>0</v>
      </c>
      <c r="J26" s="115">
        <f>SUM('Proyectos 2020'!Y209:Y215)</f>
        <v>0</v>
      </c>
      <c r="K26" s="115">
        <f>SUM('Proyectos 2020'!Z209:Z215)</f>
        <v>0</v>
      </c>
      <c r="L26" s="115">
        <f>SUM('Proyectos 2020'!AA209:AA215)</f>
        <v>0</v>
      </c>
      <c r="M26" s="115">
        <f>SUM('Proyectos 2020'!AB209:AB215)</f>
        <v>0</v>
      </c>
      <c r="N26" s="115">
        <f>SUM('Proyectos 2020'!AC209:AC215)</f>
        <v>0</v>
      </c>
      <c r="O26" s="109">
        <f>SUM('Proyectos 2020'!AD209:AD215)</f>
        <v>0</v>
      </c>
      <c r="P26" s="115">
        <f>SUM('Proyectos 2020'!AE209:AE215)</f>
        <v>0</v>
      </c>
      <c r="Q26" s="115">
        <f>SUM('Proyectos 2020'!AF209:AF215)</f>
        <v>0</v>
      </c>
      <c r="R26" s="115">
        <f>SUM('Proyectos 2020'!AG209:AG215)</f>
        <v>0</v>
      </c>
      <c r="S26" s="115">
        <f>SUM('Proyectos 2020'!AH209:AH215)</f>
        <v>0</v>
      </c>
      <c r="T26" s="115">
        <f>SUM('Proyectos 2020'!AI209:AI215)</f>
        <v>0</v>
      </c>
      <c r="U26" s="115">
        <f>SUM('Proyectos 2020'!AJ209:AJ215)</f>
        <v>0</v>
      </c>
      <c r="V26" s="115">
        <f>SUM('Proyectos 2020'!AK209:AK215)</f>
        <v>0</v>
      </c>
      <c r="W26" s="115">
        <f>SUM('Proyectos 2020'!AL209:AL215)</f>
        <v>0</v>
      </c>
      <c r="X26" s="115">
        <f>SUM('Proyectos 2020'!AM209:AM215)</f>
        <v>0</v>
      </c>
      <c r="Y26" s="115">
        <f>SUM('Proyectos 2020'!AN209:AN215)</f>
        <v>0</v>
      </c>
      <c r="Z26" s="115">
        <f>SUM('Proyectos 2020'!AO209:AO215)</f>
        <v>0</v>
      </c>
      <c r="AA26" s="115">
        <f>SUM('Proyectos 2020'!AP209:AP215)</f>
        <v>0</v>
      </c>
      <c r="AB26" s="115">
        <f>SUM('Proyectos 2020'!AQ209:AQ215)</f>
        <v>0</v>
      </c>
      <c r="AC26" s="115">
        <f>SUM('Proyectos 2020'!AR209:AR215)</f>
        <v>0</v>
      </c>
      <c r="AD26" s="115">
        <f>SUM('Proyectos 2020'!AS209:AS215)</f>
        <v>0</v>
      </c>
      <c r="AE26" s="115">
        <f>SUM('Proyectos 2020'!AT209:AT215)</f>
        <v>0</v>
      </c>
      <c r="AF26" s="115">
        <f>SUM('Proyectos 2020'!AU209:AU215)</f>
        <v>0</v>
      </c>
      <c r="AG26" s="115">
        <f>SUM('Proyectos 2020'!AV209:AV215)</f>
        <v>0</v>
      </c>
      <c r="AH26" s="115">
        <f>SUM('Proyectos 2020'!AW209:AW215)</f>
        <v>0</v>
      </c>
      <c r="AI26" s="115">
        <f>SUM('Proyectos 2020'!AX209:AX215)</f>
        <v>0</v>
      </c>
      <c r="AJ26" s="115">
        <f>SUM('Proyectos 2020'!AY209:AY215)</f>
        <v>0</v>
      </c>
      <c r="AK26" s="115">
        <f>SUM('Proyectos 2020'!AZ209:AZ215)</f>
        <v>0</v>
      </c>
      <c r="AL26" s="115">
        <f>SUM('Proyectos 2020'!BA209:BA215)</f>
        <v>0</v>
      </c>
      <c r="AM26" s="115">
        <f>SUM('Proyectos 2020'!BB209:BB215)</f>
        <v>0</v>
      </c>
      <c r="AN26" s="115">
        <f>SUM('Proyectos 2020'!BC209:BC215)</f>
        <v>0</v>
      </c>
      <c r="AO26" s="115">
        <f>SUM('Proyectos 2020'!BD209:BD215)</f>
        <v>0</v>
      </c>
      <c r="AP26" s="115">
        <f>SUM('Proyectos 2020'!BE209:BE215)</f>
        <v>0</v>
      </c>
      <c r="AQ26" s="115">
        <f>SUM('Proyectos 2020'!BF209:BF215)</f>
        <v>0</v>
      </c>
      <c r="AR26" s="115">
        <f>SUM('Proyectos 2020'!BG209:BG215)</f>
        <v>0</v>
      </c>
      <c r="AS26" s="115">
        <f>SUM('Proyectos 2020'!BH209:BH215)</f>
        <v>0</v>
      </c>
      <c r="AT26" s="115">
        <f>SUM('Proyectos 2020'!BI209:BI215)</f>
        <v>0</v>
      </c>
      <c r="AU26" s="115">
        <f>SUM('Proyectos 2020'!BJ209:BJ215)</f>
        <v>0</v>
      </c>
      <c r="AV26" s="115">
        <f>SUM('Proyectos 2020'!BK209:BK215)</f>
        <v>0</v>
      </c>
      <c r="AW26" s="115">
        <f>SUM('Proyectos 2020'!BL209:BL215)</f>
        <v>0</v>
      </c>
      <c r="AX26" s="115">
        <f>SUM('Proyectos 2020'!BM209:BM215)</f>
        <v>0</v>
      </c>
      <c r="AY26" s="115">
        <f>SUM('Proyectos 2020'!BN209:BN215)</f>
        <v>0</v>
      </c>
      <c r="AZ26" s="115">
        <f>SUM('Proyectos 2020'!BO209:BO215)</f>
        <v>0</v>
      </c>
      <c r="BA26" s="115">
        <f>SUM('Proyectos 2020'!BP209:BP215)</f>
        <v>0</v>
      </c>
      <c r="BB26" s="115">
        <f>SUM('Proyectos 2020'!BQ209:BQ215)</f>
        <v>0</v>
      </c>
      <c r="BC26" s="115">
        <f>SUM('Proyectos 2020'!BR209:BR215)</f>
        <v>0</v>
      </c>
      <c r="BD26" s="115">
        <f>SUM('Proyectos 2020'!BS209:BS215)</f>
        <v>0</v>
      </c>
      <c r="BE26" s="115">
        <f>SUM('Proyectos 2020'!BT209:BT215)</f>
        <v>0</v>
      </c>
      <c r="BF26" s="116">
        <f>SUM('Proyectos 2020'!BU209:BU215)</f>
        <v>0</v>
      </c>
      <c r="BG26" s="118">
        <f t="shared" si="0"/>
        <v>118000000</v>
      </c>
      <c r="BH26" s="170"/>
      <c r="BJ26" s="454"/>
    </row>
    <row r="27" spans="1:62" s="277" customFormat="1" ht="30" x14ac:dyDescent="0.25">
      <c r="A27" s="278"/>
      <c r="B27" s="279"/>
      <c r="C27" s="105" t="s">
        <v>116</v>
      </c>
      <c r="D27" s="106" t="s">
        <v>84</v>
      </c>
      <c r="E27" s="112">
        <f>SUM('Proyectos 2020'!T216:T218)</f>
        <v>55000000</v>
      </c>
      <c r="F27" s="109">
        <f>SUM('Proyectos 2020'!U216:U218)</f>
        <v>0</v>
      </c>
      <c r="G27" s="109">
        <f>SUM('Proyectos 2020'!V216:V218)</f>
        <v>0</v>
      </c>
      <c r="H27" s="109">
        <f>SUM('Proyectos 2020'!W216:W218)</f>
        <v>0</v>
      </c>
      <c r="I27" s="109">
        <f>SUM('Proyectos 2020'!X216:X218)</f>
        <v>0</v>
      </c>
      <c r="J27" s="109">
        <f>SUM('Proyectos 2020'!Y216:Y218)</f>
        <v>0</v>
      </c>
      <c r="K27" s="109">
        <f>SUM('Proyectos 2020'!Z216:Z218)</f>
        <v>0</v>
      </c>
      <c r="L27" s="109">
        <f>SUM('Proyectos 2020'!AA216:AA218)</f>
        <v>0</v>
      </c>
      <c r="M27" s="109">
        <f>SUM('Proyectos 2020'!AB216:AB218)</f>
        <v>0</v>
      </c>
      <c r="N27" s="109">
        <f>SUM('Proyectos 2020'!AC216:AC218)</f>
        <v>0</v>
      </c>
      <c r="O27" s="109">
        <f>SUM('Proyectos 2020'!AD216:AD218)</f>
        <v>0</v>
      </c>
      <c r="P27" s="109">
        <f>SUM('Proyectos 2020'!AE216:AE218)</f>
        <v>0</v>
      </c>
      <c r="Q27" s="109">
        <f>SUM('Proyectos 2020'!AF216:AF218)</f>
        <v>0</v>
      </c>
      <c r="R27" s="109">
        <f>SUM('Proyectos 2020'!AG216:AG218)</f>
        <v>0</v>
      </c>
      <c r="S27" s="109">
        <f>SUM('Proyectos 2020'!AH216:AH218)</f>
        <v>0</v>
      </c>
      <c r="T27" s="109">
        <f>SUM('Proyectos 2020'!AI216:AI218)</f>
        <v>0</v>
      </c>
      <c r="U27" s="109">
        <f>SUM('Proyectos 2020'!AJ216:AJ218)</f>
        <v>0</v>
      </c>
      <c r="V27" s="109">
        <f>SUM('Proyectos 2020'!AK216:AK218)</f>
        <v>0</v>
      </c>
      <c r="W27" s="109">
        <f>SUM('Proyectos 2020'!AL216:AL218)</f>
        <v>0</v>
      </c>
      <c r="X27" s="109">
        <f>SUM('Proyectos 2020'!AM216:AM218)</f>
        <v>0</v>
      </c>
      <c r="Y27" s="109">
        <f>SUM('Proyectos 2020'!AN216:AN218)</f>
        <v>0</v>
      </c>
      <c r="Z27" s="109">
        <f>SUM('Proyectos 2020'!AO216:AO218)</f>
        <v>0</v>
      </c>
      <c r="AA27" s="109">
        <f>SUM('Proyectos 2020'!AP216:AP218)</f>
        <v>0</v>
      </c>
      <c r="AB27" s="109">
        <f>SUM('Proyectos 2020'!AQ216:AQ218)</f>
        <v>0</v>
      </c>
      <c r="AC27" s="109">
        <f>SUM('Proyectos 2020'!AR216:AR218)</f>
        <v>0</v>
      </c>
      <c r="AD27" s="109">
        <f>SUM('Proyectos 2020'!AS216:AS218)</f>
        <v>0</v>
      </c>
      <c r="AE27" s="109">
        <f>SUM('Proyectos 2020'!AT216:AT218)</f>
        <v>0</v>
      </c>
      <c r="AF27" s="109">
        <f>SUM('Proyectos 2020'!AU216:AU218)</f>
        <v>0</v>
      </c>
      <c r="AG27" s="109">
        <f>SUM('Proyectos 2020'!AV216:AV218)</f>
        <v>0</v>
      </c>
      <c r="AH27" s="109">
        <f>SUM('Proyectos 2020'!AW216:AW218)</f>
        <v>0</v>
      </c>
      <c r="AI27" s="109">
        <f>SUM('Proyectos 2020'!AX216:AX218)</f>
        <v>0</v>
      </c>
      <c r="AJ27" s="109">
        <f>SUM('Proyectos 2020'!AY216:AY218)</f>
        <v>0</v>
      </c>
      <c r="AK27" s="109">
        <f>SUM('Proyectos 2020'!AZ216:AZ218)</f>
        <v>0</v>
      </c>
      <c r="AL27" s="109">
        <f>SUM('Proyectos 2020'!BA216:BA218)</f>
        <v>0</v>
      </c>
      <c r="AM27" s="109">
        <f>SUM('Proyectos 2020'!BB216:BB218)</f>
        <v>0</v>
      </c>
      <c r="AN27" s="109">
        <f>SUM('Proyectos 2020'!BC216:BC218)</f>
        <v>0</v>
      </c>
      <c r="AO27" s="109">
        <f>SUM('Proyectos 2020'!BD216:BD218)</f>
        <v>0</v>
      </c>
      <c r="AP27" s="109">
        <f>SUM('Proyectos 2020'!BE216:BE218)</f>
        <v>0</v>
      </c>
      <c r="AQ27" s="109">
        <f>SUM('Proyectos 2020'!BF216:BF218)</f>
        <v>0</v>
      </c>
      <c r="AR27" s="109">
        <f>SUM('Proyectos 2020'!BG216:BG218)</f>
        <v>0</v>
      </c>
      <c r="AS27" s="109">
        <f>SUM('Proyectos 2020'!BH216:BH218)</f>
        <v>0</v>
      </c>
      <c r="AT27" s="109">
        <f>SUM('Proyectos 2020'!BI216:BI218)</f>
        <v>0</v>
      </c>
      <c r="AU27" s="109">
        <f>SUM('Proyectos 2020'!BJ216:BJ218)</f>
        <v>0</v>
      </c>
      <c r="AV27" s="109">
        <f>SUM('Proyectos 2020'!BK216:BK218)</f>
        <v>0</v>
      </c>
      <c r="AW27" s="109">
        <f>SUM('Proyectos 2020'!BL216:BL218)</f>
        <v>0</v>
      </c>
      <c r="AX27" s="109">
        <f>SUM('Proyectos 2020'!BM216:BM218)</f>
        <v>0</v>
      </c>
      <c r="AY27" s="109">
        <f>SUM('Proyectos 2020'!BN216:BN218)</f>
        <v>0</v>
      </c>
      <c r="AZ27" s="109">
        <f>SUM('Proyectos 2020'!BO216:BO218)</f>
        <v>0</v>
      </c>
      <c r="BA27" s="109">
        <f>SUM('Proyectos 2020'!BP216:BP218)</f>
        <v>0</v>
      </c>
      <c r="BB27" s="109">
        <f>SUM('Proyectos 2020'!BQ216:BQ218)</f>
        <v>0</v>
      </c>
      <c r="BC27" s="109">
        <f>SUM('Proyectos 2020'!BR216:BR218)</f>
        <v>0</v>
      </c>
      <c r="BD27" s="109">
        <f>SUM('Proyectos 2020'!BS216:BS218)</f>
        <v>0</v>
      </c>
      <c r="BE27" s="109">
        <f>SUM('Proyectos 2020'!BT216:BT218)</f>
        <v>0</v>
      </c>
      <c r="BF27" s="113">
        <f>SUM('Proyectos 2020'!BU216:BU218)</f>
        <v>0</v>
      </c>
      <c r="BG27" s="117">
        <f t="shared" si="0"/>
        <v>55000000</v>
      </c>
      <c r="BH27" s="170"/>
      <c r="BJ27" s="454"/>
    </row>
    <row r="28" spans="1:62" s="277" customFormat="1" ht="30" x14ac:dyDescent="0.25">
      <c r="A28" s="278"/>
      <c r="B28" s="279"/>
      <c r="C28" s="105" t="s">
        <v>117</v>
      </c>
      <c r="D28" s="106" t="s">
        <v>85</v>
      </c>
      <c r="E28" s="112">
        <f>SUM('Proyectos 2020'!T219:T226)</f>
        <v>77000000</v>
      </c>
      <c r="F28" s="109">
        <f>SUM('Proyectos 2020'!U219:U226)</f>
        <v>0</v>
      </c>
      <c r="G28" s="109">
        <f>SUM('Proyectos 2020'!V219:V226)</f>
        <v>0</v>
      </c>
      <c r="H28" s="109">
        <f>SUM('Proyectos 2020'!W219:W226)</f>
        <v>0</v>
      </c>
      <c r="I28" s="109">
        <f>SUM('Proyectos 2020'!X219:X226)</f>
        <v>0</v>
      </c>
      <c r="J28" s="109">
        <f>SUM('Proyectos 2020'!Y219:Y226)</f>
        <v>0</v>
      </c>
      <c r="K28" s="109">
        <f>SUM('Proyectos 2020'!Z219:Z226)</f>
        <v>0</v>
      </c>
      <c r="L28" s="109">
        <f>SUM('Proyectos 2020'!AA219:AA226)</f>
        <v>0</v>
      </c>
      <c r="M28" s="109">
        <f>SUM('Proyectos 2020'!AB219:AB226)</f>
        <v>0</v>
      </c>
      <c r="N28" s="109">
        <f>SUM('Proyectos 2020'!AC219:AC226)</f>
        <v>0</v>
      </c>
      <c r="O28" s="109">
        <f>SUM('Proyectos 2020'!AD219:AD226)</f>
        <v>0</v>
      </c>
      <c r="P28" s="109">
        <f>SUM('Proyectos 2020'!AE219:AE226)</f>
        <v>0</v>
      </c>
      <c r="Q28" s="109">
        <f>SUM('Proyectos 2020'!AF219:AF226)</f>
        <v>0</v>
      </c>
      <c r="R28" s="109">
        <f>SUM('Proyectos 2020'!AG219:AG226)</f>
        <v>0</v>
      </c>
      <c r="S28" s="109">
        <f>SUM('Proyectos 2020'!AH219:AH226)</f>
        <v>0</v>
      </c>
      <c r="T28" s="109">
        <f>SUM('Proyectos 2020'!AI219:AI226)</f>
        <v>0</v>
      </c>
      <c r="U28" s="109">
        <f>SUM('Proyectos 2020'!AJ219:AJ226)</f>
        <v>0</v>
      </c>
      <c r="V28" s="109">
        <f>SUM('Proyectos 2020'!AK219:AK226)</f>
        <v>0</v>
      </c>
      <c r="W28" s="109">
        <f>SUM('Proyectos 2020'!AL219:AL226)</f>
        <v>0</v>
      </c>
      <c r="X28" s="109">
        <f>SUM('Proyectos 2020'!AM219:AM226)</f>
        <v>0</v>
      </c>
      <c r="Y28" s="109">
        <f>SUM('Proyectos 2020'!AN219:AN226)</f>
        <v>0</v>
      </c>
      <c r="Z28" s="109">
        <f>SUM('Proyectos 2020'!AO219:AO226)</f>
        <v>0</v>
      </c>
      <c r="AA28" s="109">
        <f>SUM('Proyectos 2020'!AP219:AP226)</f>
        <v>0</v>
      </c>
      <c r="AB28" s="109">
        <f>SUM('Proyectos 2020'!AQ219:AQ226)</f>
        <v>0</v>
      </c>
      <c r="AC28" s="109">
        <f>SUM('Proyectos 2020'!AR219:AR226)</f>
        <v>0</v>
      </c>
      <c r="AD28" s="109">
        <f>SUM('Proyectos 2020'!AS219:AS226)</f>
        <v>0</v>
      </c>
      <c r="AE28" s="109">
        <f>SUM('Proyectos 2020'!AT219:AT226)</f>
        <v>0</v>
      </c>
      <c r="AF28" s="109">
        <f>SUM('Proyectos 2020'!AU219:AU226)</f>
        <v>0</v>
      </c>
      <c r="AG28" s="109">
        <f>SUM('Proyectos 2020'!AV219:AV226)</f>
        <v>0</v>
      </c>
      <c r="AH28" s="109">
        <f>SUM('Proyectos 2020'!AW219:AW226)</f>
        <v>0</v>
      </c>
      <c r="AI28" s="109">
        <f>SUM('Proyectos 2020'!AX219:AX226)</f>
        <v>0</v>
      </c>
      <c r="AJ28" s="109">
        <f>SUM('Proyectos 2020'!AY219:AY226)</f>
        <v>0</v>
      </c>
      <c r="AK28" s="109">
        <f>SUM('Proyectos 2020'!AZ219:AZ226)</f>
        <v>0</v>
      </c>
      <c r="AL28" s="109">
        <f>SUM('Proyectos 2020'!BA219:BA226)</f>
        <v>0</v>
      </c>
      <c r="AM28" s="109">
        <f>SUM('Proyectos 2020'!BB219:BB226)</f>
        <v>0</v>
      </c>
      <c r="AN28" s="109">
        <f>SUM('Proyectos 2020'!BC219:BC226)</f>
        <v>0</v>
      </c>
      <c r="AO28" s="109">
        <f>SUM('Proyectos 2020'!BD219:BD226)</f>
        <v>0</v>
      </c>
      <c r="AP28" s="109">
        <f>SUM('Proyectos 2020'!BE219:BE226)</f>
        <v>0</v>
      </c>
      <c r="AQ28" s="109">
        <f>SUM('Proyectos 2020'!BF219:BF226)</f>
        <v>0</v>
      </c>
      <c r="AR28" s="109">
        <f>SUM('Proyectos 2020'!BG219:BG226)</f>
        <v>0</v>
      </c>
      <c r="AS28" s="109">
        <f>SUM('Proyectos 2020'!BH219:BH226)</f>
        <v>0</v>
      </c>
      <c r="AT28" s="109">
        <f>SUM('Proyectos 2020'!BI219:BI226)</f>
        <v>0</v>
      </c>
      <c r="AU28" s="109">
        <f>SUM('Proyectos 2020'!BJ219:BJ226)</f>
        <v>0</v>
      </c>
      <c r="AV28" s="109">
        <f>SUM('Proyectos 2020'!BK219:BK226)</f>
        <v>0</v>
      </c>
      <c r="AW28" s="109">
        <f>SUM('Proyectos 2020'!BL219:BL226)</f>
        <v>0</v>
      </c>
      <c r="AX28" s="109">
        <f>SUM('Proyectos 2020'!BM219:BM226)</f>
        <v>0</v>
      </c>
      <c r="AY28" s="109">
        <f>SUM('Proyectos 2020'!BN219:BN226)</f>
        <v>0</v>
      </c>
      <c r="AZ28" s="109">
        <f>SUM('Proyectos 2020'!BO219:BO226)</f>
        <v>0</v>
      </c>
      <c r="BA28" s="109">
        <f>SUM('Proyectos 2020'!BP219:BP226)</f>
        <v>0</v>
      </c>
      <c r="BB28" s="109">
        <f>SUM('Proyectos 2020'!BQ219:BQ226)</f>
        <v>0</v>
      </c>
      <c r="BC28" s="109">
        <f>SUM('Proyectos 2020'!BR219:BR226)</f>
        <v>0</v>
      </c>
      <c r="BD28" s="109">
        <f>SUM('Proyectos 2020'!BS219:BS226)</f>
        <v>0</v>
      </c>
      <c r="BE28" s="109">
        <f>SUM('Proyectos 2020'!BT219:BT226)</f>
        <v>0</v>
      </c>
      <c r="BF28" s="113">
        <f>SUM('Proyectos 2020'!BU219:BU226)</f>
        <v>0</v>
      </c>
      <c r="BG28" s="117">
        <f t="shared" si="0"/>
        <v>77000000</v>
      </c>
      <c r="BH28" s="170"/>
      <c r="BJ28" s="454"/>
    </row>
    <row r="29" spans="1:62" s="277" customFormat="1" ht="30" x14ac:dyDescent="0.25">
      <c r="A29" s="278"/>
      <c r="B29" s="279"/>
      <c r="C29" s="105" t="s">
        <v>118</v>
      </c>
      <c r="D29" s="106" t="s">
        <v>86</v>
      </c>
      <c r="E29" s="112">
        <f>SUM('Proyectos 2020'!T227)</f>
        <v>100000000</v>
      </c>
      <c r="F29" s="109">
        <f>SUM('Proyectos 2020'!U227)</f>
        <v>0</v>
      </c>
      <c r="G29" s="109">
        <f>SUM('Proyectos 2020'!V227)</f>
        <v>0</v>
      </c>
      <c r="H29" s="109">
        <f>SUM('Proyectos 2020'!W227)</f>
        <v>0</v>
      </c>
      <c r="I29" s="109">
        <f>SUM('Proyectos 2020'!X227)</f>
        <v>0</v>
      </c>
      <c r="J29" s="109">
        <f>SUM('Proyectos 2020'!Y227)</f>
        <v>0</v>
      </c>
      <c r="K29" s="109">
        <f>SUM('Proyectos 2020'!Z227)</f>
        <v>0</v>
      </c>
      <c r="L29" s="109">
        <f>SUM('Proyectos 2020'!AA227)</f>
        <v>0</v>
      </c>
      <c r="M29" s="109">
        <f>SUM('Proyectos 2020'!AB227)</f>
        <v>0</v>
      </c>
      <c r="N29" s="109">
        <f>SUM('Proyectos 2020'!AC227)</f>
        <v>0</v>
      </c>
      <c r="O29" s="109">
        <f>SUM('Proyectos 2020'!AD227)</f>
        <v>0</v>
      </c>
      <c r="P29" s="109">
        <f>SUM('Proyectos 2020'!AE227)</f>
        <v>0</v>
      </c>
      <c r="Q29" s="109">
        <f>SUM('Proyectos 2020'!AF227)</f>
        <v>0</v>
      </c>
      <c r="R29" s="109">
        <f>SUM('Proyectos 2020'!AG227)</f>
        <v>0</v>
      </c>
      <c r="S29" s="109">
        <f>SUM('Proyectos 2020'!AH227)</f>
        <v>0</v>
      </c>
      <c r="T29" s="109">
        <f>SUM('Proyectos 2020'!AI227)</f>
        <v>0</v>
      </c>
      <c r="U29" s="109">
        <f>SUM('Proyectos 2020'!AJ227)</f>
        <v>0</v>
      </c>
      <c r="V29" s="109">
        <f>SUM('Proyectos 2020'!AK227)</f>
        <v>0</v>
      </c>
      <c r="W29" s="109">
        <f>SUM('Proyectos 2020'!AL227)</f>
        <v>0</v>
      </c>
      <c r="X29" s="109">
        <f>SUM('Proyectos 2020'!AM227)</f>
        <v>0</v>
      </c>
      <c r="Y29" s="109">
        <f>SUM('Proyectos 2020'!AN227)</f>
        <v>0</v>
      </c>
      <c r="Z29" s="109">
        <f>SUM('Proyectos 2020'!AO227)</f>
        <v>0</v>
      </c>
      <c r="AA29" s="109">
        <f>SUM('Proyectos 2020'!AP227)</f>
        <v>0</v>
      </c>
      <c r="AB29" s="109">
        <f>SUM('Proyectos 2020'!AQ227)</f>
        <v>0</v>
      </c>
      <c r="AC29" s="109">
        <f>SUM('Proyectos 2020'!AR227)</f>
        <v>0</v>
      </c>
      <c r="AD29" s="109">
        <f>SUM('Proyectos 2020'!AS227)</f>
        <v>0</v>
      </c>
      <c r="AE29" s="109">
        <f>SUM('Proyectos 2020'!AT227)</f>
        <v>0</v>
      </c>
      <c r="AF29" s="109">
        <f>SUM('Proyectos 2020'!AU227)</f>
        <v>0</v>
      </c>
      <c r="AG29" s="109">
        <f>SUM('Proyectos 2020'!AV227)</f>
        <v>0</v>
      </c>
      <c r="AH29" s="109">
        <f>SUM('Proyectos 2020'!AW227)</f>
        <v>0</v>
      </c>
      <c r="AI29" s="109">
        <f>SUM('Proyectos 2020'!AX227)</f>
        <v>0</v>
      </c>
      <c r="AJ29" s="109">
        <f>SUM('Proyectos 2020'!AY227)</f>
        <v>0</v>
      </c>
      <c r="AK29" s="109">
        <f>SUM('Proyectos 2020'!AZ227)</f>
        <v>0</v>
      </c>
      <c r="AL29" s="109">
        <f>SUM('Proyectos 2020'!BA227)</f>
        <v>0</v>
      </c>
      <c r="AM29" s="109">
        <f>SUM('Proyectos 2020'!BB227)</f>
        <v>0</v>
      </c>
      <c r="AN29" s="109">
        <f>SUM('Proyectos 2020'!BC227)</f>
        <v>0</v>
      </c>
      <c r="AO29" s="109">
        <f>SUM('Proyectos 2020'!BD227)</f>
        <v>0</v>
      </c>
      <c r="AP29" s="109">
        <f>SUM('Proyectos 2020'!BE227)</f>
        <v>0</v>
      </c>
      <c r="AQ29" s="109">
        <f>SUM('Proyectos 2020'!BF227)</f>
        <v>0</v>
      </c>
      <c r="AR29" s="109">
        <f>SUM('Proyectos 2020'!BG227)</f>
        <v>0</v>
      </c>
      <c r="AS29" s="109">
        <f>SUM('Proyectos 2020'!BH227)</f>
        <v>0</v>
      </c>
      <c r="AT29" s="109">
        <f>SUM('Proyectos 2020'!BI227)</f>
        <v>0</v>
      </c>
      <c r="AU29" s="109">
        <f>SUM('Proyectos 2020'!BJ227)</f>
        <v>0</v>
      </c>
      <c r="AV29" s="109">
        <f>SUM('Proyectos 2020'!BK227)</f>
        <v>0</v>
      </c>
      <c r="AW29" s="109">
        <f>SUM('Proyectos 2020'!BL227)</f>
        <v>0</v>
      </c>
      <c r="AX29" s="109">
        <f>SUM('Proyectos 2020'!BM227)</f>
        <v>0</v>
      </c>
      <c r="AY29" s="109">
        <f>SUM('Proyectos 2020'!BN227)</f>
        <v>0</v>
      </c>
      <c r="AZ29" s="109">
        <f>SUM('Proyectos 2020'!BO227)</f>
        <v>0</v>
      </c>
      <c r="BA29" s="109">
        <f>SUM('Proyectos 2020'!BP227)</f>
        <v>0</v>
      </c>
      <c r="BB29" s="109">
        <f>SUM('Proyectos 2020'!BQ227)</f>
        <v>0</v>
      </c>
      <c r="BC29" s="109">
        <f>SUM('Proyectos 2020'!BR227)</f>
        <v>0</v>
      </c>
      <c r="BD29" s="109">
        <f>SUM('Proyectos 2020'!BS227)</f>
        <v>0</v>
      </c>
      <c r="BE29" s="109">
        <f>SUM('Proyectos 2020'!BT227)</f>
        <v>0</v>
      </c>
      <c r="BF29" s="113">
        <f>SUM('Proyectos 2020'!BU227)</f>
        <v>0</v>
      </c>
      <c r="BG29" s="117">
        <f t="shared" si="0"/>
        <v>100000000</v>
      </c>
      <c r="BH29" s="170"/>
      <c r="BI29" s="280"/>
      <c r="BJ29" s="454"/>
    </row>
    <row r="30" spans="1:62" s="277" customFormat="1" ht="45.75" thickBot="1" x14ac:dyDescent="0.3">
      <c r="A30" s="278"/>
      <c r="B30" s="279"/>
      <c r="C30" s="134" t="s">
        <v>119</v>
      </c>
      <c r="D30" s="135" t="s">
        <v>17</v>
      </c>
      <c r="E30" s="136">
        <f>SUM('Proyectos 2020'!T228:T253)</f>
        <v>0</v>
      </c>
      <c r="F30" s="137">
        <f>SUM('Proyectos 2020'!U228:U253)</f>
        <v>0</v>
      </c>
      <c r="G30" s="137">
        <f>SUM('Proyectos 2020'!V228:V253)</f>
        <v>0</v>
      </c>
      <c r="H30" s="137">
        <f>SUM('Proyectos 2020'!W228:W253)</f>
        <v>0</v>
      </c>
      <c r="I30" s="137">
        <f>SUM('Proyectos 2020'!X228:X253)</f>
        <v>0</v>
      </c>
      <c r="J30" s="137">
        <f>SUM('Proyectos 2020'!Y228:Y253)</f>
        <v>0</v>
      </c>
      <c r="K30" s="137">
        <f>SUM('Proyectos 2020'!Z228:Z253)</f>
        <v>0</v>
      </c>
      <c r="L30" s="137">
        <f>SUM('Proyectos 2020'!AA228:AA253)</f>
        <v>0</v>
      </c>
      <c r="M30" s="137">
        <f>SUM('Proyectos 2020'!AB228:AB253)</f>
        <v>0</v>
      </c>
      <c r="N30" s="137">
        <f>SUM('Proyectos 2020'!AC228:AC253)</f>
        <v>0</v>
      </c>
      <c r="O30" s="137">
        <f>SUM('Proyectos 2020'!AD228:AD253)</f>
        <v>0</v>
      </c>
      <c r="P30" s="137">
        <f>SUM('Proyectos 2020'!AE228:AE253)</f>
        <v>0</v>
      </c>
      <c r="Q30" s="137">
        <f>SUM('Proyectos 2020'!AF228:AF253)</f>
        <v>0</v>
      </c>
      <c r="R30" s="137">
        <f>SUM('Proyectos 2020'!AG228:AG253)</f>
        <v>1020169158</v>
      </c>
      <c r="S30" s="137">
        <f>SUM('Proyectos 2020'!AH228:AH253)</f>
        <v>4000000</v>
      </c>
      <c r="T30" s="137">
        <f>SUM('Proyectos 2020'!AI228:AI253)</f>
        <v>0</v>
      </c>
      <c r="U30" s="137">
        <f>SUM('Proyectos 2020'!AJ228:AJ253)</f>
        <v>0</v>
      </c>
      <c r="V30" s="137">
        <f>SUM('Proyectos 2020'!AK228:AK253)</f>
        <v>0</v>
      </c>
      <c r="W30" s="137">
        <f>SUM('Proyectos 2020'!AL228:AL253)</f>
        <v>0</v>
      </c>
      <c r="X30" s="137">
        <f>SUM('Proyectos 2020'!AM228:AM253)</f>
        <v>0</v>
      </c>
      <c r="Y30" s="137">
        <f>SUM('Proyectos 2020'!AN228:AN253)</f>
        <v>0</v>
      </c>
      <c r="Z30" s="137">
        <f>SUM('Proyectos 2020'!AO228:AO253)</f>
        <v>300000000</v>
      </c>
      <c r="AA30" s="137">
        <f>SUM('Proyectos 2020'!AP228:AP253)</f>
        <v>0</v>
      </c>
      <c r="AB30" s="137">
        <f>SUM('Proyectos 2020'!AQ228:AQ253)</f>
        <v>0</v>
      </c>
      <c r="AC30" s="137">
        <f>SUM('Proyectos 2020'!AR228:AR253)</f>
        <v>0</v>
      </c>
      <c r="AD30" s="137">
        <f>SUM('Proyectos 2020'!AS228:AS253)</f>
        <v>0</v>
      </c>
      <c r="AE30" s="137">
        <f>SUM('Proyectos 2020'!AT228:AT253)</f>
        <v>0</v>
      </c>
      <c r="AF30" s="137">
        <f>SUM('Proyectos 2020'!AU228:AU253)</f>
        <v>0</v>
      </c>
      <c r="AG30" s="137">
        <f>SUM('Proyectos 2020'!AV228:AV253)</f>
        <v>0</v>
      </c>
      <c r="AH30" s="137">
        <f>SUM('Proyectos 2020'!AW228:AW253)</f>
        <v>0</v>
      </c>
      <c r="AI30" s="137">
        <f>SUM('Proyectos 2020'!AX228:AX253)</f>
        <v>0</v>
      </c>
      <c r="AJ30" s="137">
        <f>SUM('Proyectos 2020'!AY228:AY253)</f>
        <v>0</v>
      </c>
      <c r="AK30" s="137">
        <f>SUM('Proyectos 2020'!AZ228:AZ253)</f>
        <v>0</v>
      </c>
      <c r="AL30" s="137">
        <f>SUM('Proyectos 2020'!BA228:BA253)</f>
        <v>0</v>
      </c>
      <c r="AM30" s="137">
        <f>SUM('Proyectos 2020'!BB228:BB253)</f>
        <v>0</v>
      </c>
      <c r="AN30" s="137">
        <f>SUM('Proyectos 2020'!BC228:BC253)</f>
        <v>0</v>
      </c>
      <c r="AO30" s="137">
        <f>SUM('Proyectos 2020'!BD228:BD253)</f>
        <v>0</v>
      </c>
      <c r="AP30" s="137">
        <f>SUM('Proyectos 2020'!BE228:BE253)</f>
        <v>0</v>
      </c>
      <c r="AQ30" s="137">
        <f>SUM('Proyectos 2020'!BF228:BF253)</f>
        <v>0</v>
      </c>
      <c r="AR30" s="137">
        <f>SUM('Proyectos 2020'!BG228:BG253)</f>
        <v>470000000</v>
      </c>
      <c r="AS30" s="137">
        <f>SUM('Proyectos 2020'!BH228:BH253)</f>
        <v>80000000</v>
      </c>
      <c r="AT30" s="137">
        <f>SUM('Proyectos 2020'!BI228:BI253)</f>
        <v>0</v>
      </c>
      <c r="AU30" s="137">
        <f>SUM('Proyectos 2020'!BJ228:BJ253)</f>
        <v>0</v>
      </c>
      <c r="AV30" s="137">
        <f>SUM('Proyectos 2020'!BK228:BK253)</f>
        <v>0</v>
      </c>
      <c r="AW30" s="137">
        <f>SUM('Proyectos 2020'!BL228:BL253)</f>
        <v>0</v>
      </c>
      <c r="AX30" s="137">
        <f>SUM('Proyectos 2020'!BM228:BM253)</f>
        <v>0</v>
      </c>
      <c r="AY30" s="137">
        <f>SUM('Proyectos 2020'!BN228:BN253)</f>
        <v>0</v>
      </c>
      <c r="AZ30" s="137">
        <f>SUM('Proyectos 2020'!BO228:BO253)</f>
        <v>0</v>
      </c>
      <c r="BA30" s="137">
        <f>SUM('Proyectos 2020'!BP228:BP253)</f>
        <v>0</v>
      </c>
      <c r="BB30" s="137">
        <f>SUM('Proyectos 2020'!BQ228:BQ253)</f>
        <v>0</v>
      </c>
      <c r="BC30" s="137">
        <f>SUM('Proyectos 2020'!BR228:BR253)</f>
        <v>0</v>
      </c>
      <c r="BD30" s="137">
        <f>SUM('Proyectos 2020'!BS228:BS253)</f>
        <v>0</v>
      </c>
      <c r="BE30" s="137">
        <f>SUM('Proyectos 2020'!BT228:BT253)</f>
        <v>0</v>
      </c>
      <c r="BF30" s="138">
        <f>SUM('Proyectos 2020'!BU228:BU253)</f>
        <v>0</v>
      </c>
      <c r="BG30" s="119">
        <f t="shared" si="0"/>
        <v>1874169158</v>
      </c>
      <c r="BH30" s="170"/>
      <c r="BJ30" s="454"/>
    </row>
    <row r="31" spans="1:62" s="277" customFormat="1" ht="60" x14ac:dyDescent="0.25">
      <c r="A31" s="275" t="s">
        <v>56</v>
      </c>
      <c r="B31" s="276" t="s">
        <v>57</v>
      </c>
      <c r="C31" s="129" t="s">
        <v>120</v>
      </c>
      <c r="D31" s="130" t="s">
        <v>87</v>
      </c>
      <c r="E31" s="131">
        <f>SUM('Proyectos 2020'!T254:T272)</f>
        <v>4253708000</v>
      </c>
      <c r="F31" s="110">
        <f>SUM('Proyectos 2020'!U254:U272)</f>
        <v>0</v>
      </c>
      <c r="G31" s="110">
        <f>SUM('Proyectos 2020'!V254:V272)</f>
        <v>0</v>
      </c>
      <c r="H31" s="110">
        <f>SUM('Proyectos 2020'!W254:W272)</f>
        <v>0</v>
      </c>
      <c r="I31" s="110">
        <f>SUM('Proyectos 2020'!X254:X272)</f>
        <v>0</v>
      </c>
      <c r="J31" s="110">
        <f>SUM('Proyectos 2020'!Y254:Y272)</f>
        <v>0</v>
      </c>
      <c r="K31" s="110">
        <f>SUM('Proyectos 2020'!Z254:Z272)</f>
        <v>0</v>
      </c>
      <c r="L31" s="110">
        <f>SUM('Proyectos 2020'!AA254:AA272)</f>
        <v>0</v>
      </c>
      <c r="M31" s="110">
        <f>SUM('Proyectos 2020'!AB254:AB272)</f>
        <v>0</v>
      </c>
      <c r="N31" s="110">
        <f>SUM('Proyectos 2020'!AC254:AC272)</f>
        <v>0</v>
      </c>
      <c r="O31" s="110">
        <f>SUM('Proyectos 2020'!AD254:AD272)</f>
        <v>0</v>
      </c>
      <c r="P31" s="110">
        <f>SUM('Proyectos 2020'!AE254:AE272)</f>
        <v>0</v>
      </c>
      <c r="Q31" s="110">
        <f>SUM('Proyectos 2020'!AF254:AF272)</f>
        <v>0</v>
      </c>
      <c r="R31" s="110">
        <f>SUM('Proyectos 2020'!AG254:AG272)</f>
        <v>0</v>
      </c>
      <c r="S31" s="110">
        <f>SUM('Proyectos 2020'!AH254:AH272)</f>
        <v>0</v>
      </c>
      <c r="T31" s="110">
        <f>SUM('Proyectos 2020'!AI254:AI272)</f>
        <v>0</v>
      </c>
      <c r="U31" s="110">
        <f>SUM('Proyectos 2020'!AJ254:AJ272)</f>
        <v>0</v>
      </c>
      <c r="V31" s="110">
        <f>SUM('Proyectos 2020'!AK254:AK272)</f>
        <v>0</v>
      </c>
      <c r="W31" s="110">
        <f>SUM('Proyectos 2020'!AL254:AL272)</f>
        <v>0</v>
      </c>
      <c r="X31" s="110">
        <f>SUM('Proyectos 2020'!AM254:AM272)</f>
        <v>2000000000</v>
      </c>
      <c r="Y31" s="110">
        <f>SUM('Proyectos 2020'!AN254:AN272)</f>
        <v>30000000</v>
      </c>
      <c r="Z31" s="110">
        <f>SUM('Proyectos 2020'!AO254:AO272)</f>
        <v>0</v>
      </c>
      <c r="AA31" s="110">
        <f>SUM('Proyectos 2020'!AP254:AP272)</f>
        <v>0</v>
      </c>
      <c r="AB31" s="110">
        <f>SUM('Proyectos 2020'!AQ254:AQ272)</f>
        <v>0</v>
      </c>
      <c r="AC31" s="110">
        <f>SUM('Proyectos 2020'!AR254:AR272)</f>
        <v>0</v>
      </c>
      <c r="AD31" s="110">
        <f>SUM('Proyectos 2020'!AS254:AS272)</f>
        <v>0</v>
      </c>
      <c r="AE31" s="110">
        <f>SUM('Proyectos 2020'!AT254:AT272)</f>
        <v>0</v>
      </c>
      <c r="AF31" s="110">
        <f>SUM('Proyectos 2020'!AU254:AU272)</f>
        <v>0</v>
      </c>
      <c r="AG31" s="110">
        <f>SUM('Proyectos 2020'!AV254:AV272)</f>
        <v>0</v>
      </c>
      <c r="AH31" s="110">
        <f>SUM('Proyectos 2020'!AW254:AW272)</f>
        <v>0</v>
      </c>
      <c r="AI31" s="110">
        <f>SUM('Proyectos 2020'!AX254:AX272)</f>
        <v>0</v>
      </c>
      <c r="AJ31" s="110">
        <f>SUM('Proyectos 2020'!AY254:AY272)</f>
        <v>0</v>
      </c>
      <c r="AK31" s="110">
        <f>SUM('Proyectos 2020'!AZ254:AZ272)</f>
        <v>20000000</v>
      </c>
      <c r="AL31" s="110">
        <f>SUM('Proyectos 2020'!BA254:BA272)</f>
        <v>100000</v>
      </c>
      <c r="AM31" s="110">
        <f>SUM('Proyectos 2020'!BB254:BB272)</f>
        <v>0</v>
      </c>
      <c r="AN31" s="110">
        <f>SUM('Proyectos 2020'!BC254:BC272)</f>
        <v>0</v>
      </c>
      <c r="AO31" s="110">
        <f>SUM('Proyectos 2020'!BD254:BD272)</f>
        <v>0</v>
      </c>
      <c r="AP31" s="110">
        <f>SUM('Proyectos 2020'!BE254:BE272)</f>
        <v>0</v>
      </c>
      <c r="AQ31" s="110">
        <f>SUM('Proyectos 2020'!BF254:BF272)</f>
        <v>0</v>
      </c>
      <c r="AR31" s="110">
        <f>SUM('Proyectos 2020'!BG254:BG272)</f>
        <v>0</v>
      </c>
      <c r="AS31" s="110">
        <f>SUM('Proyectos 2020'!BH254:BH272)</f>
        <v>0</v>
      </c>
      <c r="AT31" s="110">
        <f>SUM('Proyectos 2020'!BI254:BI272)</f>
        <v>0</v>
      </c>
      <c r="AU31" s="110">
        <f>SUM('Proyectos 2020'!BJ254:BJ272)</f>
        <v>0</v>
      </c>
      <c r="AV31" s="110">
        <f>SUM('Proyectos 2020'!BK254:BK272)</f>
        <v>0</v>
      </c>
      <c r="AW31" s="110">
        <f>SUM('Proyectos 2020'!BL254:BL272)</f>
        <v>0</v>
      </c>
      <c r="AX31" s="110">
        <f>SUM('Proyectos 2020'!BM254:BM272)</f>
        <v>0</v>
      </c>
      <c r="AY31" s="110">
        <f>SUM('Proyectos 2020'!BN254:BN272)</f>
        <v>0</v>
      </c>
      <c r="AZ31" s="110">
        <f>SUM('Proyectos 2020'!BO254:BO272)</f>
        <v>0</v>
      </c>
      <c r="BA31" s="110">
        <f>SUM('Proyectos 2020'!BP254:BP272)</f>
        <v>0</v>
      </c>
      <c r="BB31" s="110">
        <f>SUM('Proyectos 2020'!BQ254:BQ272)</f>
        <v>0</v>
      </c>
      <c r="BC31" s="110">
        <f>SUM('Proyectos 2020'!BR254:BR272)</f>
        <v>0</v>
      </c>
      <c r="BD31" s="110">
        <f>SUM('Proyectos 2020'!BS254:BS272)</f>
        <v>0</v>
      </c>
      <c r="BE31" s="110">
        <f>SUM('Proyectos 2020'!BT254:BT272)</f>
        <v>0</v>
      </c>
      <c r="BF31" s="132">
        <f>SUM('Proyectos 2020'!BU254:BU272)</f>
        <v>0</v>
      </c>
      <c r="BG31" s="133">
        <f t="shared" si="0"/>
        <v>6303808000</v>
      </c>
      <c r="BH31" s="169">
        <f>SUM(BG31:BG35)</f>
        <v>12207745142</v>
      </c>
      <c r="BJ31" s="454"/>
    </row>
    <row r="32" spans="1:62" s="277" customFormat="1" ht="30" x14ac:dyDescent="0.25">
      <c r="A32" s="278"/>
      <c r="B32" s="279"/>
      <c r="C32" s="105" t="s">
        <v>121</v>
      </c>
      <c r="D32" s="106" t="s">
        <v>88</v>
      </c>
      <c r="E32" s="112">
        <f>SUM('Proyectos 2020'!T273:T278)</f>
        <v>516937142</v>
      </c>
      <c r="F32" s="109">
        <f>SUM('Proyectos 2020'!U273:U278)</f>
        <v>0</v>
      </c>
      <c r="G32" s="109">
        <f>SUM('Proyectos 2020'!V273:V278)</f>
        <v>0</v>
      </c>
      <c r="H32" s="109">
        <f>SUM('Proyectos 2020'!W273:W278)</f>
        <v>0</v>
      </c>
      <c r="I32" s="109">
        <f>SUM('Proyectos 2020'!X273:X278)</f>
        <v>0</v>
      </c>
      <c r="J32" s="109">
        <f>SUM('Proyectos 2020'!Y273:Y278)</f>
        <v>0</v>
      </c>
      <c r="K32" s="109">
        <f>SUM('Proyectos 2020'!Z273:Z278)</f>
        <v>0</v>
      </c>
      <c r="L32" s="109">
        <f>SUM('Proyectos 2020'!AA273:AA278)</f>
        <v>0</v>
      </c>
      <c r="M32" s="109">
        <f>SUM('Proyectos 2020'!AB273:AB278)</f>
        <v>0</v>
      </c>
      <c r="N32" s="109">
        <f>SUM('Proyectos 2020'!AC273:AC278)</f>
        <v>0</v>
      </c>
      <c r="O32" s="109">
        <f>SUM('Proyectos 2020'!AD273:AD278)</f>
        <v>0</v>
      </c>
      <c r="P32" s="109">
        <f>SUM('Proyectos 2020'!AE273:AE278)</f>
        <v>0</v>
      </c>
      <c r="Q32" s="109">
        <f>SUM('Proyectos 2020'!AF273:AF278)</f>
        <v>0</v>
      </c>
      <c r="R32" s="109">
        <f>SUM('Proyectos 2020'!AG273:AG278)</f>
        <v>0</v>
      </c>
      <c r="S32" s="109">
        <f>SUM('Proyectos 2020'!AH273:AH278)</f>
        <v>0</v>
      </c>
      <c r="T32" s="109">
        <f>SUM('Proyectos 2020'!AI273:AI278)</f>
        <v>0</v>
      </c>
      <c r="U32" s="109">
        <f>SUM('Proyectos 2020'!AJ273:AJ278)</f>
        <v>0</v>
      </c>
      <c r="V32" s="109">
        <f>SUM('Proyectos 2020'!AK273:AK278)</f>
        <v>0</v>
      </c>
      <c r="W32" s="109">
        <f>SUM('Proyectos 2020'!AL273:AL278)</f>
        <v>0</v>
      </c>
      <c r="X32" s="109">
        <f>SUM('Proyectos 2020'!AM273:AM278)</f>
        <v>0</v>
      </c>
      <c r="Y32" s="109">
        <f>SUM('Proyectos 2020'!AN273:AN278)</f>
        <v>0</v>
      </c>
      <c r="Z32" s="109">
        <f>SUM('Proyectos 2020'!AO273:AO278)</f>
        <v>0</v>
      </c>
      <c r="AA32" s="109">
        <f>SUM('Proyectos 2020'!AP273:AP278)</f>
        <v>0</v>
      </c>
      <c r="AB32" s="109">
        <f>SUM('Proyectos 2020'!AQ273:AQ278)</f>
        <v>0</v>
      </c>
      <c r="AC32" s="109">
        <f>SUM('Proyectos 2020'!AR273:AR278)</f>
        <v>0</v>
      </c>
      <c r="AD32" s="109">
        <f>SUM('Proyectos 2020'!AS273:AS278)</f>
        <v>0</v>
      </c>
      <c r="AE32" s="109">
        <f>SUM('Proyectos 2020'!AT273:AT278)</f>
        <v>0</v>
      </c>
      <c r="AF32" s="109">
        <f>SUM('Proyectos 2020'!AU273:AU278)</f>
        <v>0</v>
      </c>
      <c r="AG32" s="109">
        <f>SUM('Proyectos 2020'!AV273:AV278)</f>
        <v>0</v>
      </c>
      <c r="AH32" s="109">
        <f>SUM('Proyectos 2020'!AW273:AW278)</f>
        <v>0</v>
      </c>
      <c r="AI32" s="109">
        <f>SUM('Proyectos 2020'!AX273:AX278)</f>
        <v>0</v>
      </c>
      <c r="AJ32" s="109">
        <f>SUM('Proyectos 2020'!AY273:AY278)</f>
        <v>0</v>
      </c>
      <c r="AK32" s="109">
        <f>SUM('Proyectos 2020'!AZ273:AZ278)</f>
        <v>0</v>
      </c>
      <c r="AL32" s="109">
        <f>SUM('Proyectos 2020'!BA273:BA278)</f>
        <v>0</v>
      </c>
      <c r="AM32" s="109">
        <f>SUM('Proyectos 2020'!BB273:BB278)</f>
        <v>0</v>
      </c>
      <c r="AN32" s="109">
        <f>SUM('Proyectos 2020'!BC273:BC278)</f>
        <v>0</v>
      </c>
      <c r="AO32" s="109">
        <f>SUM('Proyectos 2020'!BD273:BD278)</f>
        <v>0</v>
      </c>
      <c r="AP32" s="109">
        <f>SUM('Proyectos 2020'!BE273:BE278)</f>
        <v>0</v>
      </c>
      <c r="AQ32" s="109">
        <f>SUM('Proyectos 2020'!BF273:BF278)</f>
        <v>0</v>
      </c>
      <c r="AR32" s="109">
        <f>SUM('Proyectos 2020'!BG273:BG278)</f>
        <v>0</v>
      </c>
      <c r="AS32" s="109">
        <f>SUM('Proyectos 2020'!BH273:BH278)</f>
        <v>0</v>
      </c>
      <c r="AT32" s="109">
        <f>SUM('Proyectos 2020'!BI273:BI278)</f>
        <v>1300000000</v>
      </c>
      <c r="AU32" s="109">
        <f>SUM('Proyectos 2020'!BJ273:BJ278)</f>
        <v>2000000</v>
      </c>
      <c r="AV32" s="109">
        <f>SUM('Proyectos 2020'!BK273:BK278)</f>
        <v>0</v>
      </c>
      <c r="AW32" s="109">
        <f>SUM('Proyectos 2020'!BL273:BL278)</f>
        <v>0</v>
      </c>
      <c r="AX32" s="109">
        <f>SUM('Proyectos 2020'!BM273:BM278)</f>
        <v>0</v>
      </c>
      <c r="AY32" s="109">
        <f>SUM('Proyectos 2020'!BN273:BN278)</f>
        <v>0</v>
      </c>
      <c r="AZ32" s="109">
        <f>SUM('Proyectos 2020'!BO273:BO278)</f>
        <v>0</v>
      </c>
      <c r="BA32" s="109">
        <f>SUM('Proyectos 2020'!BP273:BP278)</f>
        <v>0</v>
      </c>
      <c r="BB32" s="109">
        <f>SUM('Proyectos 2020'!BQ273:BQ278)</f>
        <v>0</v>
      </c>
      <c r="BC32" s="109">
        <f>SUM('Proyectos 2020'!BR273:BR278)</f>
        <v>0</v>
      </c>
      <c r="BD32" s="109">
        <f>SUM('Proyectos 2020'!BS273:BS278)</f>
        <v>0</v>
      </c>
      <c r="BE32" s="109">
        <f>SUM('Proyectos 2020'!BT273:BT278)</f>
        <v>0</v>
      </c>
      <c r="BF32" s="113">
        <f>SUM('Proyectos 2020'!BU273:BU278)</f>
        <v>0</v>
      </c>
      <c r="BG32" s="117">
        <f t="shared" si="0"/>
        <v>1818937142</v>
      </c>
      <c r="BH32" s="170"/>
      <c r="BJ32" s="454"/>
    </row>
    <row r="33" spans="1:63" s="277" customFormat="1" ht="30" x14ac:dyDescent="0.25">
      <c r="A33" s="278"/>
      <c r="B33" s="279"/>
      <c r="C33" s="105" t="s">
        <v>122</v>
      </c>
      <c r="D33" s="106" t="s">
        <v>89</v>
      </c>
      <c r="E33" s="114">
        <f>SUM('Proyectos 2020'!T279:T280)</f>
        <v>200000000</v>
      </c>
      <c r="F33" s="115">
        <f>SUM('Proyectos 2020'!U279:U280)</f>
        <v>0</v>
      </c>
      <c r="G33" s="115">
        <f>SUM('Proyectos 2020'!V279:V280)</f>
        <v>0</v>
      </c>
      <c r="H33" s="115">
        <f>SUM('Proyectos 2020'!W279:W280)</f>
        <v>0</v>
      </c>
      <c r="I33" s="115">
        <f>SUM('Proyectos 2020'!X279:X280)</f>
        <v>0</v>
      </c>
      <c r="J33" s="115">
        <f>SUM('Proyectos 2020'!Y279:Y280)</f>
        <v>0</v>
      </c>
      <c r="K33" s="115">
        <f>SUM('Proyectos 2020'!Z279:Z280)</f>
        <v>0</v>
      </c>
      <c r="L33" s="115">
        <f>SUM('Proyectos 2020'!AA279:AA280)</f>
        <v>0</v>
      </c>
      <c r="M33" s="115">
        <f>SUM('Proyectos 2020'!AB279:AB280)</f>
        <v>0</v>
      </c>
      <c r="N33" s="115">
        <f>SUM('Proyectos 2020'!AC279:AC280)</f>
        <v>0</v>
      </c>
      <c r="O33" s="109">
        <f>SUM('Proyectos 2020'!AD279:AD280)</f>
        <v>0</v>
      </c>
      <c r="P33" s="115">
        <f>SUM('Proyectos 2020'!AE279:AE280)</f>
        <v>0</v>
      </c>
      <c r="Q33" s="115">
        <f>SUM('Proyectos 2020'!AF279:AF280)</f>
        <v>0</v>
      </c>
      <c r="R33" s="115">
        <f>SUM('Proyectos 2020'!AG279:AG280)</f>
        <v>0</v>
      </c>
      <c r="S33" s="115">
        <f>SUM('Proyectos 2020'!AH279:AH280)</f>
        <v>0</v>
      </c>
      <c r="T33" s="115">
        <f>SUM('Proyectos 2020'!AI279:AI280)</f>
        <v>0</v>
      </c>
      <c r="U33" s="115">
        <f>SUM('Proyectos 2020'!AJ279:AJ280)</f>
        <v>0</v>
      </c>
      <c r="V33" s="115">
        <f>SUM('Proyectos 2020'!AK279:AK280)</f>
        <v>0</v>
      </c>
      <c r="W33" s="115">
        <f>SUM('Proyectos 2020'!AL279:AL280)</f>
        <v>0</v>
      </c>
      <c r="X33" s="115">
        <f>SUM('Proyectos 2020'!AM279:AM280)</f>
        <v>0</v>
      </c>
      <c r="Y33" s="115">
        <f>SUM('Proyectos 2020'!AN279:AN280)</f>
        <v>0</v>
      </c>
      <c r="Z33" s="115">
        <f>SUM('Proyectos 2020'!AO279:AO280)</f>
        <v>0</v>
      </c>
      <c r="AA33" s="115">
        <f>SUM('Proyectos 2020'!AP279:AP280)</f>
        <v>0</v>
      </c>
      <c r="AB33" s="115">
        <f>SUM('Proyectos 2020'!AQ279:AQ280)</f>
        <v>0</v>
      </c>
      <c r="AC33" s="115">
        <f>SUM('Proyectos 2020'!AR279:AR280)</f>
        <v>0</v>
      </c>
      <c r="AD33" s="115">
        <f>SUM('Proyectos 2020'!AS279:AS280)</f>
        <v>0</v>
      </c>
      <c r="AE33" s="115">
        <f>SUM('Proyectos 2020'!AT279:AT280)</f>
        <v>0</v>
      </c>
      <c r="AF33" s="115">
        <f>SUM('Proyectos 2020'!AU279:AU280)</f>
        <v>0</v>
      </c>
      <c r="AG33" s="115">
        <f>SUM('Proyectos 2020'!AV279:AV280)</f>
        <v>0</v>
      </c>
      <c r="AH33" s="115">
        <f>SUM('Proyectos 2020'!AW279:AW280)</f>
        <v>0</v>
      </c>
      <c r="AI33" s="115">
        <f>SUM('Proyectos 2020'!AX279:AX280)</f>
        <v>0</v>
      </c>
      <c r="AJ33" s="115">
        <f>SUM('Proyectos 2020'!AY279:AY280)</f>
        <v>0</v>
      </c>
      <c r="AK33" s="115">
        <f>SUM('Proyectos 2020'!AZ279:AZ280)</f>
        <v>0</v>
      </c>
      <c r="AL33" s="115">
        <f>SUM('Proyectos 2020'!BA279:BA280)</f>
        <v>0</v>
      </c>
      <c r="AM33" s="115">
        <f>SUM('Proyectos 2020'!BB279:BB280)</f>
        <v>0</v>
      </c>
      <c r="AN33" s="115">
        <f>SUM('Proyectos 2020'!BC279:BC280)</f>
        <v>0</v>
      </c>
      <c r="AO33" s="115">
        <f>SUM('Proyectos 2020'!BD279:BD280)</f>
        <v>0</v>
      </c>
      <c r="AP33" s="115">
        <f>SUM('Proyectos 2020'!BE279:BE280)</f>
        <v>0</v>
      </c>
      <c r="AQ33" s="115">
        <f>SUM('Proyectos 2020'!BF279:BF280)</f>
        <v>0</v>
      </c>
      <c r="AR33" s="115">
        <f>SUM('Proyectos 2020'!BG279:BG280)</f>
        <v>0</v>
      </c>
      <c r="AS33" s="115">
        <f>SUM('Proyectos 2020'!BH279:BH280)</f>
        <v>0</v>
      </c>
      <c r="AT33" s="115">
        <f>SUM('Proyectos 2020'!BI279:BI280)</f>
        <v>0</v>
      </c>
      <c r="AU33" s="115">
        <f>SUM('Proyectos 2020'!BJ279:BJ280)</f>
        <v>0</v>
      </c>
      <c r="AV33" s="115">
        <f>SUM('Proyectos 2020'!BK279:BK280)</f>
        <v>0</v>
      </c>
      <c r="AW33" s="115">
        <f>SUM('Proyectos 2020'!BL279:BL280)</f>
        <v>0</v>
      </c>
      <c r="AX33" s="115">
        <f>SUM('Proyectos 2020'!BM279:BM280)</f>
        <v>0</v>
      </c>
      <c r="AY33" s="115">
        <f>SUM('Proyectos 2020'!BN279:BN280)</f>
        <v>0</v>
      </c>
      <c r="AZ33" s="115">
        <f>SUM('Proyectos 2020'!BO279:BO280)</f>
        <v>0</v>
      </c>
      <c r="BA33" s="115">
        <f>SUM('Proyectos 2020'!BP279:BP280)</f>
        <v>0</v>
      </c>
      <c r="BB33" s="115">
        <f>SUM('Proyectos 2020'!BQ279:BQ280)</f>
        <v>0</v>
      </c>
      <c r="BC33" s="115">
        <f>SUM('Proyectos 2020'!BR279:BR280)</f>
        <v>0</v>
      </c>
      <c r="BD33" s="115">
        <f>SUM('Proyectos 2020'!BS279:BS280)</f>
        <v>0</v>
      </c>
      <c r="BE33" s="115">
        <f>SUM('Proyectos 2020'!BT279:BT280)</f>
        <v>0</v>
      </c>
      <c r="BF33" s="116">
        <f>SUM('Proyectos 2020'!BU279:BU280)</f>
        <v>0</v>
      </c>
      <c r="BG33" s="118">
        <f t="shared" si="0"/>
        <v>200000000</v>
      </c>
      <c r="BH33" s="170"/>
      <c r="BJ33" s="454"/>
    </row>
    <row r="34" spans="1:63" s="277" customFormat="1" ht="60" x14ac:dyDescent="0.25">
      <c r="A34" s="278"/>
      <c r="B34" s="279"/>
      <c r="C34" s="105" t="s">
        <v>123</v>
      </c>
      <c r="D34" s="106" t="s">
        <v>90</v>
      </c>
      <c r="E34" s="112">
        <f>SUM('Proyectos 2020'!T281:T296)</f>
        <v>3385000000</v>
      </c>
      <c r="F34" s="109">
        <f>SUM('Proyectos 2020'!U281:U296)</f>
        <v>0</v>
      </c>
      <c r="G34" s="109">
        <f>SUM('Proyectos 2020'!V281:V296)</f>
        <v>0</v>
      </c>
      <c r="H34" s="109">
        <f>SUM('Proyectos 2020'!W281:W296)</f>
        <v>0</v>
      </c>
      <c r="I34" s="109">
        <f>SUM('Proyectos 2020'!X281:X296)</f>
        <v>0</v>
      </c>
      <c r="J34" s="109">
        <f>SUM('Proyectos 2020'!Y281:Y296)</f>
        <v>0</v>
      </c>
      <c r="K34" s="109">
        <f>SUM('Proyectos 2020'!Z281:Z296)</f>
        <v>0</v>
      </c>
      <c r="L34" s="109">
        <f>SUM('Proyectos 2020'!AA281:AA296)</f>
        <v>0</v>
      </c>
      <c r="M34" s="109">
        <f>SUM('Proyectos 2020'!AB281:AB296)</f>
        <v>0</v>
      </c>
      <c r="N34" s="109">
        <f>SUM('Proyectos 2020'!AC281:AC296)</f>
        <v>0</v>
      </c>
      <c r="O34" s="109">
        <f>SUM('Proyectos 2020'!AD281:AD296)</f>
        <v>0</v>
      </c>
      <c r="P34" s="109">
        <f>SUM('Proyectos 2020'!AE281:AE296)</f>
        <v>0</v>
      </c>
      <c r="Q34" s="109">
        <f>SUM('Proyectos 2020'!AF281:AF296)</f>
        <v>0</v>
      </c>
      <c r="R34" s="109">
        <f>SUM('Proyectos 2020'!AG281:AG296)</f>
        <v>0</v>
      </c>
      <c r="S34" s="109">
        <f>SUM('Proyectos 2020'!AH281:AH296)</f>
        <v>0</v>
      </c>
      <c r="T34" s="109">
        <f>SUM('Proyectos 2020'!AI281:AI296)</f>
        <v>0</v>
      </c>
      <c r="U34" s="109">
        <f>SUM('Proyectos 2020'!AJ281:AJ296)</f>
        <v>0</v>
      </c>
      <c r="V34" s="109">
        <f>SUM('Proyectos 2020'!AK281:AK296)</f>
        <v>0</v>
      </c>
      <c r="W34" s="109">
        <f>SUM('Proyectos 2020'!AL281:AL296)</f>
        <v>0</v>
      </c>
      <c r="X34" s="109">
        <f>SUM('Proyectos 2020'!AM281:AM296)</f>
        <v>0</v>
      </c>
      <c r="Y34" s="109">
        <f>SUM('Proyectos 2020'!AN281:AN296)</f>
        <v>0</v>
      </c>
      <c r="Z34" s="109">
        <f>SUM('Proyectos 2020'!AO281:AO296)</f>
        <v>0</v>
      </c>
      <c r="AA34" s="109">
        <f>SUM('Proyectos 2020'!AP281:AP296)</f>
        <v>0</v>
      </c>
      <c r="AB34" s="109">
        <f>SUM('Proyectos 2020'!AQ281:AQ296)</f>
        <v>0</v>
      </c>
      <c r="AC34" s="109">
        <f>SUM('Proyectos 2020'!AR281:AR296)</f>
        <v>0</v>
      </c>
      <c r="AD34" s="109">
        <f>SUM('Proyectos 2020'!AS281:AS296)</f>
        <v>0</v>
      </c>
      <c r="AE34" s="109">
        <f>SUM('Proyectos 2020'!AT281:AT296)</f>
        <v>0</v>
      </c>
      <c r="AF34" s="109">
        <f>SUM('Proyectos 2020'!AU281:AU296)</f>
        <v>0</v>
      </c>
      <c r="AG34" s="109">
        <f>SUM('Proyectos 2020'!AV281:AV296)</f>
        <v>0</v>
      </c>
      <c r="AH34" s="109">
        <f>SUM('Proyectos 2020'!AW281:AW296)</f>
        <v>0</v>
      </c>
      <c r="AI34" s="109">
        <f>SUM('Proyectos 2020'!AX281:AX296)</f>
        <v>0</v>
      </c>
      <c r="AJ34" s="109">
        <f>SUM('Proyectos 2020'!AY281:AY296)</f>
        <v>0</v>
      </c>
      <c r="AK34" s="109">
        <f>SUM('Proyectos 2020'!AZ281:AZ296)</f>
        <v>0</v>
      </c>
      <c r="AL34" s="109">
        <f>SUM('Proyectos 2020'!BA281:BA296)</f>
        <v>0</v>
      </c>
      <c r="AM34" s="109">
        <f>SUM('Proyectos 2020'!BB281:BB296)</f>
        <v>0</v>
      </c>
      <c r="AN34" s="109">
        <f>SUM('Proyectos 2020'!BC281:BC296)</f>
        <v>0</v>
      </c>
      <c r="AO34" s="109">
        <f>SUM('Proyectos 2020'!BD281:BD296)</f>
        <v>0</v>
      </c>
      <c r="AP34" s="109">
        <f>SUM('Proyectos 2020'!BE281:BE296)</f>
        <v>0</v>
      </c>
      <c r="AQ34" s="109">
        <f>SUM('Proyectos 2020'!BF281:BF296)</f>
        <v>0</v>
      </c>
      <c r="AR34" s="109">
        <f>SUM('Proyectos 2020'!BG281:BG296)</f>
        <v>0</v>
      </c>
      <c r="AS34" s="109">
        <f>SUM('Proyectos 2020'!BH281:BH296)</f>
        <v>0</v>
      </c>
      <c r="AT34" s="109">
        <f>SUM('Proyectos 2020'!BI281:BI296)</f>
        <v>0</v>
      </c>
      <c r="AU34" s="109">
        <f>SUM('Proyectos 2020'!BJ281:BJ296)</f>
        <v>0</v>
      </c>
      <c r="AV34" s="109">
        <f>SUM('Proyectos 2020'!BK281:BK296)</f>
        <v>0</v>
      </c>
      <c r="AW34" s="109">
        <f>SUM('Proyectos 2020'!BL281:BL296)</f>
        <v>0</v>
      </c>
      <c r="AX34" s="109">
        <f>SUM('Proyectos 2020'!BM281:BM296)</f>
        <v>0</v>
      </c>
      <c r="AY34" s="109">
        <f>SUM('Proyectos 2020'!BN281:BN296)</f>
        <v>0</v>
      </c>
      <c r="AZ34" s="109">
        <f>SUM('Proyectos 2020'!BO281:BO296)</f>
        <v>0</v>
      </c>
      <c r="BA34" s="109">
        <f>SUM('Proyectos 2020'!BP281:BP296)</f>
        <v>0</v>
      </c>
      <c r="BB34" s="109">
        <f>SUM('Proyectos 2020'!BQ281:BQ296)</f>
        <v>0</v>
      </c>
      <c r="BC34" s="109">
        <f>SUM('Proyectos 2020'!BR281:BR296)</f>
        <v>0</v>
      </c>
      <c r="BD34" s="109">
        <f>SUM('Proyectos 2020'!BS281:BS296)</f>
        <v>0</v>
      </c>
      <c r="BE34" s="109">
        <f>SUM('Proyectos 2020'!BT281:BT296)</f>
        <v>0</v>
      </c>
      <c r="BF34" s="113">
        <f>SUM('Proyectos 2020'!BU281:BU296)</f>
        <v>0</v>
      </c>
      <c r="BG34" s="117">
        <f t="shared" si="0"/>
        <v>3385000000</v>
      </c>
      <c r="BH34" s="170"/>
      <c r="BJ34" s="454"/>
    </row>
    <row r="35" spans="1:63" s="277" customFormat="1" ht="60.75" thickBot="1" x14ac:dyDescent="0.3">
      <c r="A35" s="281"/>
      <c r="B35" s="282"/>
      <c r="C35" s="134" t="s">
        <v>124</v>
      </c>
      <c r="D35" s="135" t="s">
        <v>91</v>
      </c>
      <c r="E35" s="136">
        <f>SUM('Proyectos 2020'!T297:T302)</f>
        <v>500000000</v>
      </c>
      <c r="F35" s="137">
        <f>SUM('Proyectos 2020'!U297:U302)</f>
        <v>0</v>
      </c>
      <c r="G35" s="137">
        <f>SUM('Proyectos 2020'!V297:V302)</f>
        <v>0</v>
      </c>
      <c r="H35" s="137">
        <f>SUM('Proyectos 2020'!W297:W302)</f>
        <v>0</v>
      </c>
      <c r="I35" s="137">
        <f>SUM('Proyectos 2020'!X297:X302)</f>
        <v>0</v>
      </c>
      <c r="J35" s="137">
        <f>SUM('Proyectos 2020'!Y297:Y302)</f>
        <v>0</v>
      </c>
      <c r="K35" s="137">
        <f>SUM('Proyectos 2020'!Z297:Z302)</f>
        <v>0</v>
      </c>
      <c r="L35" s="137">
        <f>SUM('Proyectos 2020'!AA297:AA302)</f>
        <v>0</v>
      </c>
      <c r="M35" s="137">
        <f>SUM('Proyectos 2020'!AB297:AB302)</f>
        <v>0</v>
      </c>
      <c r="N35" s="137">
        <f>SUM('Proyectos 2020'!AC297:AC302)</f>
        <v>0</v>
      </c>
      <c r="O35" s="137">
        <f>SUM('Proyectos 2020'!AD297:AD302)</f>
        <v>0</v>
      </c>
      <c r="P35" s="137">
        <f>SUM('Proyectos 2020'!AE297:AE302)</f>
        <v>0</v>
      </c>
      <c r="Q35" s="137">
        <f>SUM('Proyectos 2020'!AF297:AF302)</f>
        <v>0</v>
      </c>
      <c r="R35" s="137">
        <f>SUM('Proyectos 2020'!AG297:AG302)</f>
        <v>0</v>
      </c>
      <c r="S35" s="137">
        <f>SUM('Proyectos 2020'!AH297:AH302)</f>
        <v>0</v>
      </c>
      <c r="T35" s="137">
        <f>SUM('Proyectos 2020'!AI297:AI302)</f>
        <v>0</v>
      </c>
      <c r="U35" s="137">
        <f>SUM('Proyectos 2020'!AJ297:AJ302)</f>
        <v>0</v>
      </c>
      <c r="V35" s="137">
        <f>SUM('Proyectos 2020'!AK297:AK302)</f>
        <v>0</v>
      </c>
      <c r="W35" s="137">
        <f>SUM('Proyectos 2020'!AL297:AL302)</f>
        <v>0</v>
      </c>
      <c r="X35" s="137">
        <f>SUM('Proyectos 2020'!AM297:AM302)</f>
        <v>0</v>
      </c>
      <c r="Y35" s="137">
        <f>SUM('Proyectos 2020'!AN297:AN302)</f>
        <v>0</v>
      </c>
      <c r="Z35" s="137">
        <f>SUM('Proyectos 2020'!AO297:AO302)</f>
        <v>0</v>
      </c>
      <c r="AA35" s="137">
        <f>SUM('Proyectos 2020'!AP297:AP302)</f>
        <v>0</v>
      </c>
      <c r="AB35" s="137">
        <f>SUM('Proyectos 2020'!AQ297:AQ302)</f>
        <v>0</v>
      </c>
      <c r="AC35" s="137">
        <f>SUM('Proyectos 2020'!AR297:AR302)</f>
        <v>0</v>
      </c>
      <c r="AD35" s="137">
        <f>SUM('Proyectos 2020'!AS297:AS302)</f>
        <v>0</v>
      </c>
      <c r="AE35" s="137">
        <f>SUM('Proyectos 2020'!AT297:AT302)</f>
        <v>0</v>
      </c>
      <c r="AF35" s="137">
        <f>SUM('Proyectos 2020'!AU297:AU302)</f>
        <v>0</v>
      </c>
      <c r="AG35" s="137">
        <f>SUM('Proyectos 2020'!AV297:AV302)</f>
        <v>0</v>
      </c>
      <c r="AH35" s="137">
        <f>SUM('Proyectos 2020'!AW297:AW302)</f>
        <v>0</v>
      </c>
      <c r="AI35" s="137">
        <f>SUM('Proyectos 2020'!AX297:AX302)</f>
        <v>0</v>
      </c>
      <c r="AJ35" s="137">
        <f>SUM('Proyectos 2020'!AY297:AY302)</f>
        <v>0</v>
      </c>
      <c r="AK35" s="137">
        <f>SUM('Proyectos 2020'!AZ297:AZ302)</f>
        <v>0</v>
      </c>
      <c r="AL35" s="137">
        <f>SUM('Proyectos 2020'!BA297:BA302)</f>
        <v>0</v>
      </c>
      <c r="AM35" s="137">
        <f>SUM('Proyectos 2020'!BB297:BB302)</f>
        <v>0</v>
      </c>
      <c r="AN35" s="137">
        <f>SUM('Proyectos 2020'!BC297:BC302)</f>
        <v>0</v>
      </c>
      <c r="AO35" s="137">
        <f>SUM('Proyectos 2020'!BD297:BD302)</f>
        <v>0</v>
      </c>
      <c r="AP35" s="137">
        <f>SUM('Proyectos 2020'!BE297:BE302)</f>
        <v>0</v>
      </c>
      <c r="AQ35" s="137">
        <f>SUM('Proyectos 2020'!BF297:BF302)</f>
        <v>0</v>
      </c>
      <c r="AR35" s="137">
        <f>SUM('Proyectos 2020'!BG297:BG302)</f>
        <v>0</v>
      </c>
      <c r="AS35" s="137">
        <f>SUM('Proyectos 2020'!BH297:BH302)</f>
        <v>0</v>
      </c>
      <c r="AT35" s="137">
        <f>SUM('Proyectos 2020'!BI297:BI302)</f>
        <v>0</v>
      </c>
      <c r="AU35" s="137">
        <f>SUM('Proyectos 2020'!BJ297:BJ302)</f>
        <v>0</v>
      </c>
      <c r="AV35" s="137">
        <f>SUM('Proyectos 2020'!BK297:BK302)</f>
        <v>0</v>
      </c>
      <c r="AW35" s="137">
        <f>SUM('Proyectos 2020'!BL297:BL302)</f>
        <v>0</v>
      </c>
      <c r="AX35" s="137">
        <f>SUM('Proyectos 2020'!BM297:BM302)</f>
        <v>0</v>
      </c>
      <c r="AY35" s="137">
        <f>SUM('Proyectos 2020'!BN297:BN302)</f>
        <v>0</v>
      </c>
      <c r="AZ35" s="137">
        <f>SUM('Proyectos 2020'!BO297:BO302)</f>
        <v>0</v>
      </c>
      <c r="BA35" s="137">
        <f>SUM('Proyectos 2020'!BP297:BP302)</f>
        <v>0</v>
      </c>
      <c r="BB35" s="137">
        <f>SUM('Proyectos 2020'!BQ297:BQ302)</f>
        <v>0</v>
      </c>
      <c r="BC35" s="137">
        <f>SUM('Proyectos 2020'!BR297:BR302)</f>
        <v>0</v>
      </c>
      <c r="BD35" s="137">
        <f>SUM('Proyectos 2020'!BS297:BS302)</f>
        <v>0</v>
      </c>
      <c r="BE35" s="137">
        <f>SUM('Proyectos 2020'!BT297:BT302)</f>
        <v>0</v>
      </c>
      <c r="BF35" s="138">
        <f>SUM('Proyectos 2020'!BU297:BU302)</f>
        <v>0</v>
      </c>
      <c r="BG35" s="119">
        <f t="shared" si="0"/>
        <v>500000000</v>
      </c>
      <c r="BH35" s="170"/>
      <c r="BJ35" s="454"/>
    </row>
    <row r="36" spans="1:63" ht="19.5" thickTop="1" thickBot="1" x14ac:dyDescent="0.25">
      <c r="C36" s="731" t="s">
        <v>39</v>
      </c>
      <c r="D36" s="732"/>
      <c r="E36" s="165">
        <f>SUM(E3:E35)</f>
        <v>44648241709.5</v>
      </c>
      <c r="F36" s="166">
        <f t="shared" ref="F36:BF36" si="1">SUM(F3:F35)</f>
        <v>2000000000</v>
      </c>
      <c r="G36" s="166">
        <f t="shared" si="1"/>
        <v>474694256</v>
      </c>
      <c r="H36" s="166">
        <f t="shared" si="1"/>
        <v>10000000</v>
      </c>
      <c r="I36" s="166">
        <f t="shared" si="1"/>
        <v>602678896</v>
      </c>
      <c r="J36" s="166">
        <f t="shared" si="1"/>
        <v>133525790</v>
      </c>
      <c r="K36" s="166">
        <f t="shared" si="1"/>
        <v>400000</v>
      </c>
      <c r="L36" s="166">
        <f t="shared" si="1"/>
        <v>283188006</v>
      </c>
      <c r="M36" s="166">
        <f t="shared" si="1"/>
        <v>1000000</v>
      </c>
      <c r="N36" s="166">
        <f t="shared" si="1"/>
        <v>218756307</v>
      </c>
      <c r="O36" s="166">
        <f t="shared" si="1"/>
        <v>164067230</v>
      </c>
      <c r="P36" s="166">
        <f t="shared" si="1"/>
        <v>2078184905</v>
      </c>
      <c r="Q36" s="166">
        <f t="shared" si="1"/>
        <v>7000000</v>
      </c>
      <c r="R36" s="166">
        <f t="shared" si="1"/>
        <v>1020169158</v>
      </c>
      <c r="S36" s="166">
        <f t="shared" si="1"/>
        <v>4000000</v>
      </c>
      <c r="T36" s="166">
        <f t="shared" si="1"/>
        <v>280000000</v>
      </c>
      <c r="U36" s="166">
        <f t="shared" si="1"/>
        <v>2000000</v>
      </c>
      <c r="V36" s="166">
        <f t="shared" si="1"/>
        <v>1400000000</v>
      </c>
      <c r="W36" s="166">
        <f t="shared" si="1"/>
        <v>30000000</v>
      </c>
      <c r="X36" s="166">
        <f t="shared" si="1"/>
        <v>2000000000</v>
      </c>
      <c r="Y36" s="166">
        <f t="shared" si="1"/>
        <v>30000000</v>
      </c>
      <c r="Z36" s="166">
        <f t="shared" si="1"/>
        <v>600000000</v>
      </c>
      <c r="AA36" s="166">
        <f t="shared" si="1"/>
        <v>500000</v>
      </c>
      <c r="AB36" s="166">
        <f t="shared" si="1"/>
        <v>70000000</v>
      </c>
      <c r="AC36" s="166">
        <f t="shared" si="1"/>
        <v>600000</v>
      </c>
      <c r="AD36" s="166">
        <f t="shared" si="1"/>
        <v>19200000</v>
      </c>
      <c r="AE36" s="166">
        <f t="shared" si="1"/>
        <v>100000</v>
      </c>
      <c r="AF36" s="166">
        <f t="shared" si="1"/>
        <v>200000</v>
      </c>
      <c r="AG36" s="166">
        <f t="shared" si="1"/>
        <v>0</v>
      </c>
      <c r="AH36" s="166">
        <f t="shared" si="1"/>
        <v>0</v>
      </c>
      <c r="AI36" s="166">
        <f t="shared" si="1"/>
        <v>2000000000</v>
      </c>
      <c r="AJ36" s="166">
        <f t="shared" si="1"/>
        <v>3000000</v>
      </c>
      <c r="AK36" s="166">
        <f t="shared" si="1"/>
        <v>20000000</v>
      </c>
      <c r="AL36" s="166">
        <f t="shared" si="1"/>
        <v>100000</v>
      </c>
      <c r="AM36" s="166">
        <f t="shared" si="1"/>
        <v>2000000000</v>
      </c>
      <c r="AN36" s="166">
        <f t="shared" si="1"/>
        <v>2000000</v>
      </c>
      <c r="AO36" s="166">
        <f t="shared" si="1"/>
        <v>26000000</v>
      </c>
      <c r="AP36" s="166">
        <f t="shared" si="1"/>
        <v>2000000000</v>
      </c>
      <c r="AQ36" s="166">
        <f t="shared" si="1"/>
        <v>2000000</v>
      </c>
      <c r="AR36" s="166">
        <f t="shared" si="1"/>
        <v>470000000</v>
      </c>
      <c r="AS36" s="166">
        <f t="shared" si="1"/>
        <v>80000000</v>
      </c>
      <c r="AT36" s="166">
        <f t="shared" si="1"/>
        <v>1300000000</v>
      </c>
      <c r="AU36" s="166">
        <f t="shared" si="1"/>
        <v>2000000</v>
      </c>
      <c r="AV36" s="166">
        <f t="shared" si="1"/>
        <v>630000000</v>
      </c>
      <c r="AW36" s="166">
        <f t="shared" si="1"/>
        <v>1470000000</v>
      </c>
      <c r="AX36" s="166">
        <f t="shared" si="1"/>
        <v>2000000</v>
      </c>
      <c r="AY36" s="166">
        <f t="shared" si="1"/>
        <v>2000000000</v>
      </c>
      <c r="AZ36" s="166">
        <f t="shared" si="1"/>
        <v>2000000000</v>
      </c>
      <c r="BA36" s="166">
        <f t="shared" si="1"/>
        <v>5000000</v>
      </c>
      <c r="BB36" s="166">
        <f t="shared" si="1"/>
        <v>50000000</v>
      </c>
      <c r="BC36" s="166">
        <f t="shared" si="1"/>
        <v>50000</v>
      </c>
      <c r="BD36" s="166">
        <f t="shared" si="1"/>
        <v>4316484651</v>
      </c>
      <c r="BE36" s="166">
        <f t="shared" si="1"/>
        <v>0</v>
      </c>
      <c r="BF36" s="167">
        <f t="shared" si="1"/>
        <v>0</v>
      </c>
      <c r="BG36" s="399">
        <f t="shared" ref="BG36:BH36" si="2">SUM(BG3:BG35)</f>
        <v>74457140908.5</v>
      </c>
      <c r="BH36" s="398">
        <f t="shared" si="2"/>
        <v>74457140908.5</v>
      </c>
      <c r="BI36" s="283"/>
      <c r="BJ36" s="455"/>
      <c r="BK36" s="287"/>
    </row>
    <row r="37" spans="1:63" ht="16.5" thickTop="1" thickBot="1" x14ac:dyDescent="0.25">
      <c r="C37" s="285"/>
      <c r="D37" s="285"/>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283"/>
    </row>
    <row r="38" spans="1:63" s="284" customFormat="1" ht="19.5" thickTop="1" thickBot="1" x14ac:dyDescent="0.25">
      <c r="C38" s="733" t="s">
        <v>41</v>
      </c>
      <c r="D38" s="734"/>
      <c r="E38" s="120">
        <f>+'TECHOS PRESU 2020'!B6</f>
        <v>44648241709</v>
      </c>
      <c r="F38" s="121">
        <f>+'TECHOS PRESU 2020'!B7</f>
        <v>2000000000</v>
      </c>
      <c r="G38" s="121">
        <f>+'TECHOS PRESU 2020'!B8</f>
        <v>474694256</v>
      </c>
      <c r="H38" s="121">
        <f>+'TECHOS PRESU 2020'!B9</f>
        <v>10000000</v>
      </c>
      <c r="I38" s="121">
        <f>+'TECHOS PRESU 2020'!B10</f>
        <v>602678896</v>
      </c>
      <c r="J38" s="121">
        <f>+'TECHOS PRESU 2020'!B11</f>
        <v>133525790</v>
      </c>
      <c r="K38" s="121">
        <f>+'TECHOS PRESU 2020'!B12</f>
        <v>400000</v>
      </c>
      <c r="L38" s="121">
        <f>+'TECHOS PRESU 2020'!B13</f>
        <v>283188006</v>
      </c>
      <c r="M38" s="121">
        <f>+'TECHOS PRESU 2020'!B14</f>
        <v>1000000</v>
      </c>
      <c r="N38" s="121">
        <f>+'TECHOS PRESU 2020'!B15</f>
        <v>218756307</v>
      </c>
      <c r="O38" s="121">
        <f>+'TECHOS PRESU 2020'!B16</f>
        <v>164067230</v>
      </c>
      <c r="P38" s="121">
        <f>+'TECHOS PRESU 2020'!B17</f>
        <v>2078184905</v>
      </c>
      <c r="Q38" s="121">
        <f>+'TECHOS PRESU 2020'!B18</f>
        <v>7000000</v>
      </c>
      <c r="R38" s="121">
        <f>+'TECHOS PRESU 2020'!B19</f>
        <v>1020169158</v>
      </c>
      <c r="S38" s="121">
        <f>+'TECHOS PRESU 2020'!B20</f>
        <v>4000000</v>
      </c>
      <c r="T38" s="121">
        <f>+'TECHOS PRESU 2020'!B21</f>
        <v>280000000</v>
      </c>
      <c r="U38" s="121">
        <f>+'TECHOS PRESU 2020'!B22</f>
        <v>2000000</v>
      </c>
      <c r="V38" s="121">
        <f>+'TECHOS PRESU 2020'!B23</f>
        <v>1400000000</v>
      </c>
      <c r="W38" s="121">
        <f>+'TECHOS PRESU 2020'!B24</f>
        <v>30000000</v>
      </c>
      <c r="X38" s="121">
        <f>+'TECHOS PRESU 2020'!B25</f>
        <v>2000000000</v>
      </c>
      <c r="Y38" s="121">
        <f>+'TECHOS PRESU 2020'!B26</f>
        <v>30000000</v>
      </c>
      <c r="Z38" s="121">
        <f>+'TECHOS PRESU 2020'!B27</f>
        <v>600000000</v>
      </c>
      <c r="AA38" s="121">
        <f>+'TECHOS PRESU 2020'!B28</f>
        <v>500000</v>
      </c>
      <c r="AB38" s="121">
        <f>+'TECHOS PRESU 2020'!B29</f>
        <v>70000000</v>
      </c>
      <c r="AC38" s="121">
        <f>+'TECHOS PRESU 2020'!B30</f>
        <v>600000</v>
      </c>
      <c r="AD38" s="121">
        <f>+'TECHOS PRESU 2020'!B31</f>
        <v>19200000</v>
      </c>
      <c r="AE38" s="121">
        <f>+'TECHOS PRESU 2020'!B32</f>
        <v>100000</v>
      </c>
      <c r="AF38" s="121">
        <f>+'TECHOS PRESU 2020'!B33</f>
        <v>200000</v>
      </c>
      <c r="AG38" s="121">
        <f>+'TECHOS PRESU 2020'!B34</f>
        <v>0</v>
      </c>
      <c r="AH38" s="121">
        <f>+'TECHOS PRESU 2020'!B35</f>
        <v>0</v>
      </c>
      <c r="AI38" s="121">
        <f>+'TECHOS PRESU 2020'!B36</f>
        <v>2000000000</v>
      </c>
      <c r="AJ38" s="121">
        <f>+'TECHOS PRESU 2020'!B37</f>
        <v>3000000</v>
      </c>
      <c r="AK38" s="121">
        <f>+'TECHOS PRESU 2020'!B38</f>
        <v>20000000</v>
      </c>
      <c r="AL38" s="121">
        <f>+'TECHOS PRESU 2020'!B39</f>
        <v>100000</v>
      </c>
      <c r="AM38" s="121">
        <f>+'TECHOS PRESU 2020'!B40</f>
        <v>2000000000</v>
      </c>
      <c r="AN38" s="121">
        <f>+'TECHOS PRESU 2020'!B41</f>
        <v>2000000</v>
      </c>
      <c r="AO38" s="121">
        <f>+'TECHOS PRESU 2020'!B42</f>
        <v>26000000</v>
      </c>
      <c r="AP38" s="121">
        <f>+'TECHOS PRESU 2020'!B43</f>
        <v>2000000000</v>
      </c>
      <c r="AQ38" s="121">
        <f>+'TECHOS PRESU 2020'!B44</f>
        <v>2000000</v>
      </c>
      <c r="AR38" s="121">
        <f>+'TECHOS PRESU 2020'!B45</f>
        <v>470000000</v>
      </c>
      <c r="AS38" s="121">
        <f>+'TECHOS PRESU 2020'!B46</f>
        <v>80000000</v>
      </c>
      <c r="AT38" s="121">
        <f>+'TECHOS PRESU 2020'!B47</f>
        <v>1300000000</v>
      </c>
      <c r="AU38" s="121">
        <f>+'TECHOS PRESU 2020'!B48</f>
        <v>2000000</v>
      </c>
      <c r="AV38" s="121">
        <f>+'TECHOS PRESU 2020'!B49</f>
        <v>630000000</v>
      </c>
      <c r="AW38" s="121">
        <f>+'TECHOS PRESU 2020'!B50</f>
        <v>1470000000</v>
      </c>
      <c r="AX38" s="121">
        <f>+'TECHOS PRESU 2020'!B51</f>
        <v>2000000</v>
      </c>
      <c r="AY38" s="121">
        <f>+'TECHOS PRESU 2020'!B52</f>
        <v>2000000000</v>
      </c>
      <c r="AZ38" s="121">
        <f>+'TECHOS PRESU 2020'!B53</f>
        <v>2000000000</v>
      </c>
      <c r="BA38" s="121">
        <f>+'TECHOS PRESU 2020'!B54</f>
        <v>5000000</v>
      </c>
      <c r="BB38" s="607">
        <f>+'TECHOS PRESU 2020'!B55</f>
        <v>50000000</v>
      </c>
      <c r="BC38" s="121">
        <f>+'TECHOS PRESU 2020'!B56</f>
        <v>50000</v>
      </c>
      <c r="BD38" s="121">
        <f>+'TECHOS PRESU 2020'!B57</f>
        <v>4316484651</v>
      </c>
      <c r="BE38" s="121">
        <f>+'TECHOS PRESU 2020'!B58</f>
        <v>0</v>
      </c>
      <c r="BF38" s="122">
        <f>+'TECHOS PRESU 2020'!B59</f>
        <v>0</v>
      </c>
      <c r="BG38" s="400">
        <f>SUM(E38:BF38)</f>
        <v>74457140908</v>
      </c>
      <c r="BH38" s="397">
        <f>+BG38</f>
        <v>74457140908</v>
      </c>
      <c r="BI38" s="283"/>
      <c r="BJ38" s="608"/>
      <c r="BK38" s="609"/>
    </row>
    <row r="39" spans="1:63" ht="16.5" thickTop="1" thickBot="1" x14ac:dyDescent="0.25">
      <c r="C39" s="285"/>
      <c r="D39" s="285"/>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row>
    <row r="40" spans="1:63" ht="19.5" thickTop="1" thickBot="1" x14ac:dyDescent="0.25">
      <c r="C40" s="735" t="s">
        <v>42</v>
      </c>
      <c r="D40" s="736"/>
      <c r="E40" s="123">
        <f>+E38-E36</f>
        <v>-0.5</v>
      </c>
      <c r="F40" s="124">
        <f t="shared" ref="F40:BF40" si="3">+F38-F36</f>
        <v>0</v>
      </c>
      <c r="G40" s="124">
        <f t="shared" si="3"/>
        <v>0</v>
      </c>
      <c r="H40" s="124">
        <f t="shared" si="3"/>
        <v>0</v>
      </c>
      <c r="I40" s="124">
        <f t="shared" si="3"/>
        <v>0</v>
      </c>
      <c r="J40" s="124">
        <f t="shared" si="3"/>
        <v>0</v>
      </c>
      <c r="K40" s="124">
        <f t="shared" si="3"/>
        <v>0</v>
      </c>
      <c r="L40" s="124">
        <f t="shared" si="3"/>
        <v>0</v>
      </c>
      <c r="M40" s="124">
        <f t="shared" si="3"/>
        <v>0</v>
      </c>
      <c r="N40" s="124">
        <f t="shared" si="3"/>
        <v>0</v>
      </c>
      <c r="O40" s="124">
        <f t="shared" si="3"/>
        <v>0</v>
      </c>
      <c r="P40" s="124">
        <f t="shared" si="3"/>
        <v>0</v>
      </c>
      <c r="Q40" s="124">
        <f t="shared" si="3"/>
        <v>0</v>
      </c>
      <c r="R40" s="124">
        <f t="shared" si="3"/>
        <v>0</v>
      </c>
      <c r="S40" s="124">
        <f t="shared" si="3"/>
        <v>0</v>
      </c>
      <c r="T40" s="124">
        <f t="shared" si="3"/>
        <v>0</v>
      </c>
      <c r="U40" s="124">
        <f t="shared" si="3"/>
        <v>0</v>
      </c>
      <c r="V40" s="124">
        <f t="shared" si="3"/>
        <v>0</v>
      </c>
      <c r="W40" s="124">
        <f t="shared" si="3"/>
        <v>0</v>
      </c>
      <c r="X40" s="124">
        <f t="shared" si="3"/>
        <v>0</v>
      </c>
      <c r="Y40" s="124">
        <f t="shared" si="3"/>
        <v>0</v>
      </c>
      <c r="Z40" s="124">
        <f t="shared" si="3"/>
        <v>0</v>
      </c>
      <c r="AA40" s="124">
        <f t="shared" si="3"/>
        <v>0</v>
      </c>
      <c r="AB40" s="124">
        <f t="shared" si="3"/>
        <v>0</v>
      </c>
      <c r="AC40" s="124">
        <f t="shared" si="3"/>
        <v>0</v>
      </c>
      <c r="AD40" s="124">
        <f t="shared" si="3"/>
        <v>0</v>
      </c>
      <c r="AE40" s="124">
        <f t="shared" si="3"/>
        <v>0</v>
      </c>
      <c r="AF40" s="124">
        <f t="shared" si="3"/>
        <v>0</v>
      </c>
      <c r="AG40" s="124">
        <f t="shared" si="3"/>
        <v>0</v>
      </c>
      <c r="AH40" s="124">
        <f t="shared" si="3"/>
        <v>0</v>
      </c>
      <c r="AI40" s="124">
        <f t="shared" si="3"/>
        <v>0</v>
      </c>
      <c r="AJ40" s="124">
        <f t="shared" si="3"/>
        <v>0</v>
      </c>
      <c r="AK40" s="124">
        <f t="shared" si="3"/>
        <v>0</v>
      </c>
      <c r="AL40" s="124">
        <f t="shared" si="3"/>
        <v>0</v>
      </c>
      <c r="AM40" s="124">
        <f t="shared" si="3"/>
        <v>0</v>
      </c>
      <c r="AN40" s="124">
        <f t="shared" si="3"/>
        <v>0</v>
      </c>
      <c r="AO40" s="124">
        <f t="shared" si="3"/>
        <v>0</v>
      </c>
      <c r="AP40" s="124">
        <f t="shared" si="3"/>
        <v>0</v>
      </c>
      <c r="AQ40" s="124">
        <f t="shared" si="3"/>
        <v>0</v>
      </c>
      <c r="AR40" s="124">
        <f t="shared" si="3"/>
        <v>0</v>
      </c>
      <c r="AS40" s="124">
        <f t="shared" si="3"/>
        <v>0</v>
      </c>
      <c r="AT40" s="124">
        <f t="shared" si="3"/>
        <v>0</v>
      </c>
      <c r="AU40" s="124">
        <f t="shared" si="3"/>
        <v>0</v>
      </c>
      <c r="AV40" s="124">
        <f t="shared" si="3"/>
        <v>0</v>
      </c>
      <c r="AW40" s="124">
        <f t="shared" si="3"/>
        <v>0</v>
      </c>
      <c r="AX40" s="124">
        <f t="shared" si="3"/>
        <v>0</v>
      </c>
      <c r="AY40" s="124">
        <f t="shared" si="3"/>
        <v>0</v>
      </c>
      <c r="AZ40" s="124">
        <f t="shared" si="3"/>
        <v>0</v>
      </c>
      <c r="BA40" s="124">
        <f t="shared" si="3"/>
        <v>0</v>
      </c>
      <c r="BB40" s="124">
        <f t="shared" si="3"/>
        <v>0</v>
      </c>
      <c r="BC40" s="124">
        <f t="shared" si="3"/>
        <v>0</v>
      </c>
      <c r="BD40" s="124">
        <f t="shared" si="3"/>
        <v>0</v>
      </c>
      <c r="BE40" s="124">
        <f t="shared" si="3"/>
        <v>0</v>
      </c>
      <c r="BF40" s="125">
        <f t="shared" si="3"/>
        <v>0</v>
      </c>
      <c r="BG40" s="126">
        <f>+BG38-BG36</f>
        <v>-0.5</v>
      </c>
      <c r="BH40" s="127">
        <f>+BH38-BH36</f>
        <v>-0.5</v>
      </c>
      <c r="BI40" s="286"/>
    </row>
    <row r="41" spans="1:63" ht="15.75" thickTop="1" x14ac:dyDescent="0.2">
      <c r="C41" s="285"/>
      <c r="D41" s="285"/>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I41" s="286"/>
    </row>
    <row r="42" spans="1:63" x14ac:dyDescent="0.2">
      <c r="C42" s="285"/>
      <c r="D42" s="285"/>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row>
    <row r="43" spans="1:63" x14ac:dyDescent="0.2">
      <c r="E43" s="456"/>
      <c r="F43" s="456"/>
      <c r="G43" s="456"/>
      <c r="H43" s="456"/>
      <c r="I43" s="456"/>
      <c r="J43" s="456"/>
      <c r="K43" s="456"/>
      <c r="L43" s="456"/>
      <c r="M43" s="456"/>
      <c r="N43" s="456"/>
      <c r="O43" s="456"/>
      <c r="P43" s="456"/>
      <c r="Q43" s="456"/>
      <c r="R43" s="456"/>
      <c r="S43" s="456"/>
      <c r="T43" s="456"/>
      <c r="U43" s="456"/>
      <c r="V43" s="456"/>
      <c r="W43" s="456"/>
      <c r="X43" s="456"/>
      <c r="Y43" s="456"/>
      <c r="Z43" s="456"/>
      <c r="AA43" s="456"/>
      <c r="AB43" s="456"/>
      <c r="AC43" s="456"/>
      <c r="AD43" s="456"/>
      <c r="AE43" s="456"/>
      <c r="AF43" s="456"/>
      <c r="AG43" s="456"/>
      <c r="AH43" s="456"/>
      <c r="AI43" s="456"/>
      <c r="AJ43" s="456"/>
      <c r="AK43" s="456"/>
      <c r="AL43" s="456"/>
      <c r="AM43" s="456"/>
      <c r="AN43" s="456"/>
      <c r="AO43" s="456"/>
      <c r="AP43" s="456"/>
      <c r="AQ43" s="456"/>
      <c r="AR43" s="456"/>
      <c r="AS43" s="456"/>
      <c r="AT43" s="456"/>
      <c r="AU43" s="456"/>
      <c r="AV43" s="456"/>
      <c r="AW43" s="456"/>
      <c r="AX43" s="456"/>
      <c r="AY43" s="456"/>
      <c r="AZ43" s="456"/>
      <c r="BA43" s="456"/>
      <c r="BB43" s="456"/>
      <c r="BC43" s="456"/>
      <c r="BD43" s="456"/>
      <c r="BE43" s="456"/>
      <c r="BF43" s="456"/>
    </row>
    <row r="44" spans="1:63" x14ac:dyDescent="0.2">
      <c r="E44" s="287"/>
      <c r="F44" s="287"/>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7"/>
      <c r="AE44" s="287"/>
      <c r="AF44" s="287"/>
      <c r="AG44" s="287"/>
      <c r="AH44" s="287"/>
      <c r="AI44" s="287"/>
      <c r="AJ44" s="287"/>
      <c r="AK44" s="287"/>
      <c r="AL44" s="287"/>
      <c r="AM44" s="287"/>
      <c r="AN44" s="287"/>
      <c r="AO44" s="287"/>
      <c r="AP44" s="287"/>
      <c r="AQ44" s="287"/>
      <c r="AR44" s="287"/>
      <c r="AS44" s="287"/>
      <c r="AT44" s="287"/>
      <c r="AU44" s="287"/>
      <c r="AV44" s="287"/>
      <c r="AW44" s="287"/>
      <c r="AX44" s="287"/>
      <c r="AY44" s="287"/>
      <c r="AZ44" s="287"/>
      <c r="BA44" s="287"/>
      <c r="BB44" s="287"/>
      <c r="BC44" s="287"/>
      <c r="BD44" s="287"/>
      <c r="BE44" s="287"/>
      <c r="BF44" s="287"/>
      <c r="BG44" s="287"/>
      <c r="BH44" s="287"/>
    </row>
    <row r="45" spans="1:63" x14ac:dyDescent="0.2">
      <c r="AB45" s="287"/>
      <c r="AP45" s="288"/>
    </row>
    <row r="46" spans="1:63" x14ac:dyDescent="0.2">
      <c r="E46" s="287"/>
      <c r="F46" s="287"/>
      <c r="G46" s="287"/>
      <c r="H46" s="287"/>
      <c r="I46" s="287"/>
      <c r="J46" s="287"/>
      <c r="K46" s="287"/>
      <c r="L46" s="287"/>
      <c r="M46" s="287"/>
      <c r="N46" s="287"/>
      <c r="O46" s="287"/>
      <c r="P46" s="287"/>
      <c r="Q46" s="287"/>
      <c r="R46" s="287"/>
      <c r="S46" s="287"/>
      <c r="T46" s="287"/>
      <c r="U46" s="287"/>
      <c r="V46" s="287"/>
      <c r="W46" s="287"/>
      <c r="X46" s="287"/>
      <c r="Y46" s="287"/>
      <c r="Z46" s="287"/>
      <c r="AA46" s="287"/>
      <c r="AB46" s="287"/>
      <c r="AC46" s="287"/>
      <c r="AD46" s="287"/>
      <c r="AE46" s="287"/>
      <c r="AF46" s="287"/>
      <c r="AG46" s="287"/>
      <c r="AH46" s="287"/>
      <c r="AI46" s="287"/>
      <c r="AJ46" s="287"/>
      <c r="AK46" s="287"/>
      <c r="AL46" s="287"/>
      <c r="AM46" s="287"/>
      <c r="AN46" s="287"/>
      <c r="AO46" s="287"/>
      <c r="AP46" s="287"/>
      <c r="AQ46" s="287"/>
      <c r="AR46" s="287"/>
      <c r="AS46" s="287"/>
      <c r="AT46" s="287"/>
      <c r="AU46" s="287"/>
      <c r="AV46" s="287"/>
      <c r="AW46" s="287"/>
      <c r="AX46" s="287"/>
      <c r="AY46" s="287"/>
      <c r="AZ46" s="287"/>
      <c r="BA46" s="287"/>
      <c r="BB46" s="287"/>
      <c r="BC46" s="287"/>
      <c r="BD46" s="287"/>
      <c r="BE46" s="287"/>
      <c r="BF46" s="287"/>
    </row>
    <row r="47" spans="1:63" x14ac:dyDescent="0.2">
      <c r="J47" s="286"/>
    </row>
    <row r="48" spans="1:63" x14ac:dyDescent="0.2">
      <c r="BG48" s="287"/>
    </row>
    <row r="49" spans="6:59" x14ac:dyDescent="0.2">
      <c r="F49" s="288"/>
    </row>
    <row r="51" spans="6:59" x14ac:dyDescent="0.2">
      <c r="BG51" s="287"/>
    </row>
  </sheetData>
  <sheetProtection algorithmName="SHA-512" hashValue="z3bq9Wx5m9x8EuVOvCU2ydqzY0dXQStafySb7g15uMCmjWi04Fd+t3D2uEFJJ5rPuJ0Kzg4lZFoE5sniJefgug==" saltValue="5sa6Z5peAmhz3oLF4U73vg==" spinCount="100000" sheet="1" objects="1" scenarios="1"/>
  <mergeCells count="4">
    <mergeCell ref="E1:BH1"/>
    <mergeCell ref="C36:D36"/>
    <mergeCell ref="C38:D38"/>
    <mergeCell ref="C40:D4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J333"/>
  <sheetViews>
    <sheetView showGridLines="0" tabSelected="1" topLeftCell="D1" zoomScale="80" zoomScaleNormal="80" workbookViewId="0">
      <pane ySplit="6" topLeftCell="A7" activePane="bottomLeft" state="frozen"/>
      <selection pane="bottomLeft" activeCell="D6" sqref="D6"/>
    </sheetView>
  </sheetViews>
  <sheetFormatPr baseColWidth="10" defaultColWidth="11.42578125" defaultRowHeight="15.75" x14ac:dyDescent="0.25"/>
  <cols>
    <col min="1" max="1" width="15" style="8" bestFit="1" customWidth="1"/>
    <col min="2" max="2" width="50.85546875" style="6" customWidth="1"/>
    <col min="3" max="3" width="15" style="8" bestFit="1" customWidth="1"/>
    <col min="4" max="4" width="26.7109375" style="6" customWidth="1"/>
    <col min="5" max="5" width="22.28515625" style="9" bestFit="1" customWidth="1"/>
    <col min="6" max="6" width="69" style="6" customWidth="1"/>
    <col min="7" max="7" width="40.85546875" style="6" customWidth="1"/>
    <col min="8" max="8" width="33.7109375" style="7" bestFit="1" customWidth="1"/>
    <col min="9" max="9" width="20.5703125" style="7" bestFit="1" customWidth="1"/>
    <col min="10" max="10" width="53.7109375" style="6" customWidth="1"/>
    <col min="11" max="11" width="24.7109375" style="193" customWidth="1"/>
    <col min="12" max="12" width="45.7109375" style="6" customWidth="1"/>
    <col min="13" max="13" width="50.85546875" style="6" customWidth="1"/>
    <col min="14" max="14" width="16" style="350" customWidth="1"/>
    <col min="15" max="16" width="15.7109375" style="351" customWidth="1"/>
    <col min="17" max="17" width="29.28515625" style="10" hidden="1" customWidth="1"/>
    <col min="18" max="18" width="5.5703125" style="171" hidden="1" customWidth="1"/>
    <col min="19" max="19" width="30.85546875" style="171" customWidth="1"/>
    <col min="20" max="21" width="27.42578125" style="10" customWidth="1"/>
    <col min="22" max="34" width="24.7109375" style="10" customWidth="1"/>
    <col min="35" max="36" width="28.5703125" style="10" customWidth="1"/>
    <col min="37" max="73" width="24.7109375" style="10" customWidth="1"/>
    <col min="74" max="74" width="27.42578125" style="17" customWidth="1"/>
    <col min="75" max="75" width="29" style="10" customWidth="1"/>
    <col min="76" max="76" width="47.42578125" style="19" customWidth="1"/>
    <col min="77" max="77" width="24.140625" style="11" customWidth="1"/>
    <col min="78" max="78" width="21.5703125" style="2" hidden="1" customWidth="1"/>
    <col min="79" max="79" width="21.140625" style="2" hidden="1" customWidth="1"/>
    <col min="80" max="80" width="22.42578125" style="2" hidden="1" customWidth="1"/>
    <col min="81" max="81" width="22.28515625" style="2" hidden="1" customWidth="1"/>
    <col min="82" max="82" width="23" style="2" hidden="1" customWidth="1"/>
    <col min="83" max="192" width="11.42578125" style="2" hidden="1" customWidth="1"/>
    <col min="193" max="193" width="0" style="2" hidden="1" customWidth="1"/>
    <col min="194" max="16384" width="11.42578125" style="2"/>
  </cols>
  <sheetData>
    <row r="1" spans="1:192" ht="20.25" customHeight="1" x14ac:dyDescent="0.25">
      <c r="A1" s="746" t="s">
        <v>1095</v>
      </c>
      <c r="B1" s="746"/>
      <c r="C1" s="746"/>
      <c r="D1" s="746"/>
      <c r="E1" s="746"/>
      <c r="F1" s="746"/>
      <c r="G1" s="746"/>
      <c r="H1" s="746"/>
      <c r="I1" s="746"/>
      <c r="J1" s="746"/>
      <c r="K1" s="746"/>
      <c r="L1" s="746"/>
      <c r="M1" s="1"/>
      <c r="N1" s="342"/>
      <c r="O1" s="1"/>
      <c r="P1" s="1"/>
      <c r="Q1" s="1"/>
      <c r="R1" s="1"/>
      <c r="S1" s="3"/>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492"/>
      <c r="BT1" s="1"/>
      <c r="BU1" s="1"/>
      <c r="BV1" s="15"/>
      <c r="BW1" s="1"/>
      <c r="BX1" s="604"/>
      <c r="BY1" s="1"/>
    </row>
    <row r="2" spans="1:192" ht="20.25" customHeight="1" x14ac:dyDescent="0.25">
      <c r="A2" s="747" t="s">
        <v>1096</v>
      </c>
      <c r="B2" s="747"/>
      <c r="C2" s="747"/>
      <c r="D2" s="747"/>
      <c r="E2" s="747"/>
      <c r="F2" s="747"/>
      <c r="G2" s="747"/>
      <c r="H2" s="747"/>
      <c r="I2" s="747"/>
      <c r="J2" s="747"/>
      <c r="K2" s="747"/>
      <c r="L2" s="747"/>
      <c r="M2" s="3"/>
      <c r="N2" s="343"/>
      <c r="O2" s="3"/>
      <c r="P2" s="3"/>
      <c r="Q2" s="3"/>
      <c r="R2" s="3" t="s">
        <v>1141</v>
      </c>
      <c r="S2" s="3"/>
      <c r="T2" s="532"/>
      <c r="U2" s="532"/>
      <c r="V2" s="532"/>
      <c r="W2" s="660"/>
      <c r="X2" s="532"/>
      <c r="Y2" s="532"/>
      <c r="Z2" s="532"/>
      <c r="AA2" s="532"/>
      <c r="AB2" s="532"/>
      <c r="AC2" s="533"/>
      <c r="AD2" s="532"/>
      <c r="AE2" s="532"/>
      <c r="AF2" s="532"/>
      <c r="AG2" s="532"/>
      <c r="AH2" s="532"/>
      <c r="AI2" s="534"/>
      <c r="AJ2" s="534"/>
      <c r="AK2" s="532"/>
      <c r="AL2" s="532"/>
      <c r="AM2" s="532"/>
      <c r="AN2" s="532"/>
      <c r="AO2" s="532"/>
      <c r="AP2" s="532"/>
      <c r="AQ2" s="532"/>
      <c r="AR2" s="532"/>
      <c r="AS2" s="532"/>
      <c r="AT2" s="532"/>
      <c r="AU2" s="532"/>
      <c r="AV2" s="532"/>
      <c r="AW2" s="532"/>
      <c r="AX2" s="532"/>
      <c r="AY2" s="532"/>
      <c r="AZ2" s="532"/>
      <c r="BA2" s="532"/>
      <c r="BB2" s="532"/>
      <c r="BC2" s="532"/>
      <c r="BD2" s="532"/>
      <c r="BE2" s="532"/>
      <c r="BF2" s="532"/>
      <c r="BG2" s="532"/>
      <c r="BH2" s="532"/>
      <c r="BI2" s="532"/>
      <c r="BJ2" s="532"/>
      <c r="BK2" s="532"/>
      <c r="BL2" s="532"/>
      <c r="BM2" s="532"/>
      <c r="BN2" s="532"/>
      <c r="BO2" s="532"/>
      <c r="BP2" s="532"/>
      <c r="BQ2" s="532"/>
      <c r="BR2" s="532"/>
      <c r="BS2" s="532"/>
      <c r="BT2" s="532"/>
      <c r="BU2" s="660"/>
      <c r="BV2" s="532"/>
      <c r="BW2" s="3"/>
      <c r="BX2" s="605"/>
      <c r="BY2" s="3"/>
    </row>
    <row r="3" spans="1:192" ht="21" customHeight="1" thickBot="1" x14ac:dyDescent="0.3">
      <c r="A3" s="748" t="s">
        <v>1426</v>
      </c>
      <c r="B3" s="748"/>
      <c r="C3" s="748"/>
      <c r="D3" s="748"/>
      <c r="E3" s="748"/>
      <c r="F3" s="748"/>
      <c r="G3" s="748"/>
      <c r="H3" s="748"/>
      <c r="I3" s="748"/>
      <c r="J3" s="748"/>
      <c r="K3" s="748"/>
      <c r="L3" s="748"/>
      <c r="M3" s="4"/>
      <c r="N3" s="344"/>
      <c r="O3" s="4"/>
      <c r="P3" s="4"/>
      <c r="Q3" s="4"/>
      <c r="R3" s="4"/>
      <c r="S3" s="478"/>
      <c r="T3" s="661"/>
      <c r="U3" s="660"/>
      <c r="V3" s="662"/>
      <c r="W3" s="660"/>
      <c r="X3" s="662"/>
      <c r="Y3" s="662"/>
      <c r="Z3" s="662"/>
      <c r="AA3" s="662"/>
      <c r="AB3" s="660"/>
      <c r="AC3" s="662"/>
      <c r="AD3" s="662"/>
      <c r="AE3" s="662"/>
      <c r="AF3" s="660"/>
      <c r="AG3" s="660"/>
      <c r="AH3" s="660"/>
      <c r="AI3" s="534"/>
      <c r="AJ3" s="534"/>
      <c r="AK3" s="662"/>
      <c r="AL3" s="660"/>
      <c r="AM3" s="662"/>
      <c r="AN3" s="660"/>
      <c r="AO3" s="662"/>
      <c r="AP3" s="660"/>
      <c r="AQ3" s="662"/>
      <c r="AR3" s="660"/>
      <c r="AS3" s="662"/>
      <c r="AT3" s="663"/>
      <c r="AU3" s="664"/>
      <c r="AV3" s="662"/>
      <c r="AW3" s="660"/>
      <c r="AX3" s="662"/>
      <c r="AY3" s="660"/>
      <c r="AZ3" s="662"/>
      <c r="BA3" s="660"/>
      <c r="BB3" s="662"/>
      <c r="BC3" s="660"/>
      <c r="BD3" s="662"/>
      <c r="BE3" s="662"/>
      <c r="BF3" s="660"/>
      <c r="BG3" s="662"/>
      <c r="BH3" s="660"/>
      <c r="BI3" s="662"/>
      <c r="BJ3" s="663"/>
      <c r="BK3" s="662"/>
      <c r="BL3" s="662"/>
      <c r="BM3" s="660"/>
      <c r="BN3" s="662"/>
      <c r="BO3" s="662"/>
      <c r="BP3" s="662"/>
      <c r="BQ3" s="662"/>
      <c r="BR3" s="660"/>
      <c r="BS3" s="660"/>
      <c r="BT3" s="660"/>
      <c r="BU3" s="660"/>
      <c r="BV3" s="535"/>
      <c r="BW3" s="4"/>
      <c r="BX3" s="202"/>
      <c r="BY3" s="4"/>
    </row>
    <row r="4" spans="1:192" ht="16.5" customHeight="1" thickBot="1" x14ac:dyDescent="0.3">
      <c r="A4" s="742" t="s">
        <v>1097</v>
      </c>
      <c r="B4" s="743"/>
      <c r="C4" s="743"/>
      <c r="D4" s="743"/>
      <c r="E4" s="743"/>
      <c r="F4" s="743"/>
      <c r="G4" s="743"/>
      <c r="H4" s="743"/>
      <c r="I4" s="743"/>
      <c r="J4" s="743"/>
      <c r="K4" s="743"/>
      <c r="L4" s="744"/>
      <c r="M4" s="12"/>
      <c r="N4" s="12"/>
      <c r="O4" s="12"/>
      <c r="P4" s="12"/>
      <c r="Q4" s="12"/>
      <c r="R4" s="12"/>
      <c r="S4" s="479"/>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16"/>
      <c r="BW4" s="12"/>
      <c r="BX4" s="21"/>
      <c r="BY4" s="12"/>
    </row>
    <row r="5" spans="1:192" ht="49.5" customHeight="1" thickTop="1" thickBot="1" x14ac:dyDescent="0.3">
      <c r="A5" s="745" t="s">
        <v>1098</v>
      </c>
      <c r="B5" s="745"/>
      <c r="C5" s="745"/>
      <c r="D5" s="745"/>
      <c r="E5" s="745"/>
      <c r="F5" s="745"/>
      <c r="G5" s="745"/>
      <c r="H5" s="745"/>
      <c r="I5" s="745"/>
      <c r="J5" s="745"/>
      <c r="K5" s="745"/>
      <c r="L5" s="745"/>
      <c r="M5" s="345"/>
      <c r="N5" s="345"/>
      <c r="O5" s="345"/>
      <c r="P5" s="345"/>
      <c r="Q5" s="757"/>
      <c r="R5" s="758"/>
      <c r="S5" s="462" t="s">
        <v>1261</v>
      </c>
      <c r="T5" s="754" t="s">
        <v>1428</v>
      </c>
      <c r="U5" s="755"/>
      <c r="V5" s="755"/>
      <c r="W5" s="755"/>
      <c r="X5" s="755"/>
      <c r="Y5" s="755"/>
      <c r="Z5" s="755"/>
      <c r="AA5" s="755"/>
      <c r="AB5" s="755"/>
      <c r="AC5" s="755"/>
      <c r="AD5" s="755"/>
      <c r="AE5" s="755"/>
      <c r="AF5" s="755"/>
      <c r="AG5" s="755"/>
      <c r="AH5" s="755"/>
      <c r="AI5" s="755"/>
      <c r="AJ5" s="755"/>
      <c r="AK5" s="755"/>
      <c r="AL5" s="755"/>
      <c r="AM5" s="755"/>
      <c r="AN5" s="755"/>
      <c r="AO5" s="755"/>
      <c r="AP5" s="755"/>
      <c r="AQ5" s="755"/>
      <c r="AR5" s="755"/>
      <c r="AS5" s="755"/>
      <c r="AT5" s="755"/>
      <c r="AU5" s="755"/>
      <c r="AV5" s="755"/>
      <c r="AW5" s="755"/>
      <c r="AX5" s="755"/>
      <c r="AY5" s="755"/>
      <c r="AZ5" s="755"/>
      <c r="BA5" s="755"/>
      <c r="BB5" s="755"/>
      <c r="BC5" s="755"/>
      <c r="BD5" s="755"/>
      <c r="BE5" s="755"/>
      <c r="BF5" s="755"/>
      <c r="BG5" s="755"/>
      <c r="BH5" s="755"/>
      <c r="BI5" s="755"/>
      <c r="BJ5" s="755"/>
      <c r="BK5" s="755"/>
      <c r="BL5" s="755"/>
      <c r="BM5" s="755"/>
      <c r="BN5" s="755"/>
      <c r="BO5" s="755"/>
      <c r="BP5" s="755"/>
      <c r="BQ5" s="755"/>
      <c r="BR5" s="755"/>
      <c r="BS5" s="755"/>
      <c r="BT5" s="755"/>
      <c r="BU5" s="755"/>
      <c r="BV5" s="756"/>
      <c r="BW5" s="18"/>
      <c r="BX5" s="202"/>
      <c r="BY5" s="12"/>
    </row>
    <row r="6" spans="1:192" s="5" customFormat="1" ht="96" thickTop="1" thickBot="1" x14ac:dyDescent="0.3">
      <c r="A6" s="156" t="s">
        <v>58</v>
      </c>
      <c r="B6" s="157" t="s">
        <v>59</v>
      </c>
      <c r="C6" s="147" t="s">
        <v>32</v>
      </c>
      <c r="D6" s="148" t="s">
        <v>33</v>
      </c>
      <c r="E6" s="158" t="s">
        <v>34</v>
      </c>
      <c r="F6" s="159" t="s">
        <v>35</v>
      </c>
      <c r="G6" s="159" t="s">
        <v>49</v>
      </c>
      <c r="H6" s="159" t="s">
        <v>1435</v>
      </c>
      <c r="I6" s="160" t="s">
        <v>36</v>
      </c>
      <c r="J6" s="272" t="s">
        <v>1143</v>
      </c>
      <c r="K6" s="192" t="s">
        <v>37</v>
      </c>
      <c r="L6" s="352" t="s">
        <v>38</v>
      </c>
      <c r="M6" s="367" t="s">
        <v>1213</v>
      </c>
      <c r="N6" s="347" t="s">
        <v>1214</v>
      </c>
      <c r="O6" s="346" t="s">
        <v>1215</v>
      </c>
      <c r="P6" s="348" t="s">
        <v>1427</v>
      </c>
      <c r="Q6" s="724" t="s">
        <v>1260</v>
      </c>
      <c r="R6" s="725"/>
      <c r="S6" s="464" t="s">
        <v>1429</v>
      </c>
      <c r="T6" s="463" t="s">
        <v>1236</v>
      </c>
      <c r="U6" s="684" t="s">
        <v>26</v>
      </c>
      <c r="V6" s="684" t="s">
        <v>1237</v>
      </c>
      <c r="W6" s="684" t="s">
        <v>1262</v>
      </c>
      <c r="X6" s="684" t="s">
        <v>1238</v>
      </c>
      <c r="Y6" s="684" t="s">
        <v>6</v>
      </c>
      <c r="Z6" s="684" t="s">
        <v>1281</v>
      </c>
      <c r="AA6" s="684" t="s">
        <v>8</v>
      </c>
      <c r="AB6" s="684" t="s">
        <v>1263</v>
      </c>
      <c r="AC6" s="684" t="s">
        <v>1239</v>
      </c>
      <c r="AD6" s="684" t="s">
        <v>7</v>
      </c>
      <c r="AE6" s="684" t="s">
        <v>1417</v>
      </c>
      <c r="AF6" s="684" t="s">
        <v>1418</v>
      </c>
      <c r="AG6" s="684" t="s">
        <v>1241</v>
      </c>
      <c r="AH6" s="684" t="s">
        <v>1264</v>
      </c>
      <c r="AI6" s="684" t="s">
        <v>1242</v>
      </c>
      <c r="AJ6" s="684" t="s">
        <v>1270</v>
      </c>
      <c r="AK6" s="684" t="s">
        <v>1</v>
      </c>
      <c r="AL6" s="684" t="s">
        <v>1265</v>
      </c>
      <c r="AM6" s="684" t="s">
        <v>1243</v>
      </c>
      <c r="AN6" s="684" t="s">
        <v>1266</v>
      </c>
      <c r="AO6" s="684" t="s">
        <v>1244</v>
      </c>
      <c r="AP6" s="684" t="s">
        <v>1267</v>
      </c>
      <c r="AQ6" s="684" t="s">
        <v>1245</v>
      </c>
      <c r="AR6" s="684" t="s">
        <v>1268</v>
      </c>
      <c r="AS6" s="684" t="s">
        <v>1246</v>
      </c>
      <c r="AT6" s="684" t="s">
        <v>1269</v>
      </c>
      <c r="AU6" s="684" t="s">
        <v>9</v>
      </c>
      <c r="AV6" s="684" t="s">
        <v>1247</v>
      </c>
      <c r="AW6" s="684" t="s">
        <v>1271</v>
      </c>
      <c r="AX6" s="684" t="s">
        <v>1248</v>
      </c>
      <c r="AY6" s="684" t="s">
        <v>1272</v>
      </c>
      <c r="AZ6" s="684" t="s">
        <v>1249</v>
      </c>
      <c r="BA6" s="684" t="s">
        <v>1273</v>
      </c>
      <c r="BB6" s="684" t="s">
        <v>29</v>
      </c>
      <c r="BC6" s="684" t="s">
        <v>1274</v>
      </c>
      <c r="BD6" s="684" t="s">
        <v>1250</v>
      </c>
      <c r="BE6" s="684" t="s">
        <v>27</v>
      </c>
      <c r="BF6" s="684" t="s">
        <v>1275</v>
      </c>
      <c r="BG6" s="684" t="s">
        <v>1251</v>
      </c>
      <c r="BH6" s="684" t="s">
        <v>1276</v>
      </c>
      <c r="BI6" s="684" t="s">
        <v>30</v>
      </c>
      <c r="BJ6" s="684" t="s">
        <v>1277</v>
      </c>
      <c r="BK6" s="684" t="s">
        <v>1252</v>
      </c>
      <c r="BL6" s="684" t="s">
        <v>1253</v>
      </c>
      <c r="BM6" s="684" t="s">
        <v>1278</v>
      </c>
      <c r="BN6" s="684" t="s">
        <v>1100</v>
      </c>
      <c r="BO6" s="684" t="s">
        <v>1101</v>
      </c>
      <c r="BP6" s="684" t="s">
        <v>1350</v>
      </c>
      <c r="BQ6" s="684" t="s">
        <v>1254</v>
      </c>
      <c r="BR6" s="684" t="s">
        <v>1279</v>
      </c>
      <c r="BS6" s="684" t="s">
        <v>1255</v>
      </c>
      <c r="BT6" s="684" t="s">
        <v>1282</v>
      </c>
      <c r="BU6" s="340" t="s">
        <v>1280</v>
      </c>
      <c r="BV6" s="14" t="s">
        <v>1430</v>
      </c>
      <c r="BW6" s="146" t="s">
        <v>1431</v>
      </c>
      <c r="BX6" s="341" t="s">
        <v>1197</v>
      </c>
      <c r="BY6" s="448"/>
      <c r="DU6" s="368">
        <v>1</v>
      </c>
      <c r="DV6" s="368">
        <v>2</v>
      </c>
      <c r="DW6" s="368">
        <v>3</v>
      </c>
      <c r="DX6" s="368">
        <v>4</v>
      </c>
      <c r="DY6" s="368">
        <v>5</v>
      </c>
      <c r="DZ6" s="368">
        <v>6</v>
      </c>
      <c r="EA6" s="368">
        <v>7</v>
      </c>
      <c r="EB6" s="368">
        <v>8</v>
      </c>
      <c r="EC6" s="368">
        <v>9</v>
      </c>
    </row>
    <row r="7" spans="1:192" ht="105" x14ac:dyDescent="0.25">
      <c r="A7" s="139" t="s">
        <v>50</v>
      </c>
      <c r="B7" s="89" t="s">
        <v>51</v>
      </c>
      <c r="C7" s="91" t="s">
        <v>92</v>
      </c>
      <c r="D7" s="465" t="s">
        <v>60</v>
      </c>
      <c r="E7" s="90" t="s">
        <v>232</v>
      </c>
      <c r="F7" s="92" t="s">
        <v>125</v>
      </c>
      <c r="G7" s="78" t="s">
        <v>126</v>
      </c>
      <c r="H7" s="79">
        <v>0</v>
      </c>
      <c r="I7" s="93">
        <v>0.1</v>
      </c>
      <c r="J7" s="749" t="s">
        <v>1144</v>
      </c>
      <c r="K7" s="401" t="s">
        <v>798</v>
      </c>
      <c r="L7" s="353" t="s">
        <v>284</v>
      </c>
      <c r="M7" s="402" t="s">
        <v>1216</v>
      </c>
      <c r="N7" s="403">
        <f t="shared" ref="N7:N70" si="0">VLOOKUP(K7,$DU$8:$EC$303,4,0)</f>
        <v>0</v>
      </c>
      <c r="O7" s="404">
        <f t="shared" ref="O7:O70" si="1">VLOOKUP(K7,$DU$8:$EC$303,5,0)</f>
        <v>30</v>
      </c>
      <c r="P7" s="675">
        <v>0</v>
      </c>
      <c r="Q7" s="324">
        <f>SUM(R7:R14)</f>
        <v>600</v>
      </c>
      <c r="R7" s="704" t="str">
        <f t="shared" ref="R7:R71" si="2">+GJ7</f>
        <v>100</v>
      </c>
      <c r="S7" s="665">
        <f>SUM(BV7:BV33)</f>
        <v>14252515736.5</v>
      </c>
      <c r="T7" s="149">
        <v>0</v>
      </c>
      <c r="U7" s="150"/>
      <c r="V7" s="150"/>
      <c r="W7" s="150"/>
      <c r="X7" s="150"/>
      <c r="Y7" s="150"/>
      <c r="Z7" s="150"/>
      <c r="AA7" s="150"/>
      <c r="AB7" s="150"/>
      <c r="AC7" s="150"/>
      <c r="AD7" s="150"/>
      <c r="AE7" s="150"/>
      <c r="AF7" s="150"/>
      <c r="AG7" s="150"/>
      <c r="AH7" s="150"/>
      <c r="AI7" s="150"/>
      <c r="AJ7" s="150"/>
      <c r="AK7" s="150"/>
      <c r="AL7" s="150"/>
      <c r="AM7" s="150"/>
      <c r="AN7" s="150"/>
      <c r="AO7" s="150"/>
      <c r="AP7" s="150"/>
      <c r="AQ7" s="150"/>
      <c r="AR7" s="150"/>
      <c r="AS7" s="150"/>
      <c r="AT7" s="150"/>
      <c r="AU7" s="150"/>
      <c r="AV7" s="150"/>
      <c r="AW7" s="150"/>
      <c r="AX7" s="150"/>
      <c r="AY7" s="150"/>
      <c r="AZ7" s="150"/>
      <c r="BA7" s="150"/>
      <c r="BB7" s="150"/>
      <c r="BC7" s="150"/>
      <c r="BD7" s="150"/>
      <c r="BE7" s="150"/>
      <c r="BF7" s="150"/>
      <c r="BG7" s="150"/>
      <c r="BH7" s="150"/>
      <c r="BI7" s="150"/>
      <c r="BJ7" s="150"/>
      <c r="BK7" s="150"/>
      <c r="BL7" s="150"/>
      <c r="BM7" s="150"/>
      <c r="BN7" s="150"/>
      <c r="BO7" s="150"/>
      <c r="BP7" s="150"/>
      <c r="BQ7" s="150"/>
      <c r="BR7" s="150"/>
      <c r="BS7" s="150"/>
      <c r="BT7" s="150"/>
      <c r="BU7" s="150"/>
      <c r="BV7" s="191">
        <f t="shared" ref="BV7:BV70" si="3">SUM(T7:BU7)</f>
        <v>0</v>
      </c>
      <c r="BW7" s="20">
        <f t="shared" ref="BW7:BW70" si="4">+R7-BV7</f>
        <v>100</v>
      </c>
      <c r="BX7" s="480" t="s">
        <v>1198</v>
      </c>
      <c r="BY7" s="449"/>
      <c r="BZ7" s="451"/>
      <c r="DU7" s="369" t="s">
        <v>1106</v>
      </c>
      <c r="DV7" s="370" t="s">
        <v>1107</v>
      </c>
      <c r="DW7" s="370" t="s">
        <v>1108</v>
      </c>
      <c r="DX7" s="370" t="s">
        <v>1109</v>
      </c>
      <c r="DY7" s="371" t="s">
        <v>1110</v>
      </c>
      <c r="DZ7" s="370" t="s">
        <v>1230</v>
      </c>
      <c r="EA7" s="370" t="s">
        <v>1231</v>
      </c>
      <c r="EB7" s="370" t="s">
        <v>1232</v>
      </c>
      <c r="EC7" s="372" t="s">
        <v>1233</v>
      </c>
      <c r="GH7" s="2" t="str">
        <f>+IF(P7=0,"0","1")</f>
        <v>0</v>
      </c>
      <c r="GI7" s="2" t="str">
        <f>+IF(BV7=0,"0","1")</f>
        <v>0</v>
      </c>
      <c r="GJ7" s="2" t="str">
        <f>+((IF((GH7+GI7)=0,"100",(((GH7+GI7)/2)*100))))</f>
        <v>100</v>
      </c>
    </row>
    <row r="8" spans="1:192" ht="77.25" customHeight="1" x14ac:dyDescent="0.25">
      <c r="A8" s="140" t="s">
        <v>50</v>
      </c>
      <c r="B8" s="257" t="s">
        <v>51</v>
      </c>
      <c r="C8" s="29" t="s">
        <v>92</v>
      </c>
      <c r="D8" s="24" t="s">
        <v>60</v>
      </c>
      <c r="E8" s="36" t="s">
        <v>232</v>
      </c>
      <c r="F8" s="42" t="s">
        <v>125</v>
      </c>
      <c r="G8" s="42" t="s">
        <v>126</v>
      </c>
      <c r="H8" s="43">
        <v>0</v>
      </c>
      <c r="I8" s="44">
        <v>0.1</v>
      </c>
      <c r="J8" s="740"/>
      <c r="K8" s="401" t="s">
        <v>799</v>
      </c>
      <c r="L8" s="354" t="s">
        <v>284</v>
      </c>
      <c r="M8" s="405" t="s">
        <v>285</v>
      </c>
      <c r="N8" s="404">
        <f t="shared" si="0"/>
        <v>0</v>
      </c>
      <c r="O8" s="404">
        <f t="shared" si="1"/>
        <v>1</v>
      </c>
      <c r="P8" s="675">
        <v>0</v>
      </c>
      <c r="Q8" s="324"/>
      <c r="R8" s="704" t="str">
        <f t="shared" si="2"/>
        <v>100</v>
      </c>
      <c r="S8" s="666"/>
      <c r="T8" s="149">
        <v>0</v>
      </c>
      <c r="U8" s="150"/>
      <c r="V8" s="150"/>
      <c r="W8" s="150"/>
      <c r="X8" s="150"/>
      <c r="Y8" s="150"/>
      <c r="Z8" s="150"/>
      <c r="AA8" s="150"/>
      <c r="AB8" s="150"/>
      <c r="AC8" s="150"/>
      <c r="AD8" s="150"/>
      <c r="AE8" s="150"/>
      <c r="AF8" s="150"/>
      <c r="AG8" s="150"/>
      <c r="AH8" s="150"/>
      <c r="AI8" s="150"/>
      <c r="AJ8" s="150"/>
      <c r="AK8" s="150"/>
      <c r="AL8" s="150"/>
      <c r="AM8" s="150"/>
      <c r="AN8" s="150"/>
      <c r="AO8" s="150"/>
      <c r="AP8" s="150"/>
      <c r="AQ8" s="150"/>
      <c r="AR8" s="150"/>
      <c r="AS8" s="150"/>
      <c r="AT8" s="150"/>
      <c r="AU8" s="150"/>
      <c r="AV8" s="150"/>
      <c r="AW8" s="150"/>
      <c r="AX8" s="150"/>
      <c r="AY8" s="150"/>
      <c r="AZ8" s="150"/>
      <c r="BA8" s="150"/>
      <c r="BB8" s="150"/>
      <c r="BC8" s="150"/>
      <c r="BD8" s="150"/>
      <c r="BE8" s="150"/>
      <c r="BF8" s="150"/>
      <c r="BG8" s="150"/>
      <c r="BH8" s="150"/>
      <c r="BI8" s="150"/>
      <c r="BJ8" s="150"/>
      <c r="BK8" s="150"/>
      <c r="BL8" s="150"/>
      <c r="BM8" s="150"/>
      <c r="BN8" s="150"/>
      <c r="BO8" s="150"/>
      <c r="BP8" s="150"/>
      <c r="BQ8" s="150"/>
      <c r="BR8" s="150"/>
      <c r="BS8" s="150"/>
      <c r="BT8" s="150"/>
      <c r="BU8" s="150"/>
      <c r="BV8" s="191">
        <f t="shared" si="3"/>
        <v>0</v>
      </c>
      <c r="BW8" s="20">
        <f t="shared" si="4"/>
        <v>100</v>
      </c>
      <c r="BX8" s="480" t="s">
        <v>1198</v>
      </c>
      <c r="BY8" s="449"/>
      <c r="BZ8" s="451"/>
      <c r="DU8" s="373" t="s">
        <v>798</v>
      </c>
      <c r="DV8" s="374" t="s">
        <v>284</v>
      </c>
      <c r="DW8" s="174" t="s">
        <v>1111</v>
      </c>
      <c r="DX8" s="175">
        <v>0</v>
      </c>
      <c r="DY8" s="176">
        <v>30</v>
      </c>
      <c r="DZ8" s="176">
        <v>0</v>
      </c>
      <c r="EA8" s="457">
        <v>0</v>
      </c>
      <c r="EB8" s="195">
        <v>0</v>
      </c>
      <c r="EC8" s="375">
        <v>30</v>
      </c>
      <c r="GH8" s="2" t="str">
        <f t="shared" ref="GH8:GH71" si="5">+IF(P8=0,"0","1")</f>
        <v>0</v>
      </c>
      <c r="GI8" s="2" t="str">
        <f t="shared" ref="GI8:GI71" si="6">+IF(BV8=0,"0","1")</f>
        <v>0</v>
      </c>
      <c r="GJ8" s="2" t="str">
        <f>+((IF((GH8+GI8)=0,"100",(((GH8+GI8)/2)*100))))</f>
        <v>100</v>
      </c>
    </row>
    <row r="9" spans="1:192" ht="52.5" customHeight="1" x14ac:dyDescent="0.25">
      <c r="A9" s="140" t="s">
        <v>50</v>
      </c>
      <c r="B9" s="257" t="s">
        <v>51</v>
      </c>
      <c r="C9" s="29" t="s">
        <v>92</v>
      </c>
      <c r="D9" s="24" t="s">
        <v>60</v>
      </c>
      <c r="E9" s="36" t="s">
        <v>232</v>
      </c>
      <c r="F9" s="42" t="s">
        <v>125</v>
      </c>
      <c r="G9" s="42" t="s">
        <v>126</v>
      </c>
      <c r="H9" s="43">
        <v>0</v>
      </c>
      <c r="I9" s="44">
        <v>0.1</v>
      </c>
      <c r="J9" s="740"/>
      <c r="K9" s="401" t="s">
        <v>800</v>
      </c>
      <c r="L9" s="354" t="s">
        <v>286</v>
      </c>
      <c r="M9" s="405" t="s">
        <v>287</v>
      </c>
      <c r="N9" s="404">
        <f t="shared" si="0"/>
        <v>1</v>
      </c>
      <c r="O9" s="404">
        <f t="shared" si="1"/>
        <v>2</v>
      </c>
      <c r="P9" s="675">
        <f t="shared" ref="P9:P70" si="7">VLOOKUP(K9,$DU$8:$EC$303,9,0)</f>
        <v>1</v>
      </c>
      <c r="Q9" s="324"/>
      <c r="R9" s="704">
        <f t="shared" si="2"/>
        <v>100</v>
      </c>
      <c r="S9" s="666"/>
      <c r="T9" s="149">
        <v>86940000</v>
      </c>
      <c r="U9" s="150"/>
      <c r="V9" s="150"/>
      <c r="W9" s="150"/>
      <c r="X9" s="150"/>
      <c r="Y9" s="150"/>
      <c r="Z9" s="150"/>
      <c r="AA9" s="150"/>
      <c r="AB9" s="150"/>
      <c r="AC9" s="150"/>
      <c r="AD9" s="150"/>
      <c r="AE9" s="150"/>
      <c r="AF9" s="150"/>
      <c r="AG9" s="150"/>
      <c r="AH9" s="150"/>
      <c r="AI9" s="150"/>
      <c r="AJ9" s="150"/>
      <c r="AK9" s="150"/>
      <c r="AL9" s="150"/>
      <c r="AM9" s="150"/>
      <c r="AN9" s="150"/>
      <c r="AO9" s="150"/>
      <c r="AP9" s="150"/>
      <c r="AQ9" s="150"/>
      <c r="AR9" s="150"/>
      <c r="AS9" s="150"/>
      <c r="AT9" s="150"/>
      <c r="AU9" s="150"/>
      <c r="AV9" s="150"/>
      <c r="AW9" s="150"/>
      <c r="AX9" s="150"/>
      <c r="AY9" s="150"/>
      <c r="AZ9" s="150"/>
      <c r="BA9" s="150"/>
      <c r="BB9" s="150"/>
      <c r="BC9" s="150"/>
      <c r="BD9" s="150"/>
      <c r="BE9" s="150"/>
      <c r="BF9" s="150"/>
      <c r="BG9" s="150"/>
      <c r="BH9" s="150"/>
      <c r="BI9" s="150"/>
      <c r="BJ9" s="150"/>
      <c r="BK9" s="150"/>
      <c r="BL9" s="150"/>
      <c r="BM9" s="150"/>
      <c r="BN9" s="150"/>
      <c r="BO9" s="150"/>
      <c r="BP9" s="150"/>
      <c r="BQ9" s="150"/>
      <c r="BR9" s="150"/>
      <c r="BS9" s="150"/>
      <c r="BT9" s="150"/>
      <c r="BU9" s="150"/>
      <c r="BV9" s="191">
        <f t="shared" si="3"/>
        <v>86940000</v>
      </c>
      <c r="BW9" s="20">
        <f t="shared" si="4"/>
        <v>-86939900</v>
      </c>
      <c r="BX9" s="480" t="s">
        <v>1198</v>
      </c>
      <c r="BY9" s="449"/>
      <c r="BZ9" s="451"/>
      <c r="DU9" s="373" t="s">
        <v>799</v>
      </c>
      <c r="DV9" s="374" t="s">
        <v>284</v>
      </c>
      <c r="DW9" s="174" t="s">
        <v>285</v>
      </c>
      <c r="DX9" s="175">
        <v>0</v>
      </c>
      <c r="DY9" s="185">
        <v>1</v>
      </c>
      <c r="DZ9" s="183">
        <v>0</v>
      </c>
      <c r="EA9" s="457">
        <v>0</v>
      </c>
      <c r="EB9" s="195">
        <v>0</v>
      </c>
      <c r="EC9" s="375">
        <v>1</v>
      </c>
      <c r="GH9" s="2" t="str">
        <f t="shared" si="5"/>
        <v>1</v>
      </c>
      <c r="GI9" s="2" t="str">
        <f t="shared" si="6"/>
        <v>1</v>
      </c>
      <c r="GJ9" s="2">
        <f>+((IF((GH9+GI9)=0,"100",(((GH9+GI9)/2)*100))))</f>
        <v>100</v>
      </c>
    </row>
    <row r="10" spans="1:192" ht="57" customHeight="1" x14ac:dyDescent="0.25">
      <c r="A10" s="140" t="s">
        <v>50</v>
      </c>
      <c r="B10" s="257" t="s">
        <v>51</v>
      </c>
      <c r="C10" s="29" t="s">
        <v>92</v>
      </c>
      <c r="D10" s="24" t="s">
        <v>60</v>
      </c>
      <c r="E10" s="36" t="s">
        <v>232</v>
      </c>
      <c r="F10" s="42" t="s">
        <v>125</v>
      </c>
      <c r="G10" s="42" t="s">
        <v>126</v>
      </c>
      <c r="H10" s="43">
        <v>0</v>
      </c>
      <c r="I10" s="44">
        <v>0.1</v>
      </c>
      <c r="J10" s="740"/>
      <c r="K10" s="401" t="s">
        <v>801</v>
      </c>
      <c r="L10" s="354" t="s">
        <v>288</v>
      </c>
      <c r="M10" s="405" t="s">
        <v>1217</v>
      </c>
      <c r="N10" s="404">
        <f t="shared" si="0"/>
        <v>98</v>
      </c>
      <c r="O10" s="404">
        <f t="shared" si="1"/>
        <v>98</v>
      </c>
      <c r="P10" s="675">
        <f t="shared" si="7"/>
        <v>98</v>
      </c>
      <c r="Q10" s="324"/>
      <c r="R10" s="704">
        <f t="shared" si="2"/>
        <v>100</v>
      </c>
      <c r="S10" s="666"/>
      <c r="T10" s="149">
        <f>2400000000+(2400000000*0.05)</f>
        <v>2520000000</v>
      </c>
      <c r="U10" s="150"/>
      <c r="V10" s="150"/>
      <c r="W10" s="150"/>
      <c r="X10" s="150"/>
      <c r="Y10" s="150"/>
      <c r="Z10" s="150"/>
      <c r="AA10" s="150"/>
      <c r="AB10" s="150"/>
      <c r="AC10" s="150"/>
      <c r="AD10" s="150"/>
      <c r="AE10" s="150"/>
      <c r="AF10" s="150"/>
      <c r="AG10" s="150"/>
      <c r="AH10" s="150"/>
      <c r="AI10" s="150"/>
      <c r="AJ10" s="150"/>
      <c r="AK10" s="150"/>
      <c r="AL10" s="150"/>
      <c r="AM10" s="150"/>
      <c r="AN10" s="150"/>
      <c r="AO10" s="150"/>
      <c r="AP10" s="150"/>
      <c r="AQ10" s="150"/>
      <c r="AR10" s="150"/>
      <c r="AS10" s="150"/>
      <c r="AT10" s="150"/>
      <c r="AU10" s="150"/>
      <c r="AV10" s="150"/>
      <c r="AW10" s="150"/>
      <c r="AX10" s="150"/>
      <c r="AY10" s="150"/>
      <c r="AZ10" s="150"/>
      <c r="BA10" s="150"/>
      <c r="BB10" s="150"/>
      <c r="BC10" s="150"/>
      <c r="BD10" s="150"/>
      <c r="BE10" s="150"/>
      <c r="BF10" s="150"/>
      <c r="BG10" s="150"/>
      <c r="BH10" s="150"/>
      <c r="BI10" s="150"/>
      <c r="BJ10" s="150"/>
      <c r="BK10" s="150"/>
      <c r="BL10" s="150"/>
      <c r="BM10" s="150"/>
      <c r="BN10" s="150"/>
      <c r="BO10" s="150"/>
      <c r="BP10" s="150"/>
      <c r="BQ10" s="150"/>
      <c r="BR10" s="150"/>
      <c r="BS10" s="150"/>
      <c r="BT10" s="150"/>
      <c r="BU10" s="150"/>
      <c r="BV10" s="191">
        <f t="shared" si="3"/>
        <v>2520000000</v>
      </c>
      <c r="BW10" s="20">
        <f t="shared" si="4"/>
        <v>-2519999900</v>
      </c>
      <c r="BX10" s="480" t="s">
        <v>1198</v>
      </c>
      <c r="BY10" s="449"/>
      <c r="BZ10" s="451"/>
      <c r="DU10" s="373" t="s">
        <v>800</v>
      </c>
      <c r="DV10" s="189" t="s">
        <v>286</v>
      </c>
      <c r="DW10" s="175" t="s">
        <v>287</v>
      </c>
      <c r="DX10" s="175">
        <v>1</v>
      </c>
      <c r="DY10" s="175">
        <v>2</v>
      </c>
      <c r="DZ10" s="176">
        <v>0</v>
      </c>
      <c r="EA10" s="457">
        <v>0.5</v>
      </c>
      <c r="EB10" s="177">
        <v>0.5</v>
      </c>
      <c r="EC10" s="375">
        <v>1</v>
      </c>
      <c r="GH10" s="2" t="str">
        <f t="shared" si="5"/>
        <v>1</v>
      </c>
      <c r="GI10" s="2" t="str">
        <f t="shared" si="6"/>
        <v>1</v>
      </c>
      <c r="GJ10" s="2">
        <f t="shared" ref="GJ10:GJ73" si="8">+((IF((GH10+GI10)=0,"100",(((GH10+GI10)/2)*100))))</f>
        <v>100</v>
      </c>
    </row>
    <row r="11" spans="1:192" ht="72" customHeight="1" x14ac:dyDescent="0.25">
      <c r="A11" s="140" t="s">
        <v>50</v>
      </c>
      <c r="B11" s="257" t="s">
        <v>51</v>
      </c>
      <c r="C11" s="29" t="s">
        <v>92</v>
      </c>
      <c r="D11" s="24" t="s">
        <v>60</v>
      </c>
      <c r="E11" s="36" t="s">
        <v>232</v>
      </c>
      <c r="F11" s="42" t="s">
        <v>125</v>
      </c>
      <c r="G11" s="42" t="s">
        <v>126</v>
      </c>
      <c r="H11" s="43">
        <v>0</v>
      </c>
      <c r="I11" s="44">
        <v>0.1</v>
      </c>
      <c r="J11" s="740"/>
      <c r="K11" s="401" t="s">
        <v>802</v>
      </c>
      <c r="L11" s="354" t="s">
        <v>289</v>
      </c>
      <c r="M11" s="405" t="s">
        <v>290</v>
      </c>
      <c r="N11" s="404">
        <f t="shared" si="0"/>
        <v>0</v>
      </c>
      <c r="O11" s="404">
        <f t="shared" si="1"/>
        <v>3</v>
      </c>
      <c r="P11" s="675">
        <f t="shared" si="7"/>
        <v>1</v>
      </c>
      <c r="Q11" s="324"/>
      <c r="R11" s="704">
        <f t="shared" si="2"/>
        <v>100</v>
      </c>
      <c r="S11" s="666"/>
      <c r="T11" s="149">
        <f>38500000+(38500000*5%)</f>
        <v>40425000</v>
      </c>
      <c r="U11" s="150"/>
      <c r="V11" s="150"/>
      <c r="W11" s="150"/>
      <c r="X11" s="150"/>
      <c r="Y11" s="150"/>
      <c r="Z11" s="150"/>
      <c r="AA11" s="150"/>
      <c r="AB11" s="150"/>
      <c r="AC11" s="150"/>
      <c r="AD11" s="150"/>
      <c r="AE11" s="150"/>
      <c r="AF11" s="150"/>
      <c r="AG11" s="150"/>
      <c r="AH11" s="150"/>
      <c r="AI11" s="150"/>
      <c r="AJ11" s="150"/>
      <c r="AK11" s="150"/>
      <c r="AL11" s="150"/>
      <c r="AM11" s="150"/>
      <c r="AN11" s="150"/>
      <c r="AO11" s="150"/>
      <c r="AP11" s="150"/>
      <c r="AQ11" s="150"/>
      <c r="AR11" s="150"/>
      <c r="AS11" s="150"/>
      <c r="AT11" s="150"/>
      <c r="AU11" s="150"/>
      <c r="AV11" s="150"/>
      <c r="AW11" s="150"/>
      <c r="AX11" s="150"/>
      <c r="AY11" s="150"/>
      <c r="AZ11" s="150"/>
      <c r="BA11" s="150"/>
      <c r="BB11" s="150"/>
      <c r="BC11" s="150"/>
      <c r="BD11" s="150"/>
      <c r="BE11" s="150"/>
      <c r="BF11" s="150"/>
      <c r="BG11" s="150"/>
      <c r="BH11" s="150"/>
      <c r="BI11" s="150"/>
      <c r="BJ11" s="150"/>
      <c r="BK11" s="150"/>
      <c r="BL11" s="150"/>
      <c r="BM11" s="150"/>
      <c r="BN11" s="150"/>
      <c r="BO11" s="150"/>
      <c r="BP11" s="150"/>
      <c r="BQ11" s="150"/>
      <c r="BR11" s="150"/>
      <c r="BS11" s="150"/>
      <c r="BT11" s="150"/>
      <c r="BU11" s="150"/>
      <c r="BV11" s="191">
        <f t="shared" si="3"/>
        <v>40425000</v>
      </c>
      <c r="BW11" s="20">
        <f t="shared" si="4"/>
        <v>-40424900</v>
      </c>
      <c r="BX11" s="480" t="s">
        <v>1198</v>
      </c>
      <c r="BY11" s="449"/>
      <c r="BZ11" s="451"/>
      <c r="DU11" s="373" t="s">
        <v>801</v>
      </c>
      <c r="DV11" s="189" t="s">
        <v>288</v>
      </c>
      <c r="DW11" s="175" t="s">
        <v>1112</v>
      </c>
      <c r="DX11" s="179">
        <v>98</v>
      </c>
      <c r="DY11" s="179">
        <v>98</v>
      </c>
      <c r="DZ11" s="179">
        <v>98</v>
      </c>
      <c r="EA11" s="188">
        <v>98</v>
      </c>
      <c r="EB11" s="179">
        <v>98</v>
      </c>
      <c r="EC11" s="376">
        <v>98</v>
      </c>
      <c r="GH11" s="2" t="str">
        <f t="shared" si="5"/>
        <v>1</v>
      </c>
      <c r="GI11" s="2" t="str">
        <f t="shared" si="6"/>
        <v>1</v>
      </c>
      <c r="GJ11" s="2">
        <f t="shared" si="8"/>
        <v>100</v>
      </c>
    </row>
    <row r="12" spans="1:192" ht="57" customHeight="1" x14ac:dyDescent="0.25">
      <c r="A12" s="140" t="s">
        <v>50</v>
      </c>
      <c r="B12" s="257" t="s">
        <v>51</v>
      </c>
      <c r="C12" s="29" t="s">
        <v>92</v>
      </c>
      <c r="D12" s="24" t="s">
        <v>60</v>
      </c>
      <c r="E12" s="36" t="s">
        <v>232</v>
      </c>
      <c r="F12" s="42" t="s">
        <v>125</v>
      </c>
      <c r="G12" s="42" t="s">
        <v>126</v>
      </c>
      <c r="H12" s="43">
        <v>0</v>
      </c>
      <c r="I12" s="44">
        <v>0.1</v>
      </c>
      <c r="J12" s="740"/>
      <c r="K12" s="401" t="s">
        <v>803</v>
      </c>
      <c r="L12" s="354" t="s">
        <v>291</v>
      </c>
      <c r="M12" s="405" t="s">
        <v>292</v>
      </c>
      <c r="N12" s="404">
        <f t="shared" si="0"/>
        <v>3</v>
      </c>
      <c r="O12" s="404">
        <f t="shared" si="1"/>
        <v>3</v>
      </c>
      <c r="P12" s="675">
        <f t="shared" si="7"/>
        <v>3</v>
      </c>
      <c r="Q12" s="324"/>
      <c r="R12" s="704">
        <f t="shared" si="2"/>
        <v>100</v>
      </c>
      <c r="S12" s="666"/>
      <c r="T12" s="149">
        <v>200000000</v>
      </c>
      <c r="U12" s="150"/>
      <c r="V12" s="150">
        <v>474694256</v>
      </c>
      <c r="W12" s="150">
        <v>10000000</v>
      </c>
      <c r="X12" s="150"/>
      <c r="Y12" s="150"/>
      <c r="Z12" s="150"/>
      <c r="AA12" s="150"/>
      <c r="AB12" s="150"/>
      <c r="AC12" s="150"/>
      <c r="AD12" s="150"/>
      <c r="AE12" s="150"/>
      <c r="AF12" s="150"/>
      <c r="AG12" s="150"/>
      <c r="AH12" s="150"/>
      <c r="AI12" s="150"/>
      <c r="AJ12" s="150"/>
      <c r="AK12" s="150"/>
      <c r="AL12" s="150"/>
      <c r="AM12" s="150"/>
      <c r="AN12" s="150"/>
      <c r="AO12" s="150"/>
      <c r="AP12" s="150"/>
      <c r="AQ12" s="150"/>
      <c r="AR12" s="150"/>
      <c r="AS12" s="150"/>
      <c r="AT12" s="150"/>
      <c r="AU12" s="150"/>
      <c r="AV12" s="150"/>
      <c r="AW12" s="150"/>
      <c r="AX12" s="150"/>
      <c r="AY12" s="150"/>
      <c r="AZ12" s="150"/>
      <c r="BA12" s="150"/>
      <c r="BB12" s="150"/>
      <c r="BC12" s="150"/>
      <c r="BD12" s="150"/>
      <c r="BE12" s="150"/>
      <c r="BF12" s="150"/>
      <c r="BG12" s="150"/>
      <c r="BH12" s="150"/>
      <c r="BI12" s="150"/>
      <c r="BJ12" s="150"/>
      <c r="BK12" s="150"/>
      <c r="BL12" s="150"/>
      <c r="BM12" s="150"/>
      <c r="BN12" s="150"/>
      <c r="BO12" s="150"/>
      <c r="BP12" s="150"/>
      <c r="BQ12" s="150"/>
      <c r="BR12" s="150"/>
      <c r="BS12" s="150"/>
      <c r="BT12" s="150"/>
      <c r="BU12" s="150"/>
      <c r="BV12" s="191">
        <f t="shared" si="3"/>
        <v>684694256</v>
      </c>
      <c r="BW12" s="20">
        <f t="shared" si="4"/>
        <v>-684694156</v>
      </c>
      <c r="BX12" s="480" t="s">
        <v>1198</v>
      </c>
      <c r="BY12" s="449"/>
      <c r="BZ12" s="451"/>
      <c r="DU12" s="373" t="s">
        <v>802</v>
      </c>
      <c r="DV12" s="189" t="s">
        <v>289</v>
      </c>
      <c r="DW12" s="175" t="s">
        <v>290</v>
      </c>
      <c r="DX12" s="175">
        <v>0</v>
      </c>
      <c r="DY12" s="175">
        <v>3</v>
      </c>
      <c r="DZ12" s="177">
        <v>0.5</v>
      </c>
      <c r="EA12" s="181">
        <v>0.5</v>
      </c>
      <c r="EB12" s="176">
        <v>1</v>
      </c>
      <c r="EC12" s="377">
        <v>1</v>
      </c>
      <c r="GH12" s="2" t="str">
        <f t="shared" si="5"/>
        <v>1</v>
      </c>
      <c r="GI12" s="2" t="str">
        <f t="shared" si="6"/>
        <v>1</v>
      </c>
      <c r="GJ12" s="2">
        <f t="shared" si="8"/>
        <v>100</v>
      </c>
    </row>
    <row r="13" spans="1:192" ht="55.5" customHeight="1" x14ac:dyDescent="0.25">
      <c r="A13" s="140" t="s">
        <v>50</v>
      </c>
      <c r="B13" s="257" t="s">
        <v>51</v>
      </c>
      <c r="C13" s="29" t="s">
        <v>92</v>
      </c>
      <c r="D13" s="24" t="s">
        <v>60</v>
      </c>
      <c r="E13" s="36" t="s">
        <v>232</v>
      </c>
      <c r="F13" s="42" t="s">
        <v>125</v>
      </c>
      <c r="G13" s="42" t="s">
        <v>126</v>
      </c>
      <c r="H13" s="43">
        <v>0</v>
      </c>
      <c r="I13" s="44">
        <v>0.1</v>
      </c>
      <c r="J13" s="740"/>
      <c r="K13" s="401" t="s">
        <v>804</v>
      </c>
      <c r="L13" s="354" t="s">
        <v>293</v>
      </c>
      <c r="M13" s="405" t="s">
        <v>294</v>
      </c>
      <c r="N13" s="404">
        <f t="shared" si="0"/>
        <v>3</v>
      </c>
      <c r="O13" s="404">
        <f t="shared" si="1"/>
        <v>3</v>
      </c>
      <c r="P13" s="675">
        <f t="shared" si="7"/>
        <v>3</v>
      </c>
      <c r="Q13" s="324"/>
      <c r="R13" s="704">
        <f t="shared" si="2"/>
        <v>100</v>
      </c>
      <c r="S13" s="666"/>
      <c r="T13" s="149">
        <v>100000000</v>
      </c>
      <c r="U13" s="150"/>
      <c r="V13" s="150"/>
      <c r="W13" s="150"/>
      <c r="X13" s="150"/>
      <c r="Y13" s="150"/>
      <c r="Z13" s="150"/>
      <c r="AA13" s="150"/>
      <c r="AB13" s="150"/>
      <c r="AC13" s="150"/>
      <c r="AD13" s="150"/>
      <c r="AE13" s="150"/>
      <c r="AF13" s="150"/>
      <c r="AG13" s="150"/>
      <c r="AH13" s="150"/>
      <c r="AI13" s="150"/>
      <c r="AJ13" s="150"/>
      <c r="AK13" s="150"/>
      <c r="AL13" s="150"/>
      <c r="AM13" s="150"/>
      <c r="AN13" s="150"/>
      <c r="AO13" s="150"/>
      <c r="AP13" s="150"/>
      <c r="AQ13" s="150"/>
      <c r="AR13" s="150"/>
      <c r="AS13" s="150"/>
      <c r="AT13" s="150"/>
      <c r="AU13" s="150"/>
      <c r="AV13" s="150"/>
      <c r="AW13" s="150"/>
      <c r="AX13" s="150"/>
      <c r="AY13" s="150"/>
      <c r="AZ13" s="150"/>
      <c r="BA13" s="150"/>
      <c r="BB13" s="150"/>
      <c r="BC13" s="150"/>
      <c r="BD13" s="150"/>
      <c r="BE13" s="150"/>
      <c r="BF13" s="150"/>
      <c r="BG13" s="150"/>
      <c r="BH13" s="150"/>
      <c r="BI13" s="150"/>
      <c r="BJ13" s="150"/>
      <c r="BK13" s="150"/>
      <c r="BL13" s="150"/>
      <c r="BM13" s="150"/>
      <c r="BN13" s="150"/>
      <c r="BO13" s="150"/>
      <c r="BP13" s="150"/>
      <c r="BQ13" s="150"/>
      <c r="BR13" s="150"/>
      <c r="BS13" s="150"/>
      <c r="BT13" s="150"/>
      <c r="BU13" s="150"/>
      <c r="BV13" s="191">
        <f t="shared" si="3"/>
        <v>100000000</v>
      </c>
      <c r="BW13" s="20">
        <f t="shared" si="4"/>
        <v>-99999900</v>
      </c>
      <c r="BX13" s="480" t="s">
        <v>1198</v>
      </c>
      <c r="BY13" s="449"/>
      <c r="BZ13" s="451"/>
      <c r="DU13" s="373" t="s">
        <v>803</v>
      </c>
      <c r="DV13" s="189" t="s">
        <v>291</v>
      </c>
      <c r="DW13" s="175" t="s">
        <v>292</v>
      </c>
      <c r="DX13" s="175">
        <v>3</v>
      </c>
      <c r="DY13" s="175">
        <v>3</v>
      </c>
      <c r="DZ13" s="176">
        <v>3</v>
      </c>
      <c r="EA13" s="183">
        <v>3</v>
      </c>
      <c r="EB13" s="176">
        <v>3</v>
      </c>
      <c r="EC13" s="377">
        <v>3</v>
      </c>
      <c r="GH13" s="2" t="str">
        <f t="shared" si="5"/>
        <v>1</v>
      </c>
      <c r="GI13" s="2" t="str">
        <f t="shared" si="6"/>
        <v>1</v>
      </c>
      <c r="GJ13" s="2">
        <f t="shared" si="8"/>
        <v>100</v>
      </c>
    </row>
    <row r="14" spans="1:192" ht="71.25" customHeight="1" thickBot="1" x14ac:dyDescent="0.3">
      <c r="A14" s="140" t="s">
        <v>50</v>
      </c>
      <c r="B14" s="257" t="s">
        <v>51</v>
      </c>
      <c r="C14" s="29" t="s">
        <v>92</v>
      </c>
      <c r="D14" s="24" t="s">
        <v>60</v>
      </c>
      <c r="E14" s="36" t="s">
        <v>232</v>
      </c>
      <c r="F14" s="42" t="s">
        <v>125</v>
      </c>
      <c r="G14" s="42" t="s">
        <v>126</v>
      </c>
      <c r="H14" s="43">
        <v>0</v>
      </c>
      <c r="I14" s="44">
        <v>0.1</v>
      </c>
      <c r="J14" s="750"/>
      <c r="K14" s="406" t="s">
        <v>805</v>
      </c>
      <c r="L14" s="355" t="s">
        <v>295</v>
      </c>
      <c r="M14" s="402" t="s">
        <v>296</v>
      </c>
      <c r="N14" s="403">
        <f t="shared" si="0"/>
        <v>3</v>
      </c>
      <c r="O14" s="403">
        <f t="shared" si="1"/>
        <v>3</v>
      </c>
      <c r="P14" s="676">
        <f t="shared" si="7"/>
        <v>3</v>
      </c>
      <c r="Q14" s="325"/>
      <c r="R14" s="705">
        <f t="shared" si="2"/>
        <v>100</v>
      </c>
      <c r="S14" s="666"/>
      <c r="T14" s="207">
        <f>124624200+(124624200*5%)+100000000</f>
        <v>230855410</v>
      </c>
      <c r="U14" s="208"/>
      <c r="V14" s="208"/>
      <c r="W14" s="208"/>
      <c r="X14" s="208">
        <v>602678896</v>
      </c>
      <c r="Y14" s="208"/>
      <c r="Z14" s="208"/>
      <c r="AA14" s="208"/>
      <c r="AB14" s="208"/>
      <c r="AC14" s="208"/>
      <c r="AD14" s="208"/>
      <c r="AE14" s="208"/>
      <c r="AF14" s="208"/>
      <c r="AG14" s="208"/>
      <c r="AH14" s="208"/>
      <c r="AI14" s="208"/>
      <c r="AJ14" s="208"/>
      <c r="AK14" s="208"/>
      <c r="AL14" s="208"/>
      <c r="AM14" s="208"/>
      <c r="AN14" s="208"/>
      <c r="AO14" s="208"/>
      <c r="AP14" s="208"/>
      <c r="AQ14" s="208"/>
      <c r="AR14" s="208"/>
      <c r="AS14" s="208"/>
      <c r="AT14" s="208"/>
      <c r="AU14" s="208"/>
      <c r="AV14" s="208"/>
      <c r="AW14" s="208"/>
      <c r="AX14" s="208"/>
      <c r="AY14" s="208"/>
      <c r="AZ14" s="208"/>
      <c r="BA14" s="208"/>
      <c r="BB14" s="208"/>
      <c r="BC14" s="208"/>
      <c r="BD14" s="208"/>
      <c r="BE14" s="208"/>
      <c r="BF14" s="208"/>
      <c r="BG14" s="208"/>
      <c r="BH14" s="208"/>
      <c r="BI14" s="208"/>
      <c r="BJ14" s="208"/>
      <c r="BK14" s="208"/>
      <c r="BL14" s="208"/>
      <c r="BM14" s="208"/>
      <c r="BN14" s="208"/>
      <c r="BO14" s="208"/>
      <c r="BP14" s="208"/>
      <c r="BQ14" s="208"/>
      <c r="BR14" s="208"/>
      <c r="BS14" s="208"/>
      <c r="BT14" s="208"/>
      <c r="BU14" s="208"/>
      <c r="BV14" s="536">
        <f t="shared" si="3"/>
        <v>833534306</v>
      </c>
      <c r="BW14" s="209">
        <f t="shared" si="4"/>
        <v>-833534206</v>
      </c>
      <c r="BX14" s="481" t="s">
        <v>1198</v>
      </c>
      <c r="BY14" s="449"/>
      <c r="BZ14" s="451"/>
      <c r="DU14" s="373" t="s">
        <v>804</v>
      </c>
      <c r="DV14" s="189" t="s">
        <v>293</v>
      </c>
      <c r="DW14" s="175" t="s">
        <v>294</v>
      </c>
      <c r="DX14" s="175">
        <v>3</v>
      </c>
      <c r="DY14" s="175">
        <v>3</v>
      </c>
      <c r="DZ14" s="176">
        <v>3</v>
      </c>
      <c r="EA14" s="183">
        <v>3</v>
      </c>
      <c r="EB14" s="176">
        <v>3</v>
      </c>
      <c r="EC14" s="377">
        <v>3</v>
      </c>
      <c r="GH14" s="2" t="str">
        <f t="shared" si="5"/>
        <v>1</v>
      </c>
      <c r="GI14" s="2" t="str">
        <f t="shared" si="6"/>
        <v>1</v>
      </c>
      <c r="GJ14" s="2">
        <f t="shared" si="8"/>
        <v>100</v>
      </c>
    </row>
    <row r="15" spans="1:192" ht="108" customHeight="1" thickBot="1" x14ac:dyDescent="0.3">
      <c r="A15" s="140" t="s">
        <v>50</v>
      </c>
      <c r="B15" s="257" t="s">
        <v>51</v>
      </c>
      <c r="C15" s="29" t="s">
        <v>92</v>
      </c>
      <c r="D15" s="24" t="s">
        <v>60</v>
      </c>
      <c r="E15" s="36" t="s">
        <v>232</v>
      </c>
      <c r="F15" s="42" t="s">
        <v>125</v>
      </c>
      <c r="G15" s="42" t="s">
        <v>126</v>
      </c>
      <c r="H15" s="43">
        <v>0</v>
      </c>
      <c r="I15" s="44">
        <v>0.1</v>
      </c>
      <c r="J15" s="210" t="s">
        <v>1145</v>
      </c>
      <c r="K15" s="407" t="s">
        <v>806</v>
      </c>
      <c r="L15" s="356" t="s">
        <v>297</v>
      </c>
      <c r="M15" s="402" t="s">
        <v>298</v>
      </c>
      <c r="N15" s="403">
        <f t="shared" si="0"/>
        <v>0</v>
      </c>
      <c r="O15" s="403">
        <f t="shared" si="1"/>
        <v>3</v>
      </c>
      <c r="P15" s="676">
        <f t="shared" si="7"/>
        <v>0.68</v>
      </c>
      <c r="Q15" s="326">
        <f>SUM(R15)</f>
        <v>100</v>
      </c>
      <c r="R15" s="706">
        <f t="shared" si="2"/>
        <v>100</v>
      </c>
      <c r="S15" s="666"/>
      <c r="T15" s="603">
        <f>2896074210-400000000</f>
        <v>2496074210</v>
      </c>
      <c r="U15" s="205">
        <f>400000000</f>
        <v>400000000</v>
      </c>
      <c r="V15" s="205"/>
      <c r="W15" s="205"/>
      <c r="X15" s="205"/>
      <c r="Y15" s="205">
        <v>133525790</v>
      </c>
      <c r="Z15" s="205">
        <v>400000</v>
      </c>
      <c r="AA15" s="205"/>
      <c r="AB15" s="205"/>
      <c r="AC15" s="205"/>
      <c r="AD15" s="205"/>
      <c r="AE15" s="205"/>
      <c r="AF15" s="205"/>
      <c r="AG15" s="205"/>
      <c r="AH15" s="205"/>
      <c r="AI15" s="205"/>
      <c r="AJ15" s="205"/>
      <c r="AK15" s="205"/>
      <c r="AL15" s="205"/>
      <c r="AM15" s="205"/>
      <c r="AN15" s="205"/>
      <c r="AO15" s="205"/>
      <c r="AP15" s="205"/>
      <c r="AQ15" s="205"/>
      <c r="AR15" s="205"/>
      <c r="AS15" s="205"/>
      <c r="AT15" s="205"/>
      <c r="AU15" s="205"/>
      <c r="AV15" s="205"/>
      <c r="AW15" s="205"/>
      <c r="AX15" s="205"/>
      <c r="AY15" s="205"/>
      <c r="AZ15" s="205"/>
      <c r="BA15" s="205"/>
      <c r="BB15" s="205"/>
      <c r="BC15" s="205"/>
      <c r="BD15" s="205"/>
      <c r="BE15" s="205"/>
      <c r="BF15" s="205"/>
      <c r="BG15" s="205"/>
      <c r="BH15" s="205"/>
      <c r="BI15" s="205"/>
      <c r="BJ15" s="205"/>
      <c r="BK15" s="205"/>
      <c r="BL15" s="205"/>
      <c r="BM15" s="205"/>
      <c r="BN15" s="205"/>
      <c r="BO15" s="205"/>
      <c r="BP15" s="205"/>
      <c r="BQ15" s="205"/>
      <c r="BR15" s="205"/>
      <c r="BS15" s="205"/>
      <c r="BT15" s="205"/>
      <c r="BU15" s="205"/>
      <c r="BV15" s="537">
        <f t="shared" si="3"/>
        <v>3030000000</v>
      </c>
      <c r="BW15" s="206">
        <f t="shared" si="4"/>
        <v>-3029999900</v>
      </c>
      <c r="BX15" s="482" t="s">
        <v>1198</v>
      </c>
      <c r="BY15" s="449"/>
      <c r="BZ15" s="451"/>
      <c r="DU15" s="373" t="s">
        <v>805</v>
      </c>
      <c r="DV15" s="189" t="s">
        <v>295</v>
      </c>
      <c r="DW15" s="175" t="s">
        <v>296</v>
      </c>
      <c r="DX15" s="175">
        <v>3</v>
      </c>
      <c r="DY15" s="175">
        <v>3</v>
      </c>
      <c r="DZ15" s="176">
        <v>3</v>
      </c>
      <c r="EA15" s="183">
        <v>3</v>
      </c>
      <c r="EB15" s="176">
        <v>3</v>
      </c>
      <c r="EC15" s="377">
        <v>3</v>
      </c>
      <c r="GH15" s="2" t="str">
        <f t="shared" si="5"/>
        <v>1</v>
      </c>
      <c r="GI15" s="2" t="str">
        <f t="shared" si="6"/>
        <v>1</v>
      </c>
      <c r="GJ15" s="2">
        <f t="shared" si="8"/>
        <v>100</v>
      </c>
    </row>
    <row r="16" spans="1:192" ht="43.5" customHeight="1" thickTop="1" x14ac:dyDescent="0.25">
      <c r="A16" s="140" t="s">
        <v>50</v>
      </c>
      <c r="B16" s="257" t="s">
        <v>51</v>
      </c>
      <c r="C16" s="29" t="s">
        <v>92</v>
      </c>
      <c r="D16" s="24" t="s">
        <v>60</v>
      </c>
      <c r="E16" s="94" t="s">
        <v>233</v>
      </c>
      <c r="F16" s="95" t="s">
        <v>127</v>
      </c>
      <c r="G16" s="96" t="s">
        <v>128</v>
      </c>
      <c r="H16" s="98">
        <v>3</v>
      </c>
      <c r="I16" s="97">
        <v>2</v>
      </c>
      <c r="J16" s="740" t="s">
        <v>1146</v>
      </c>
      <c r="K16" s="408" t="s">
        <v>807</v>
      </c>
      <c r="L16" s="357" t="s">
        <v>299</v>
      </c>
      <c r="M16" s="409" t="s">
        <v>300</v>
      </c>
      <c r="N16" s="410">
        <f t="shared" si="0"/>
        <v>0</v>
      </c>
      <c r="O16" s="410">
        <f t="shared" si="1"/>
        <v>4</v>
      </c>
      <c r="P16" s="677">
        <v>0</v>
      </c>
      <c r="Q16" s="327">
        <f>SUM(R16:R19)</f>
        <v>300</v>
      </c>
      <c r="R16" s="707" t="str">
        <f t="shared" si="2"/>
        <v>100</v>
      </c>
      <c r="S16" s="666"/>
      <c r="T16" s="204">
        <v>0</v>
      </c>
      <c r="U16" s="152"/>
      <c r="V16" s="152"/>
      <c r="W16" s="152"/>
      <c r="X16" s="152"/>
      <c r="Y16" s="152"/>
      <c r="Z16" s="152"/>
      <c r="AA16" s="152"/>
      <c r="AB16" s="152"/>
      <c r="AC16" s="152"/>
      <c r="AD16" s="152"/>
      <c r="AE16" s="152"/>
      <c r="AF16" s="152"/>
      <c r="AG16" s="152"/>
      <c r="AH16" s="152"/>
      <c r="AI16" s="152"/>
      <c r="AJ16" s="152"/>
      <c r="AK16" s="152"/>
      <c r="AL16" s="152"/>
      <c r="AM16" s="152"/>
      <c r="AN16" s="152"/>
      <c r="AO16" s="152"/>
      <c r="AP16" s="152"/>
      <c r="AQ16" s="152"/>
      <c r="AR16" s="152"/>
      <c r="AS16" s="152"/>
      <c r="AT16" s="152"/>
      <c r="AU16" s="152"/>
      <c r="AV16" s="152"/>
      <c r="AW16" s="152"/>
      <c r="AX16" s="152"/>
      <c r="AY16" s="152"/>
      <c r="AZ16" s="152"/>
      <c r="BA16" s="152"/>
      <c r="BB16" s="152"/>
      <c r="BC16" s="152"/>
      <c r="BD16" s="152"/>
      <c r="BE16" s="152"/>
      <c r="BF16" s="152"/>
      <c r="BG16" s="152"/>
      <c r="BH16" s="152"/>
      <c r="BI16" s="152"/>
      <c r="BJ16" s="152"/>
      <c r="BK16" s="152"/>
      <c r="BL16" s="152"/>
      <c r="BM16" s="152"/>
      <c r="BN16" s="152"/>
      <c r="BO16" s="152"/>
      <c r="BP16" s="152"/>
      <c r="BQ16" s="152"/>
      <c r="BR16" s="152"/>
      <c r="BS16" s="152"/>
      <c r="BT16" s="152"/>
      <c r="BU16" s="152"/>
      <c r="BV16" s="538">
        <f t="shared" si="3"/>
        <v>0</v>
      </c>
      <c r="BW16" s="20">
        <f t="shared" si="4"/>
        <v>100</v>
      </c>
      <c r="BX16" s="483" t="s">
        <v>1198</v>
      </c>
      <c r="BY16" s="449"/>
      <c r="BZ16" s="451"/>
      <c r="DU16" s="373" t="s">
        <v>806</v>
      </c>
      <c r="DV16" s="189" t="s">
        <v>297</v>
      </c>
      <c r="DW16" s="175" t="s">
        <v>298</v>
      </c>
      <c r="DX16" s="175">
        <v>0</v>
      </c>
      <c r="DY16" s="175">
        <v>3</v>
      </c>
      <c r="DZ16" s="176">
        <v>1</v>
      </c>
      <c r="EA16" s="458">
        <v>0.66</v>
      </c>
      <c r="EB16" s="196">
        <v>0.66</v>
      </c>
      <c r="EC16" s="378">
        <v>0.68</v>
      </c>
      <c r="GH16" s="2" t="str">
        <f t="shared" si="5"/>
        <v>0</v>
      </c>
      <c r="GI16" s="2" t="str">
        <f t="shared" si="6"/>
        <v>0</v>
      </c>
      <c r="GJ16" s="2" t="str">
        <f t="shared" si="8"/>
        <v>100</v>
      </c>
    </row>
    <row r="17" spans="1:192" ht="105" x14ac:dyDescent="0.25">
      <c r="A17" s="140" t="s">
        <v>50</v>
      </c>
      <c r="B17" s="257" t="s">
        <v>51</v>
      </c>
      <c r="C17" s="29" t="s">
        <v>92</v>
      </c>
      <c r="D17" s="24" t="s">
        <v>60</v>
      </c>
      <c r="E17" s="36" t="s">
        <v>233</v>
      </c>
      <c r="F17" s="42" t="s">
        <v>127</v>
      </c>
      <c r="G17" s="42" t="s">
        <v>128</v>
      </c>
      <c r="H17" s="43">
        <v>3</v>
      </c>
      <c r="I17" s="48">
        <v>2</v>
      </c>
      <c r="J17" s="740"/>
      <c r="K17" s="411" t="s">
        <v>808</v>
      </c>
      <c r="L17" s="354" t="s">
        <v>301</v>
      </c>
      <c r="M17" s="405" t="s">
        <v>302</v>
      </c>
      <c r="N17" s="404">
        <f t="shared" si="0"/>
        <v>0</v>
      </c>
      <c r="O17" s="404">
        <f t="shared" si="1"/>
        <v>1</v>
      </c>
      <c r="P17" s="675">
        <f t="shared" si="7"/>
        <v>0.25</v>
      </c>
      <c r="Q17" s="324"/>
      <c r="R17" s="704">
        <f t="shared" si="2"/>
        <v>100</v>
      </c>
      <c r="S17" s="666"/>
      <c r="T17" s="149">
        <v>39000000</v>
      </c>
      <c r="U17" s="150"/>
      <c r="V17" s="150"/>
      <c r="W17" s="150"/>
      <c r="X17" s="150"/>
      <c r="Y17" s="150"/>
      <c r="Z17" s="150"/>
      <c r="AA17" s="150"/>
      <c r="AB17" s="150"/>
      <c r="AC17" s="150"/>
      <c r="AD17" s="150"/>
      <c r="AE17" s="150"/>
      <c r="AF17" s="150"/>
      <c r="AG17" s="150"/>
      <c r="AH17" s="150"/>
      <c r="AI17" s="150"/>
      <c r="AJ17" s="150"/>
      <c r="AK17" s="150"/>
      <c r="AL17" s="150"/>
      <c r="AM17" s="150"/>
      <c r="AN17" s="150"/>
      <c r="AO17" s="150"/>
      <c r="AP17" s="150"/>
      <c r="AQ17" s="150"/>
      <c r="AR17" s="150"/>
      <c r="AS17" s="150"/>
      <c r="AT17" s="150"/>
      <c r="AU17" s="150"/>
      <c r="AV17" s="150"/>
      <c r="AW17" s="150"/>
      <c r="AX17" s="150"/>
      <c r="AY17" s="150"/>
      <c r="AZ17" s="150"/>
      <c r="BA17" s="150"/>
      <c r="BB17" s="150"/>
      <c r="BC17" s="150"/>
      <c r="BD17" s="150"/>
      <c r="BE17" s="150"/>
      <c r="BF17" s="150"/>
      <c r="BG17" s="150"/>
      <c r="BH17" s="150"/>
      <c r="BI17" s="150"/>
      <c r="BJ17" s="150"/>
      <c r="BK17" s="150"/>
      <c r="BL17" s="150"/>
      <c r="BM17" s="150"/>
      <c r="BN17" s="150"/>
      <c r="BO17" s="150"/>
      <c r="BP17" s="150"/>
      <c r="BQ17" s="150"/>
      <c r="BR17" s="150"/>
      <c r="BS17" s="150"/>
      <c r="BT17" s="150"/>
      <c r="BU17" s="150"/>
      <c r="BV17" s="191">
        <f t="shared" si="3"/>
        <v>39000000</v>
      </c>
      <c r="BW17" s="20">
        <f t="shared" si="4"/>
        <v>-38999900</v>
      </c>
      <c r="BX17" s="480" t="s">
        <v>1198</v>
      </c>
      <c r="BY17" s="449"/>
      <c r="BZ17" s="451"/>
      <c r="DU17" s="379" t="s">
        <v>807</v>
      </c>
      <c r="DV17" s="189" t="s">
        <v>299</v>
      </c>
      <c r="DW17" s="175" t="s">
        <v>300</v>
      </c>
      <c r="DX17" s="175">
        <v>0</v>
      </c>
      <c r="DY17" s="175">
        <v>4</v>
      </c>
      <c r="DZ17" s="176">
        <v>0</v>
      </c>
      <c r="EA17" s="183">
        <v>1</v>
      </c>
      <c r="EB17" s="176">
        <v>2</v>
      </c>
      <c r="EC17" s="377">
        <v>1</v>
      </c>
      <c r="GH17" s="2" t="str">
        <f t="shared" si="5"/>
        <v>1</v>
      </c>
      <c r="GI17" s="2" t="str">
        <f t="shared" si="6"/>
        <v>1</v>
      </c>
      <c r="GJ17" s="2">
        <f t="shared" si="8"/>
        <v>100</v>
      </c>
    </row>
    <row r="18" spans="1:192" ht="55.5" customHeight="1" x14ac:dyDescent="0.25">
      <c r="A18" s="140" t="s">
        <v>50</v>
      </c>
      <c r="B18" s="257" t="s">
        <v>51</v>
      </c>
      <c r="C18" s="29" t="s">
        <v>92</v>
      </c>
      <c r="D18" s="24" t="s">
        <v>60</v>
      </c>
      <c r="E18" s="36" t="s">
        <v>233</v>
      </c>
      <c r="F18" s="42" t="s">
        <v>127</v>
      </c>
      <c r="G18" s="42" t="s">
        <v>128</v>
      </c>
      <c r="H18" s="43">
        <v>3</v>
      </c>
      <c r="I18" s="48">
        <v>2</v>
      </c>
      <c r="J18" s="740"/>
      <c r="K18" s="411" t="s">
        <v>809</v>
      </c>
      <c r="L18" s="354" t="s">
        <v>303</v>
      </c>
      <c r="M18" s="405" t="s">
        <v>304</v>
      </c>
      <c r="N18" s="404">
        <f t="shared" si="0"/>
        <v>8</v>
      </c>
      <c r="O18" s="404">
        <f t="shared" si="1"/>
        <v>8</v>
      </c>
      <c r="P18" s="675">
        <f t="shared" si="7"/>
        <v>8</v>
      </c>
      <c r="Q18" s="324"/>
      <c r="R18" s="704">
        <f t="shared" si="2"/>
        <v>100</v>
      </c>
      <c r="S18" s="666"/>
      <c r="T18" s="149">
        <f>678000000+(678000000*5%)</f>
        <v>711900000</v>
      </c>
      <c r="U18" s="150"/>
      <c r="V18" s="150"/>
      <c r="W18" s="150"/>
      <c r="X18" s="150"/>
      <c r="Y18" s="150"/>
      <c r="Z18" s="150"/>
      <c r="AA18" s="150"/>
      <c r="AB18" s="150"/>
      <c r="AC18" s="150"/>
      <c r="AD18" s="150"/>
      <c r="AE18" s="150"/>
      <c r="AF18" s="150"/>
      <c r="AG18" s="150"/>
      <c r="AH18" s="150"/>
      <c r="AI18" s="150"/>
      <c r="AJ18" s="150"/>
      <c r="AK18" s="150"/>
      <c r="AL18" s="150"/>
      <c r="AM18" s="150"/>
      <c r="AN18" s="150"/>
      <c r="AO18" s="150"/>
      <c r="AP18" s="150"/>
      <c r="AQ18" s="150"/>
      <c r="AR18" s="150"/>
      <c r="AS18" s="150"/>
      <c r="AT18" s="150"/>
      <c r="AU18" s="150"/>
      <c r="AV18" s="150"/>
      <c r="AW18" s="150"/>
      <c r="AX18" s="150"/>
      <c r="AY18" s="150"/>
      <c r="AZ18" s="150"/>
      <c r="BA18" s="150"/>
      <c r="BB18" s="150"/>
      <c r="BC18" s="150"/>
      <c r="BD18" s="150"/>
      <c r="BE18" s="150"/>
      <c r="BF18" s="150"/>
      <c r="BG18" s="150"/>
      <c r="BH18" s="150"/>
      <c r="BI18" s="150"/>
      <c r="BJ18" s="150"/>
      <c r="BK18" s="150"/>
      <c r="BL18" s="150"/>
      <c r="BM18" s="150"/>
      <c r="BN18" s="150"/>
      <c r="BO18" s="150"/>
      <c r="BP18" s="150"/>
      <c r="BQ18" s="150"/>
      <c r="BR18" s="150"/>
      <c r="BS18" s="150"/>
      <c r="BT18" s="150"/>
      <c r="BU18" s="150"/>
      <c r="BV18" s="191">
        <f t="shared" si="3"/>
        <v>711900000</v>
      </c>
      <c r="BW18" s="20">
        <f t="shared" si="4"/>
        <v>-711899900</v>
      </c>
      <c r="BX18" s="480" t="s">
        <v>1198</v>
      </c>
      <c r="BY18" s="449"/>
      <c r="BZ18" s="451"/>
      <c r="DU18" s="379" t="s">
        <v>808</v>
      </c>
      <c r="DV18" s="189" t="s">
        <v>301</v>
      </c>
      <c r="DW18" s="175" t="s">
        <v>302</v>
      </c>
      <c r="DX18" s="175">
        <v>0</v>
      </c>
      <c r="DY18" s="175">
        <v>1</v>
      </c>
      <c r="DZ18" s="179">
        <v>0.25</v>
      </c>
      <c r="EA18" s="181">
        <v>0.25</v>
      </c>
      <c r="EB18" s="179">
        <v>0.25</v>
      </c>
      <c r="EC18" s="376">
        <v>0.25</v>
      </c>
      <c r="GH18" s="2" t="str">
        <f t="shared" si="5"/>
        <v>1</v>
      </c>
      <c r="GI18" s="2" t="str">
        <f t="shared" si="6"/>
        <v>1</v>
      </c>
      <c r="GJ18" s="2">
        <f t="shared" si="8"/>
        <v>100</v>
      </c>
    </row>
    <row r="19" spans="1:192" ht="46.5" customHeight="1" thickBot="1" x14ac:dyDescent="0.3">
      <c r="A19" s="140" t="s">
        <v>50</v>
      </c>
      <c r="B19" s="257" t="s">
        <v>51</v>
      </c>
      <c r="C19" s="29" t="s">
        <v>92</v>
      </c>
      <c r="D19" s="24" t="s">
        <v>60</v>
      </c>
      <c r="E19" s="216" t="s">
        <v>233</v>
      </c>
      <c r="F19" s="217" t="s">
        <v>127</v>
      </c>
      <c r="G19" s="217" t="s">
        <v>128</v>
      </c>
      <c r="H19" s="218">
        <v>3</v>
      </c>
      <c r="I19" s="219">
        <v>2</v>
      </c>
      <c r="J19" s="751"/>
      <c r="K19" s="412" t="s">
        <v>810</v>
      </c>
      <c r="L19" s="358" t="s">
        <v>305</v>
      </c>
      <c r="M19" s="402" t="s">
        <v>306</v>
      </c>
      <c r="N19" s="403">
        <f t="shared" si="0"/>
        <v>0</v>
      </c>
      <c r="O19" s="403">
        <f t="shared" si="1"/>
        <v>3</v>
      </c>
      <c r="P19" s="676">
        <f t="shared" si="7"/>
        <v>0.75</v>
      </c>
      <c r="Q19" s="328"/>
      <c r="R19" s="708">
        <f t="shared" si="2"/>
        <v>100</v>
      </c>
      <c r="S19" s="666"/>
      <c r="T19" s="220">
        <v>199500000</v>
      </c>
      <c r="U19" s="221"/>
      <c r="V19" s="221"/>
      <c r="W19" s="221"/>
      <c r="X19" s="221"/>
      <c r="Y19" s="221"/>
      <c r="Z19" s="221"/>
      <c r="AA19" s="221"/>
      <c r="AB19" s="221"/>
      <c r="AC19" s="221"/>
      <c r="AD19" s="221"/>
      <c r="AE19" s="221"/>
      <c r="AF19" s="221"/>
      <c r="AG19" s="221"/>
      <c r="AH19" s="221"/>
      <c r="AI19" s="221"/>
      <c r="AJ19" s="221"/>
      <c r="AK19" s="221"/>
      <c r="AL19" s="221"/>
      <c r="AM19" s="221"/>
      <c r="AN19" s="221"/>
      <c r="AO19" s="221"/>
      <c r="AP19" s="221"/>
      <c r="AQ19" s="221"/>
      <c r="AR19" s="221"/>
      <c r="AS19" s="221"/>
      <c r="AT19" s="221"/>
      <c r="AU19" s="221"/>
      <c r="AV19" s="221"/>
      <c r="AW19" s="221"/>
      <c r="AX19" s="221"/>
      <c r="AY19" s="221"/>
      <c r="AZ19" s="221"/>
      <c r="BA19" s="221"/>
      <c r="BB19" s="221"/>
      <c r="BC19" s="221"/>
      <c r="BD19" s="221"/>
      <c r="BE19" s="221"/>
      <c r="BF19" s="221"/>
      <c r="BG19" s="221"/>
      <c r="BH19" s="221"/>
      <c r="BI19" s="221"/>
      <c r="BJ19" s="221"/>
      <c r="BK19" s="221"/>
      <c r="BL19" s="221"/>
      <c r="BM19" s="221"/>
      <c r="BN19" s="221"/>
      <c r="BO19" s="221"/>
      <c r="BP19" s="221"/>
      <c r="BQ19" s="221"/>
      <c r="BR19" s="221"/>
      <c r="BS19" s="221"/>
      <c r="BT19" s="221"/>
      <c r="BU19" s="221"/>
      <c r="BV19" s="539">
        <f t="shared" si="3"/>
        <v>199500000</v>
      </c>
      <c r="BW19" s="222">
        <f t="shared" si="4"/>
        <v>-199499900</v>
      </c>
      <c r="BX19" s="484" t="s">
        <v>1198</v>
      </c>
      <c r="BY19" s="449"/>
      <c r="BZ19" s="451"/>
      <c r="DU19" s="379" t="s">
        <v>809</v>
      </c>
      <c r="DV19" s="189" t="s">
        <v>303</v>
      </c>
      <c r="DW19" s="175" t="s">
        <v>304</v>
      </c>
      <c r="DX19" s="180">
        <v>8</v>
      </c>
      <c r="DY19" s="180">
        <v>8</v>
      </c>
      <c r="DZ19" s="176">
        <v>8</v>
      </c>
      <c r="EA19" s="183">
        <v>8</v>
      </c>
      <c r="EB19" s="176">
        <v>8</v>
      </c>
      <c r="EC19" s="377">
        <v>8</v>
      </c>
      <c r="GH19" s="2" t="str">
        <f t="shared" si="5"/>
        <v>1</v>
      </c>
      <c r="GI19" s="2" t="str">
        <f t="shared" si="6"/>
        <v>1</v>
      </c>
      <c r="GJ19" s="2">
        <f t="shared" si="8"/>
        <v>100</v>
      </c>
    </row>
    <row r="20" spans="1:192" ht="52.5" customHeight="1" thickTop="1" x14ac:dyDescent="0.25">
      <c r="A20" s="140" t="s">
        <v>50</v>
      </c>
      <c r="B20" s="257" t="s">
        <v>51</v>
      </c>
      <c r="C20" s="29" t="s">
        <v>92</v>
      </c>
      <c r="D20" s="24" t="s">
        <v>60</v>
      </c>
      <c r="E20" s="94" t="s">
        <v>234</v>
      </c>
      <c r="F20" s="95" t="s">
        <v>129</v>
      </c>
      <c r="G20" s="96" t="s">
        <v>130</v>
      </c>
      <c r="H20" s="98" t="s">
        <v>131</v>
      </c>
      <c r="I20" s="97" t="s">
        <v>131</v>
      </c>
      <c r="J20" s="752" t="s">
        <v>1147</v>
      </c>
      <c r="K20" s="413" t="s">
        <v>811</v>
      </c>
      <c r="L20" s="359" t="s">
        <v>307</v>
      </c>
      <c r="M20" s="409" t="s">
        <v>308</v>
      </c>
      <c r="N20" s="410">
        <f t="shared" si="0"/>
        <v>1</v>
      </c>
      <c r="O20" s="410">
        <f t="shared" si="1"/>
        <v>2</v>
      </c>
      <c r="P20" s="677">
        <f t="shared" si="7"/>
        <v>0.5</v>
      </c>
      <c r="Q20" s="329">
        <f>SUM(R20:R24)</f>
        <v>300</v>
      </c>
      <c r="R20" s="709">
        <f t="shared" si="2"/>
        <v>100</v>
      </c>
      <c r="S20" s="666"/>
      <c r="T20" s="225">
        <v>63179655</v>
      </c>
      <c r="U20" s="152"/>
      <c r="V20" s="152"/>
      <c r="W20" s="152"/>
      <c r="X20" s="152"/>
      <c r="Y20" s="152"/>
      <c r="Z20" s="152"/>
      <c r="AA20" s="152"/>
      <c r="AB20" s="152"/>
      <c r="AC20" s="152"/>
      <c r="AD20" s="152"/>
      <c r="AE20" s="152"/>
      <c r="AF20" s="152"/>
      <c r="AG20" s="152"/>
      <c r="AH20" s="152"/>
      <c r="AI20" s="152"/>
      <c r="AJ20" s="152"/>
      <c r="AK20" s="152"/>
      <c r="AL20" s="152"/>
      <c r="AM20" s="152"/>
      <c r="AN20" s="152"/>
      <c r="AO20" s="152"/>
      <c r="AP20" s="152"/>
      <c r="AQ20" s="152"/>
      <c r="AR20" s="152"/>
      <c r="AS20" s="152"/>
      <c r="AT20" s="152"/>
      <c r="AU20" s="152"/>
      <c r="AV20" s="152"/>
      <c r="AW20" s="152"/>
      <c r="AX20" s="152"/>
      <c r="AY20" s="152"/>
      <c r="AZ20" s="152"/>
      <c r="BA20" s="152"/>
      <c r="BB20" s="152"/>
      <c r="BC20" s="152"/>
      <c r="BD20" s="152"/>
      <c r="BE20" s="152"/>
      <c r="BF20" s="152"/>
      <c r="BG20" s="152"/>
      <c r="BH20" s="152"/>
      <c r="BI20" s="152"/>
      <c r="BJ20" s="152"/>
      <c r="BK20" s="152"/>
      <c r="BL20" s="152"/>
      <c r="BM20" s="152"/>
      <c r="BN20" s="152"/>
      <c r="BO20" s="152"/>
      <c r="BP20" s="152"/>
      <c r="BQ20" s="152"/>
      <c r="BR20" s="152"/>
      <c r="BS20" s="152"/>
      <c r="BT20" s="152"/>
      <c r="BU20" s="152"/>
      <c r="BV20" s="538">
        <f t="shared" si="3"/>
        <v>63179655</v>
      </c>
      <c r="BW20" s="226">
        <f t="shared" si="4"/>
        <v>-63179555</v>
      </c>
      <c r="BX20" s="483" t="s">
        <v>1198</v>
      </c>
      <c r="BY20" s="449"/>
      <c r="BZ20" s="451"/>
      <c r="DU20" s="379" t="s">
        <v>810</v>
      </c>
      <c r="DV20" s="189" t="s">
        <v>305</v>
      </c>
      <c r="DW20" s="175" t="s">
        <v>306</v>
      </c>
      <c r="DX20" s="180">
        <v>0</v>
      </c>
      <c r="DY20" s="180">
        <v>3</v>
      </c>
      <c r="DZ20" s="179">
        <v>0.75</v>
      </c>
      <c r="EA20" s="188">
        <v>0.75</v>
      </c>
      <c r="EB20" s="179">
        <v>0.75</v>
      </c>
      <c r="EC20" s="376">
        <v>0.75</v>
      </c>
      <c r="GH20" s="2" t="str">
        <f t="shared" si="5"/>
        <v>1</v>
      </c>
      <c r="GI20" s="2" t="str">
        <f t="shared" si="6"/>
        <v>1</v>
      </c>
      <c r="GJ20" s="2">
        <f t="shared" si="8"/>
        <v>100</v>
      </c>
    </row>
    <row r="21" spans="1:192" ht="45" customHeight="1" x14ac:dyDescent="0.25">
      <c r="A21" s="140" t="s">
        <v>50</v>
      </c>
      <c r="B21" s="257" t="s">
        <v>51</v>
      </c>
      <c r="C21" s="29" t="s">
        <v>92</v>
      </c>
      <c r="D21" s="24" t="s">
        <v>60</v>
      </c>
      <c r="E21" s="36" t="s">
        <v>234</v>
      </c>
      <c r="F21" s="42" t="s">
        <v>129</v>
      </c>
      <c r="G21" s="42" t="s">
        <v>130</v>
      </c>
      <c r="H21" s="42" t="s">
        <v>132</v>
      </c>
      <c r="I21" s="30" t="s">
        <v>132</v>
      </c>
      <c r="J21" s="740"/>
      <c r="K21" s="411" t="s">
        <v>812</v>
      </c>
      <c r="L21" s="354" t="s">
        <v>309</v>
      </c>
      <c r="M21" s="405" t="s">
        <v>310</v>
      </c>
      <c r="N21" s="404">
        <f t="shared" si="0"/>
        <v>0</v>
      </c>
      <c r="O21" s="404">
        <f t="shared" si="1"/>
        <v>3</v>
      </c>
      <c r="P21" s="675">
        <v>0</v>
      </c>
      <c r="Q21" s="324"/>
      <c r="R21" s="704" t="str">
        <f t="shared" si="2"/>
        <v>100</v>
      </c>
      <c r="S21" s="666"/>
      <c r="T21" s="149">
        <v>0</v>
      </c>
      <c r="U21" s="150"/>
      <c r="V21" s="150"/>
      <c r="W21" s="150"/>
      <c r="X21" s="150"/>
      <c r="Y21" s="150"/>
      <c r="Z21" s="150"/>
      <c r="AA21" s="150"/>
      <c r="AB21" s="150"/>
      <c r="AC21" s="150"/>
      <c r="AD21" s="150"/>
      <c r="AE21" s="150"/>
      <c r="AF21" s="150"/>
      <c r="AG21" s="150"/>
      <c r="AH21" s="150"/>
      <c r="AI21" s="150"/>
      <c r="AJ21" s="150"/>
      <c r="AK21" s="150"/>
      <c r="AL21" s="150"/>
      <c r="AM21" s="150"/>
      <c r="AN21" s="150"/>
      <c r="AO21" s="150"/>
      <c r="AP21" s="150"/>
      <c r="AQ21" s="150"/>
      <c r="AR21" s="150"/>
      <c r="AS21" s="150"/>
      <c r="AT21" s="150"/>
      <c r="AU21" s="150"/>
      <c r="AV21" s="150"/>
      <c r="AW21" s="150"/>
      <c r="AX21" s="150"/>
      <c r="AY21" s="150"/>
      <c r="AZ21" s="150"/>
      <c r="BA21" s="150"/>
      <c r="BB21" s="150"/>
      <c r="BC21" s="150"/>
      <c r="BD21" s="150"/>
      <c r="BE21" s="150"/>
      <c r="BF21" s="150"/>
      <c r="BG21" s="150"/>
      <c r="BH21" s="150"/>
      <c r="BI21" s="150"/>
      <c r="BJ21" s="150"/>
      <c r="BK21" s="150"/>
      <c r="BL21" s="150"/>
      <c r="BM21" s="150"/>
      <c r="BN21" s="150"/>
      <c r="BO21" s="150"/>
      <c r="BP21" s="150"/>
      <c r="BQ21" s="150"/>
      <c r="BR21" s="150"/>
      <c r="BS21" s="150"/>
      <c r="BT21" s="150"/>
      <c r="BU21" s="150"/>
      <c r="BV21" s="191">
        <f t="shared" si="3"/>
        <v>0</v>
      </c>
      <c r="BW21" s="20">
        <f t="shared" si="4"/>
        <v>100</v>
      </c>
      <c r="BX21" s="480" t="s">
        <v>1198</v>
      </c>
      <c r="BY21" s="449"/>
      <c r="BZ21" s="451"/>
      <c r="DU21" s="379" t="s">
        <v>811</v>
      </c>
      <c r="DV21" s="189" t="s">
        <v>307</v>
      </c>
      <c r="DW21" s="175" t="s">
        <v>308</v>
      </c>
      <c r="DX21" s="175">
        <v>1</v>
      </c>
      <c r="DY21" s="175">
        <v>2</v>
      </c>
      <c r="DZ21" s="177">
        <v>0.5</v>
      </c>
      <c r="EA21" s="181">
        <v>0.5</v>
      </c>
      <c r="EB21" s="177">
        <v>0.5</v>
      </c>
      <c r="EC21" s="380">
        <v>0.5</v>
      </c>
      <c r="GH21" s="2" t="str">
        <f t="shared" si="5"/>
        <v>0</v>
      </c>
      <c r="GI21" s="2" t="str">
        <f t="shared" si="6"/>
        <v>0</v>
      </c>
      <c r="GJ21" s="2" t="str">
        <f t="shared" si="8"/>
        <v>100</v>
      </c>
    </row>
    <row r="22" spans="1:192" ht="31.5" customHeight="1" x14ac:dyDescent="0.25">
      <c r="A22" s="140" t="s">
        <v>50</v>
      </c>
      <c r="B22" s="257" t="s">
        <v>51</v>
      </c>
      <c r="C22" s="29" t="s">
        <v>92</v>
      </c>
      <c r="D22" s="24" t="s">
        <v>60</v>
      </c>
      <c r="E22" s="36" t="s">
        <v>234</v>
      </c>
      <c r="F22" s="42" t="s">
        <v>129</v>
      </c>
      <c r="G22" s="42" t="s">
        <v>130</v>
      </c>
      <c r="H22" s="42" t="s">
        <v>132</v>
      </c>
      <c r="I22" s="30" t="s">
        <v>132</v>
      </c>
      <c r="J22" s="740"/>
      <c r="K22" s="411" t="s">
        <v>813</v>
      </c>
      <c r="L22" s="354" t="s">
        <v>311</v>
      </c>
      <c r="M22" s="405" t="s">
        <v>312</v>
      </c>
      <c r="N22" s="404">
        <f t="shared" si="0"/>
        <v>100</v>
      </c>
      <c r="O22" s="404">
        <f t="shared" si="1"/>
        <v>100</v>
      </c>
      <c r="P22" s="675">
        <f t="shared" si="7"/>
        <v>100</v>
      </c>
      <c r="Q22" s="324"/>
      <c r="R22" s="704">
        <f t="shared" si="2"/>
        <v>100</v>
      </c>
      <c r="S22" s="666"/>
      <c r="T22" s="149">
        <v>72155160</v>
      </c>
      <c r="U22" s="150"/>
      <c r="V22" s="150"/>
      <c r="W22" s="150"/>
      <c r="X22" s="150"/>
      <c r="Y22" s="150"/>
      <c r="Z22" s="150"/>
      <c r="AA22" s="150"/>
      <c r="AB22" s="150"/>
      <c r="AC22" s="150"/>
      <c r="AD22" s="150"/>
      <c r="AE22" s="150"/>
      <c r="AF22" s="150"/>
      <c r="AG22" s="150"/>
      <c r="AH22" s="150"/>
      <c r="AI22" s="150"/>
      <c r="AJ22" s="150"/>
      <c r="AK22" s="150"/>
      <c r="AL22" s="150"/>
      <c r="AM22" s="150"/>
      <c r="AN22" s="150"/>
      <c r="AO22" s="150"/>
      <c r="AP22" s="150"/>
      <c r="AQ22" s="150"/>
      <c r="AR22" s="150"/>
      <c r="AS22" s="150"/>
      <c r="AT22" s="150"/>
      <c r="AU22" s="150"/>
      <c r="AV22" s="150"/>
      <c r="AW22" s="150"/>
      <c r="AX22" s="150"/>
      <c r="AY22" s="150"/>
      <c r="AZ22" s="150"/>
      <c r="BA22" s="150"/>
      <c r="BB22" s="150"/>
      <c r="BC22" s="150"/>
      <c r="BD22" s="150"/>
      <c r="BE22" s="150"/>
      <c r="BF22" s="150"/>
      <c r="BG22" s="150"/>
      <c r="BH22" s="150"/>
      <c r="BI22" s="150"/>
      <c r="BJ22" s="150"/>
      <c r="BK22" s="150"/>
      <c r="BL22" s="150"/>
      <c r="BM22" s="150"/>
      <c r="BN22" s="150"/>
      <c r="BO22" s="150"/>
      <c r="BP22" s="150"/>
      <c r="BQ22" s="150"/>
      <c r="BR22" s="150"/>
      <c r="BS22" s="150"/>
      <c r="BT22" s="150"/>
      <c r="BU22" s="150"/>
      <c r="BV22" s="191">
        <f t="shared" si="3"/>
        <v>72155160</v>
      </c>
      <c r="BW22" s="20">
        <f t="shared" si="4"/>
        <v>-72155060</v>
      </c>
      <c r="BX22" s="480" t="s">
        <v>1198</v>
      </c>
      <c r="BY22" s="449"/>
      <c r="BZ22" s="451"/>
      <c r="DU22" s="379" t="s">
        <v>812</v>
      </c>
      <c r="DV22" s="189" t="s">
        <v>309</v>
      </c>
      <c r="DW22" s="175" t="s">
        <v>310</v>
      </c>
      <c r="DX22" s="175">
        <v>0</v>
      </c>
      <c r="DY22" s="175">
        <v>3</v>
      </c>
      <c r="DZ22" s="176">
        <v>0</v>
      </c>
      <c r="EA22" s="459">
        <v>0</v>
      </c>
      <c r="EB22" s="176">
        <v>1</v>
      </c>
      <c r="EC22" s="381">
        <v>2</v>
      </c>
      <c r="GH22" s="2" t="str">
        <f t="shared" si="5"/>
        <v>1</v>
      </c>
      <c r="GI22" s="2" t="str">
        <f t="shared" si="6"/>
        <v>1</v>
      </c>
      <c r="GJ22" s="2">
        <f t="shared" si="8"/>
        <v>100</v>
      </c>
    </row>
    <row r="23" spans="1:192" ht="44.25" customHeight="1" x14ac:dyDescent="0.25">
      <c r="A23" s="140" t="s">
        <v>50</v>
      </c>
      <c r="B23" s="257" t="s">
        <v>51</v>
      </c>
      <c r="C23" s="29" t="s">
        <v>92</v>
      </c>
      <c r="D23" s="24" t="s">
        <v>60</v>
      </c>
      <c r="E23" s="36" t="s">
        <v>234</v>
      </c>
      <c r="F23" s="42" t="s">
        <v>129</v>
      </c>
      <c r="G23" s="42" t="s">
        <v>130</v>
      </c>
      <c r="H23" s="42" t="s">
        <v>132</v>
      </c>
      <c r="I23" s="30" t="s">
        <v>132</v>
      </c>
      <c r="J23" s="740"/>
      <c r="K23" s="411" t="s">
        <v>814</v>
      </c>
      <c r="L23" s="354" t="s">
        <v>313</v>
      </c>
      <c r="M23" s="405" t="s">
        <v>314</v>
      </c>
      <c r="N23" s="404">
        <f t="shared" si="0"/>
        <v>3</v>
      </c>
      <c r="O23" s="404">
        <f t="shared" si="1"/>
        <v>3</v>
      </c>
      <c r="P23" s="675">
        <f t="shared" si="7"/>
        <v>3</v>
      </c>
      <c r="Q23" s="324"/>
      <c r="R23" s="704">
        <f t="shared" si="2"/>
        <v>100</v>
      </c>
      <c r="S23" s="666"/>
      <c r="T23" s="149">
        <f>2134000000+(2134000000*5%)</f>
        <v>2240700000</v>
      </c>
      <c r="U23" s="150"/>
      <c r="V23" s="150"/>
      <c r="W23" s="150"/>
      <c r="X23" s="150"/>
      <c r="Y23" s="150"/>
      <c r="Z23" s="150"/>
      <c r="AA23" s="150"/>
      <c r="AB23" s="150"/>
      <c r="AC23" s="150"/>
      <c r="AD23" s="150"/>
      <c r="AE23" s="150"/>
      <c r="AF23" s="150"/>
      <c r="AG23" s="150"/>
      <c r="AH23" s="150"/>
      <c r="AI23" s="150"/>
      <c r="AJ23" s="150"/>
      <c r="AK23" s="150"/>
      <c r="AL23" s="150"/>
      <c r="AM23" s="150"/>
      <c r="AN23" s="150"/>
      <c r="AO23" s="150"/>
      <c r="AP23" s="150"/>
      <c r="AQ23" s="150"/>
      <c r="AR23" s="150"/>
      <c r="AS23" s="150"/>
      <c r="AT23" s="150"/>
      <c r="AU23" s="150"/>
      <c r="AV23" s="150"/>
      <c r="AW23" s="150"/>
      <c r="AX23" s="150"/>
      <c r="AY23" s="150"/>
      <c r="AZ23" s="150"/>
      <c r="BA23" s="150"/>
      <c r="BB23" s="150"/>
      <c r="BC23" s="150"/>
      <c r="BD23" s="150"/>
      <c r="BE23" s="150"/>
      <c r="BF23" s="150"/>
      <c r="BG23" s="150"/>
      <c r="BH23" s="150"/>
      <c r="BI23" s="150"/>
      <c r="BJ23" s="150"/>
      <c r="BK23" s="150"/>
      <c r="BL23" s="150"/>
      <c r="BM23" s="150"/>
      <c r="BN23" s="150"/>
      <c r="BO23" s="150"/>
      <c r="BP23" s="150"/>
      <c r="BQ23" s="150"/>
      <c r="BR23" s="150"/>
      <c r="BS23" s="150"/>
      <c r="BT23" s="150"/>
      <c r="BU23" s="150"/>
      <c r="BV23" s="191">
        <f t="shared" si="3"/>
        <v>2240700000</v>
      </c>
      <c r="BW23" s="20">
        <f t="shared" si="4"/>
        <v>-2240699900</v>
      </c>
      <c r="BX23" s="480" t="s">
        <v>1198</v>
      </c>
      <c r="BY23" s="449"/>
      <c r="BZ23" s="451"/>
      <c r="DU23" s="379" t="s">
        <v>813</v>
      </c>
      <c r="DV23" s="189" t="s">
        <v>311</v>
      </c>
      <c r="DW23" s="175" t="s">
        <v>312</v>
      </c>
      <c r="DX23" s="176">
        <v>100</v>
      </c>
      <c r="DY23" s="176">
        <v>100</v>
      </c>
      <c r="DZ23" s="176">
        <v>100</v>
      </c>
      <c r="EA23" s="183">
        <v>100</v>
      </c>
      <c r="EB23" s="176">
        <v>100</v>
      </c>
      <c r="EC23" s="377">
        <v>100</v>
      </c>
      <c r="GH23" s="2" t="str">
        <f t="shared" si="5"/>
        <v>1</v>
      </c>
      <c r="GI23" s="2" t="str">
        <f t="shared" si="6"/>
        <v>1</v>
      </c>
      <c r="GJ23" s="2">
        <f t="shared" si="8"/>
        <v>100</v>
      </c>
    </row>
    <row r="24" spans="1:192" ht="51" customHeight="1" thickBot="1" x14ac:dyDescent="0.3">
      <c r="A24" s="140" t="s">
        <v>50</v>
      </c>
      <c r="B24" s="257" t="s">
        <v>51</v>
      </c>
      <c r="C24" s="29" t="s">
        <v>92</v>
      </c>
      <c r="D24" s="24" t="s">
        <v>60</v>
      </c>
      <c r="E24" s="216" t="s">
        <v>234</v>
      </c>
      <c r="F24" s="217" t="s">
        <v>129</v>
      </c>
      <c r="G24" s="217" t="s">
        <v>130</v>
      </c>
      <c r="H24" s="217" t="s">
        <v>132</v>
      </c>
      <c r="I24" s="233" t="s">
        <v>132</v>
      </c>
      <c r="J24" s="751"/>
      <c r="K24" s="412" t="s">
        <v>815</v>
      </c>
      <c r="L24" s="358" t="s">
        <v>315</v>
      </c>
      <c r="M24" s="402" t="s">
        <v>316</v>
      </c>
      <c r="N24" s="403">
        <f t="shared" si="0"/>
        <v>0</v>
      </c>
      <c r="O24" s="403">
        <f t="shared" si="1"/>
        <v>1</v>
      </c>
      <c r="P24" s="676">
        <v>0</v>
      </c>
      <c r="Q24" s="328"/>
      <c r="R24" s="708" t="str">
        <f t="shared" si="2"/>
        <v>100</v>
      </c>
      <c r="S24" s="666"/>
      <c r="T24" s="220">
        <v>0</v>
      </c>
      <c r="U24" s="221"/>
      <c r="V24" s="221"/>
      <c r="W24" s="221"/>
      <c r="X24" s="221"/>
      <c r="Y24" s="221"/>
      <c r="Z24" s="221"/>
      <c r="AA24" s="221"/>
      <c r="AB24" s="221"/>
      <c r="AC24" s="221"/>
      <c r="AD24" s="221"/>
      <c r="AE24" s="221"/>
      <c r="AF24" s="221"/>
      <c r="AG24" s="221"/>
      <c r="AH24" s="221"/>
      <c r="AI24" s="221"/>
      <c r="AJ24" s="221"/>
      <c r="AK24" s="221"/>
      <c r="AL24" s="221"/>
      <c r="AM24" s="221"/>
      <c r="AN24" s="221"/>
      <c r="AO24" s="221"/>
      <c r="AP24" s="221"/>
      <c r="AQ24" s="221"/>
      <c r="AR24" s="221"/>
      <c r="AS24" s="221"/>
      <c r="AT24" s="221"/>
      <c r="AU24" s="221"/>
      <c r="AV24" s="221"/>
      <c r="AW24" s="221"/>
      <c r="AX24" s="221"/>
      <c r="AY24" s="221"/>
      <c r="AZ24" s="221"/>
      <c r="BA24" s="221"/>
      <c r="BB24" s="221"/>
      <c r="BC24" s="221"/>
      <c r="BD24" s="221"/>
      <c r="BE24" s="221"/>
      <c r="BF24" s="221"/>
      <c r="BG24" s="221"/>
      <c r="BH24" s="221"/>
      <c r="BI24" s="221"/>
      <c r="BJ24" s="221"/>
      <c r="BK24" s="221"/>
      <c r="BL24" s="221"/>
      <c r="BM24" s="221"/>
      <c r="BN24" s="221"/>
      <c r="BO24" s="221"/>
      <c r="BP24" s="221"/>
      <c r="BQ24" s="221"/>
      <c r="BR24" s="221"/>
      <c r="BS24" s="221"/>
      <c r="BT24" s="221"/>
      <c r="BU24" s="221"/>
      <c r="BV24" s="539">
        <f t="shared" si="3"/>
        <v>0</v>
      </c>
      <c r="BW24" s="222">
        <f t="shared" si="4"/>
        <v>100</v>
      </c>
      <c r="BX24" s="484" t="s">
        <v>1198</v>
      </c>
      <c r="BY24" s="449"/>
      <c r="BZ24" s="451"/>
      <c r="DU24" s="379" t="s">
        <v>814</v>
      </c>
      <c r="DV24" s="189" t="s">
        <v>313</v>
      </c>
      <c r="DW24" s="175" t="s">
        <v>314</v>
      </c>
      <c r="DX24" s="175">
        <v>3</v>
      </c>
      <c r="DY24" s="175">
        <v>3</v>
      </c>
      <c r="DZ24" s="176">
        <v>3</v>
      </c>
      <c r="EA24" s="183">
        <v>3</v>
      </c>
      <c r="EB24" s="176">
        <v>3</v>
      </c>
      <c r="EC24" s="377">
        <v>3</v>
      </c>
      <c r="GH24" s="2" t="str">
        <f t="shared" si="5"/>
        <v>0</v>
      </c>
      <c r="GI24" s="2" t="str">
        <f t="shared" si="6"/>
        <v>0</v>
      </c>
      <c r="GJ24" s="2" t="str">
        <f t="shared" si="8"/>
        <v>100</v>
      </c>
    </row>
    <row r="25" spans="1:192" ht="54.75" customHeight="1" thickTop="1" x14ac:dyDescent="0.25">
      <c r="A25" s="140" t="s">
        <v>50</v>
      </c>
      <c r="B25" s="257" t="s">
        <v>51</v>
      </c>
      <c r="C25" s="29" t="s">
        <v>92</v>
      </c>
      <c r="D25" s="24" t="s">
        <v>60</v>
      </c>
      <c r="E25" s="94" t="s">
        <v>235</v>
      </c>
      <c r="F25" s="95" t="s">
        <v>133</v>
      </c>
      <c r="G25" s="96" t="s">
        <v>134</v>
      </c>
      <c r="H25" s="141">
        <v>0</v>
      </c>
      <c r="I25" s="99">
        <v>0.04</v>
      </c>
      <c r="J25" s="752" t="s">
        <v>1148</v>
      </c>
      <c r="K25" s="414" t="s">
        <v>816</v>
      </c>
      <c r="L25" s="359" t="s">
        <v>317</v>
      </c>
      <c r="M25" s="409" t="s">
        <v>318</v>
      </c>
      <c r="N25" s="410">
        <f t="shared" si="0"/>
        <v>2</v>
      </c>
      <c r="O25" s="410">
        <f t="shared" si="1"/>
        <v>2</v>
      </c>
      <c r="P25" s="677">
        <f t="shared" si="7"/>
        <v>0.5</v>
      </c>
      <c r="Q25" s="329">
        <f>SUM(R25:R29)</f>
        <v>500</v>
      </c>
      <c r="R25" s="709">
        <f t="shared" si="2"/>
        <v>100</v>
      </c>
      <c r="S25" s="666"/>
      <c r="T25" s="225">
        <v>68775000</v>
      </c>
      <c r="U25" s="152"/>
      <c r="V25" s="152"/>
      <c r="W25" s="152"/>
      <c r="X25" s="152"/>
      <c r="Y25" s="152"/>
      <c r="Z25" s="152"/>
      <c r="AA25" s="152"/>
      <c r="AB25" s="152"/>
      <c r="AC25" s="152"/>
      <c r="AD25" s="152"/>
      <c r="AE25" s="152"/>
      <c r="AF25" s="152"/>
      <c r="AG25" s="152"/>
      <c r="AH25" s="152"/>
      <c r="AI25" s="152"/>
      <c r="AJ25" s="152"/>
      <c r="AK25" s="152"/>
      <c r="AL25" s="152"/>
      <c r="AM25" s="152"/>
      <c r="AN25" s="152"/>
      <c r="AO25" s="152"/>
      <c r="AP25" s="152"/>
      <c r="AQ25" s="152"/>
      <c r="AR25" s="152"/>
      <c r="AS25" s="152"/>
      <c r="AT25" s="152"/>
      <c r="AU25" s="152"/>
      <c r="AV25" s="152"/>
      <c r="AW25" s="152"/>
      <c r="AX25" s="152"/>
      <c r="AY25" s="152"/>
      <c r="AZ25" s="152"/>
      <c r="BA25" s="152"/>
      <c r="BB25" s="152"/>
      <c r="BC25" s="152"/>
      <c r="BD25" s="152"/>
      <c r="BE25" s="152"/>
      <c r="BF25" s="152"/>
      <c r="BG25" s="152"/>
      <c r="BH25" s="152"/>
      <c r="BI25" s="152"/>
      <c r="BJ25" s="152"/>
      <c r="BK25" s="152"/>
      <c r="BL25" s="152"/>
      <c r="BM25" s="152"/>
      <c r="BN25" s="152"/>
      <c r="BO25" s="152"/>
      <c r="BP25" s="152"/>
      <c r="BQ25" s="152"/>
      <c r="BR25" s="152"/>
      <c r="BS25" s="152"/>
      <c r="BT25" s="152"/>
      <c r="BU25" s="152"/>
      <c r="BV25" s="538">
        <f t="shared" si="3"/>
        <v>68775000</v>
      </c>
      <c r="BW25" s="226">
        <f t="shared" si="4"/>
        <v>-68774900</v>
      </c>
      <c r="BX25" s="483" t="s">
        <v>1198</v>
      </c>
      <c r="BY25" s="449"/>
      <c r="BZ25" s="451"/>
      <c r="DU25" s="379" t="s">
        <v>815</v>
      </c>
      <c r="DV25" s="189" t="s">
        <v>315</v>
      </c>
      <c r="DW25" s="175" t="s">
        <v>316</v>
      </c>
      <c r="DX25" s="175">
        <v>0</v>
      </c>
      <c r="DY25" s="175">
        <v>1</v>
      </c>
      <c r="DZ25" s="176">
        <v>0</v>
      </c>
      <c r="EA25" s="183">
        <v>0</v>
      </c>
      <c r="EB25" s="177">
        <v>0.5</v>
      </c>
      <c r="EC25" s="380">
        <v>0.5</v>
      </c>
      <c r="GH25" s="2" t="str">
        <f t="shared" si="5"/>
        <v>1</v>
      </c>
      <c r="GI25" s="2" t="str">
        <f t="shared" si="6"/>
        <v>1</v>
      </c>
      <c r="GJ25" s="2">
        <f t="shared" si="8"/>
        <v>100</v>
      </c>
    </row>
    <row r="26" spans="1:192" ht="63.75" customHeight="1" x14ac:dyDescent="0.25">
      <c r="A26" s="140" t="s">
        <v>50</v>
      </c>
      <c r="B26" s="257" t="s">
        <v>51</v>
      </c>
      <c r="C26" s="29" t="s">
        <v>92</v>
      </c>
      <c r="D26" s="24" t="s">
        <v>60</v>
      </c>
      <c r="E26" s="36" t="s">
        <v>235</v>
      </c>
      <c r="F26" s="49" t="s">
        <v>133</v>
      </c>
      <c r="G26" s="49" t="s">
        <v>134</v>
      </c>
      <c r="H26" s="51">
        <v>0</v>
      </c>
      <c r="I26" s="44">
        <v>0.04</v>
      </c>
      <c r="J26" s="740"/>
      <c r="K26" s="401" t="s">
        <v>817</v>
      </c>
      <c r="L26" s="354" t="s">
        <v>319</v>
      </c>
      <c r="M26" s="405" t="s">
        <v>320</v>
      </c>
      <c r="N26" s="404">
        <f t="shared" si="0"/>
        <v>1</v>
      </c>
      <c r="O26" s="404">
        <f t="shared" si="1"/>
        <v>3</v>
      </c>
      <c r="P26" s="675">
        <f t="shared" si="7"/>
        <v>0.75</v>
      </c>
      <c r="Q26" s="324"/>
      <c r="R26" s="704">
        <f t="shared" si="2"/>
        <v>100</v>
      </c>
      <c r="S26" s="666"/>
      <c r="T26" s="149">
        <v>36077580</v>
      </c>
      <c r="U26" s="150"/>
      <c r="V26" s="150"/>
      <c r="W26" s="150"/>
      <c r="X26" s="150"/>
      <c r="Y26" s="150"/>
      <c r="Z26" s="150"/>
      <c r="AA26" s="150"/>
      <c r="AB26" s="150"/>
      <c r="AC26" s="150"/>
      <c r="AD26" s="150"/>
      <c r="AE26" s="150"/>
      <c r="AF26" s="150"/>
      <c r="AG26" s="150"/>
      <c r="AH26" s="150"/>
      <c r="AI26" s="150"/>
      <c r="AJ26" s="150"/>
      <c r="AK26" s="150"/>
      <c r="AL26" s="150"/>
      <c r="AM26" s="150"/>
      <c r="AN26" s="150"/>
      <c r="AO26" s="150"/>
      <c r="AP26" s="150"/>
      <c r="AQ26" s="150"/>
      <c r="AR26" s="150"/>
      <c r="AS26" s="150"/>
      <c r="AT26" s="150"/>
      <c r="AU26" s="150"/>
      <c r="AV26" s="150"/>
      <c r="AW26" s="150"/>
      <c r="AX26" s="150"/>
      <c r="AY26" s="150"/>
      <c r="AZ26" s="150"/>
      <c r="BA26" s="150"/>
      <c r="BB26" s="150"/>
      <c r="BC26" s="150"/>
      <c r="BD26" s="150"/>
      <c r="BE26" s="150"/>
      <c r="BF26" s="150"/>
      <c r="BG26" s="150"/>
      <c r="BH26" s="150"/>
      <c r="BI26" s="150"/>
      <c r="BJ26" s="150"/>
      <c r="BK26" s="150"/>
      <c r="BL26" s="150"/>
      <c r="BM26" s="150"/>
      <c r="BN26" s="150"/>
      <c r="BO26" s="150"/>
      <c r="BP26" s="150"/>
      <c r="BQ26" s="150"/>
      <c r="BR26" s="150"/>
      <c r="BS26" s="150"/>
      <c r="BT26" s="150"/>
      <c r="BU26" s="150"/>
      <c r="BV26" s="191">
        <f t="shared" si="3"/>
        <v>36077580</v>
      </c>
      <c r="BW26" s="20">
        <f t="shared" si="4"/>
        <v>-36077480</v>
      </c>
      <c r="BX26" s="480" t="s">
        <v>1198</v>
      </c>
      <c r="BY26" s="449"/>
      <c r="BZ26" s="451"/>
      <c r="DU26" s="373" t="s">
        <v>816</v>
      </c>
      <c r="DV26" s="189" t="s">
        <v>317</v>
      </c>
      <c r="DW26" s="175" t="s">
        <v>318</v>
      </c>
      <c r="DX26" s="175">
        <v>2</v>
      </c>
      <c r="DY26" s="175">
        <v>2</v>
      </c>
      <c r="DZ26" s="181">
        <v>0.5</v>
      </c>
      <c r="EA26" s="181">
        <v>0.5</v>
      </c>
      <c r="EB26" s="181">
        <v>0.5</v>
      </c>
      <c r="EC26" s="382">
        <v>0.5</v>
      </c>
      <c r="GH26" s="2" t="str">
        <f t="shared" si="5"/>
        <v>1</v>
      </c>
      <c r="GI26" s="2" t="str">
        <f t="shared" si="6"/>
        <v>1</v>
      </c>
      <c r="GJ26" s="2">
        <f t="shared" si="8"/>
        <v>100</v>
      </c>
    </row>
    <row r="27" spans="1:192" ht="67.5" customHeight="1" x14ac:dyDescent="0.25">
      <c r="A27" s="140" t="s">
        <v>50</v>
      </c>
      <c r="B27" s="257" t="s">
        <v>51</v>
      </c>
      <c r="C27" s="29" t="s">
        <v>92</v>
      </c>
      <c r="D27" s="24" t="s">
        <v>60</v>
      </c>
      <c r="E27" s="36" t="s">
        <v>235</v>
      </c>
      <c r="F27" s="49" t="s">
        <v>133</v>
      </c>
      <c r="G27" s="49" t="s">
        <v>134</v>
      </c>
      <c r="H27" s="51">
        <v>0</v>
      </c>
      <c r="I27" s="44">
        <v>0.04</v>
      </c>
      <c r="J27" s="740"/>
      <c r="K27" s="401" t="s">
        <v>818</v>
      </c>
      <c r="L27" s="354" t="s">
        <v>321</v>
      </c>
      <c r="M27" s="405" t="s">
        <v>322</v>
      </c>
      <c r="N27" s="404">
        <f t="shared" si="0"/>
        <v>1</v>
      </c>
      <c r="O27" s="404">
        <f t="shared" si="1"/>
        <v>3</v>
      </c>
      <c r="P27" s="675">
        <f t="shared" si="7"/>
        <v>0.75</v>
      </c>
      <c r="Q27" s="324"/>
      <c r="R27" s="704">
        <f t="shared" si="2"/>
        <v>100</v>
      </c>
      <c r="S27" s="666"/>
      <c r="T27" s="149">
        <v>36077580</v>
      </c>
      <c r="U27" s="150"/>
      <c r="V27" s="150"/>
      <c r="W27" s="150"/>
      <c r="X27" s="150"/>
      <c r="Y27" s="150"/>
      <c r="Z27" s="150"/>
      <c r="AA27" s="150"/>
      <c r="AB27" s="150"/>
      <c r="AC27" s="150"/>
      <c r="AD27" s="150"/>
      <c r="AE27" s="150"/>
      <c r="AF27" s="150"/>
      <c r="AG27" s="150"/>
      <c r="AH27" s="150"/>
      <c r="AI27" s="150"/>
      <c r="AJ27" s="150"/>
      <c r="AK27" s="150"/>
      <c r="AL27" s="150"/>
      <c r="AM27" s="150"/>
      <c r="AN27" s="150"/>
      <c r="AO27" s="150"/>
      <c r="AP27" s="150"/>
      <c r="AQ27" s="150"/>
      <c r="AR27" s="150"/>
      <c r="AS27" s="150"/>
      <c r="AT27" s="150"/>
      <c r="AU27" s="150"/>
      <c r="AV27" s="150"/>
      <c r="AW27" s="150"/>
      <c r="AX27" s="150"/>
      <c r="AY27" s="150"/>
      <c r="AZ27" s="150"/>
      <c r="BA27" s="150"/>
      <c r="BB27" s="150"/>
      <c r="BC27" s="150"/>
      <c r="BD27" s="150"/>
      <c r="BE27" s="150"/>
      <c r="BF27" s="150"/>
      <c r="BG27" s="150"/>
      <c r="BH27" s="150"/>
      <c r="BI27" s="150"/>
      <c r="BJ27" s="150"/>
      <c r="BK27" s="150"/>
      <c r="BL27" s="150"/>
      <c r="BM27" s="150"/>
      <c r="BN27" s="150"/>
      <c r="BO27" s="150"/>
      <c r="BP27" s="150"/>
      <c r="BQ27" s="150"/>
      <c r="BR27" s="150"/>
      <c r="BS27" s="150"/>
      <c r="BT27" s="150"/>
      <c r="BU27" s="150"/>
      <c r="BV27" s="191">
        <f t="shared" si="3"/>
        <v>36077580</v>
      </c>
      <c r="BW27" s="20">
        <f t="shared" si="4"/>
        <v>-36077480</v>
      </c>
      <c r="BX27" s="480" t="s">
        <v>1198</v>
      </c>
      <c r="BY27" s="449"/>
      <c r="BZ27" s="451"/>
      <c r="DU27" s="373" t="s">
        <v>817</v>
      </c>
      <c r="DV27" s="189" t="s">
        <v>319</v>
      </c>
      <c r="DW27" s="175" t="s">
        <v>320</v>
      </c>
      <c r="DX27" s="175">
        <v>1</v>
      </c>
      <c r="DY27" s="175">
        <v>3</v>
      </c>
      <c r="DZ27" s="179">
        <v>0.75</v>
      </c>
      <c r="EA27" s="188">
        <v>0.75</v>
      </c>
      <c r="EB27" s="179">
        <v>0.75</v>
      </c>
      <c r="EC27" s="376">
        <v>0.75</v>
      </c>
      <c r="GH27" s="2" t="str">
        <f t="shared" si="5"/>
        <v>1</v>
      </c>
      <c r="GI27" s="2" t="str">
        <f t="shared" si="6"/>
        <v>1</v>
      </c>
      <c r="GJ27" s="2">
        <f t="shared" si="8"/>
        <v>100</v>
      </c>
    </row>
    <row r="28" spans="1:192" ht="57" customHeight="1" x14ac:dyDescent="0.25">
      <c r="A28" s="140" t="s">
        <v>50</v>
      </c>
      <c r="B28" s="257" t="s">
        <v>51</v>
      </c>
      <c r="C28" s="29" t="s">
        <v>92</v>
      </c>
      <c r="D28" s="24" t="s">
        <v>60</v>
      </c>
      <c r="E28" s="36" t="s">
        <v>235</v>
      </c>
      <c r="F28" s="49" t="s">
        <v>133</v>
      </c>
      <c r="G28" s="49" t="s">
        <v>134</v>
      </c>
      <c r="H28" s="51">
        <v>0</v>
      </c>
      <c r="I28" s="44">
        <v>0.04</v>
      </c>
      <c r="J28" s="740"/>
      <c r="K28" s="401" t="s">
        <v>819</v>
      </c>
      <c r="L28" s="354" t="s">
        <v>323</v>
      </c>
      <c r="M28" s="405" t="s">
        <v>324</v>
      </c>
      <c r="N28" s="404">
        <f t="shared" si="0"/>
        <v>0</v>
      </c>
      <c r="O28" s="404">
        <f t="shared" si="1"/>
        <v>1</v>
      </c>
      <c r="P28" s="675">
        <f t="shared" si="7"/>
        <v>0.25</v>
      </c>
      <c r="Q28" s="324"/>
      <c r="R28" s="704">
        <f t="shared" si="2"/>
        <v>100</v>
      </c>
      <c r="S28" s="666"/>
      <c r="T28" s="149">
        <v>582891540</v>
      </c>
      <c r="U28" s="150"/>
      <c r="V28" s="150"/>
      <c r="W28" s="150"/>
      <c r="X28" s="150"/>
      <c r="Y28" s="150"/>
      <c r="Z28" s="150"/>
      <c r="AA28" s="150"/>
      <c r="AB28" s="150"/>
      <c r="AC28" s="150"/>
      <c r="AD28" s="150"/>
      <c r="AE28" s="150"/>
      <c r="AF28" s="150"/>
      <c r="AG28" s="150"/>
      <c r="AH28" s="150"/>
      <c r="AI28" s="150"/>
      <c r="AJ28" s="150"/>
      <c r="AK28" s="150"/>
      <c r="AL28" s="150"/>
      <c r="AM28" s="150"/>
      <c r="AN28" s="150"/>
      <c r="AO28" s="150"/>
      <c r="AP28" s="150"/>
      <c r="AQ28" s="150"/>
      <c r="AR28" s="150"/>
      <c r="AS28" s="150"/>
      <c r="AT28" s="150"/>
      <c r="AU28" s="150"/>
      <c r="AV28" s="150"/>
      <c r="AW28" s="150"/>
      <c r="AX28" s="150"/>
      <c r="AY28" s="150"/>
      <c r="AZ28" s="150"/>
      <c r="BA28" s="150"/>
      <c r="BB28" s="150"/>
      <c r="BC28" s="150"/>
      <c r="BD28" s="150"/>
      <c r="BE28" s="150"/>
      <c r="BF28" s="150"/>
      <c r="BG28" s="150"/>
      <c r="BH28" s="150"/>
      <c r="BI28" s="150"/>
      <c r="BJ28" s="150"/>
      <c r="BK28" s="150"/>
      <c r="BL28" s="150"/>
      <c r="BM28" s="150"/>
      <c r="BN28" s="150"/>
      <c r="BO28" s="150"/>
      <c r="BP28" s="150"/>
      <c r="BQ28" s="150"/>
      <c r="BR28" s="150"/>
      <c r="BS28" s="150"/>
      <c r="BT28" s="150"/>
      <c r="BU28" s="150"/>
      <c r="BV28" s="191">
        <f t="shared" si="3"/>
        <v>582891540</v>
      </c>
      <c r="BW28" s="20">
        <f t="shared" si="4"/>
        <v>-582891440</v>
      </c>
      <c r="BX28" s="480" t="s">
        <v>1198</v>
      </c>
      <c r="BY28" s="449"/>
      <c r="BZ28" s="451"/>
      <c r="DU28" s="373" t="s">
        <v>818</v>
      </c>
      <c r="DV28" s="189" t="s">
        <v>321</v>
      </c>
      <c r="DW28" s="175" t="s">
        <v>322</v>
      </c>
      <c r="DX28" s="175">
        <v>1</v>
      </c>
      <c r="DY28" s="175">
        <v>3</v>
      </c>
      <c r="DZ28" s="179">
        <v>0.75</v>
      </c>
      <c r="EA28" s="188">
        <v>0.75</v>
      </c>
      <c r="EB28" s="179">
        <v>0.75</v>
      </c>
      <c r="EC28" s="376">
        <v>0.75</v>
      </c>
      <c r="GH28" s="2" t="str">
        <f t="shared" si="5"/>
        <v>1</v>
      </c>
      <c r="GI28" s="2" t="str">
        <f t="shared" si="6"/>
        <v>1</v>
      </c>
      <c r="GJ28" s="2">
        <f t="shared" si="8"/>
        <v>100</v>
      </c>
    </row>
    <row r="29" spans="1:192" ht="72" customHeight="1" thickBot="1" x14ac:dyDescent="0.3">
      <c r="A29" s="140" t="s">
        <v>50</v>
      </c>
      <c r="B29" s="257" t="s">
        <v>51</v>
      </c>
      <c r="C29" s="29" t="s">
        <v>92</v>
      </c>
      <c r="D29" s="24" t="s">
        <v>60</v>
      </c>
      <c r="E29" s="216" t="s">
        <v>235</v>
      </c>
      <c r="F29" s="234" t="s">
        <v>133</v>
      </c>
      <c r="G29" s="234" t="s">
        <v>134</v>
      </c>
      <c r="H29" s="235">
        <v>0</v>
      </c>
      <c r="I29" s="236">
        <v>0.04</v>
      </c>
      <c r="J29" s="751"/>
      <c r="K29" s="415" t="s">
        <v>820</v>
      </c>
      <c r="L29" s="358" t="s">
        <v>325</v>
      </c>
      <c r="M29" s="402" t="s">
        <v>326</v>
      </c>
      <c r="N29" s="403">
        <f t="shared" si="0"/>
        <v>120</v>
      </c>
      <c r="O29" s="403">
        <f t="shared" si="1"/>
        <v>1500</v>
      </c>
      <c r="P29" s="676">
        <f t="shared" si="7"/>
        <v>375</v>
      </c>
      <c r="Q29" s="328"/>
      <c r="R29" s="708">
        <f t="shared" si="2"/>
        <v>100</v>
      </c>
      <c r="S29" s="666"/>
      <c r="T29" s="220">
        <v>1000000000</v>
      </c>
      <c r="U29" s="221"/>
      <c r="V29" s="221"/>
      <c r="W29" s="221"/>
      <c r="X29" s="221"/>
      <c r="Y29" s="221"/>
      <c r="Z29" s="221"/>
      <c r="AA29" s="221"/>
      <c r="AB29" s="221"/>
      <c r="AC29" s="221"/>
      <c r="AD29" s="221"/>
      <c r="AE29" s="221"/>
      <c r="AF29" s="221"/>
      <c r="AG29" s="221"/>
      <c r="AH29" s="221"/>
      <c r="AI29" s="221"/>
      <c r="AJ29" s="221"/>
      <c r="AK29" s="221"/>
      <c r="AL29" s="221"/>
      <c r="AM29" s="221"/>
      <c r="AN29" s="221"/>
      <c r="AO29" s="221"/>
      <c r="AP29" s="221"/>
      <c r="AQ29" s="221"/>
      <c r="AR29" s="221"/>
      <c r="AS29" s="221"/>
      <c r="AT29" s="221"/>
      <c r="AU29" s="221"/>
      <c r="AV29" s="221"/>
      <c r="AW29" s="221"/>
      <c r="AX29" s="221"/>
      <c r="AY29" s="221"/>
      <c r="AZ29" s="221"/>
      <c r="BA29" s="221"/>
      <c r="BB29" s="221"/>
      <c r="BC29" s="221"/>
      <c r="BD29" s="221"/>
      <c r="BE29" s="221"/>
      <c r="BF29" s="221"/>
      <c r="BG29" s="221"/>
      <c r="BH29" s="221"/>
      <c r="BI29" s="221"/>
      <c r="BJ29" s="221"/>
      <c r="BK29" s="221"/>
      <c r="BL29" s="221"/>
      <c r="BM29" s="221"/>
      <c r="BN29" s="221"/>
      <c r="BO29" s="221"/>
      <c r="BP29" s="221"/>
      <c r="BQ29" s="221"/>
      <c r="BR29" s="221"/>
      <c r="BS29" s="221"/>
      <c r="BT29" s="221"/>
      <c r="BU29" s="221"/>
      <c r="BV29" s="539">
        <f t="shared" si="3"/>
        <v>1000000000</v>
      </c>
      <c r="BW29" s="222">
        <f t="shared" si="4"/>
        <v>-999999900</v>
      </c>
      <c r="BX29" s="484" t="s">
        <v>1198</v>
      </c>
      <c r="BY29" s="449"/>
      <c r="BZ29" s="451"/>
      <c r="DU29" s="373" t="s">
        <v>819</v>
      </c>
      <c r="DV29" s="189" t="s">
        <v>323</v>
      </c>
      <c r="DW29" s="175" t="s">
        <v>324</v>
      </c>
      <c r="DX29" s="175">
        <v>0</v>
      </c>
      <c r="DY29" s="175">
        <v>1</v>
      </c>
      <c r="DZ29" s="179">
        <v>0.25</v>
      </c>
      <c r="EA29" s="188">
        <v>0.25</v>
      </c>
      <c r="EB29" s="179">
        <v>0.25</v>
      </c>
      <c r="EC29" s="376">
        <v>0.25</v>
      </c>
      <c r="GH29" s="2" t="str">
        <f t="shared" si="5"/>
        <v>1</v>
      </c>
      <c r="GI29" s="2" t="str">
        <f t="shared" si="6"/>
        <v>1</v>
      </c>
      <c r="GJ29" s="2">
        <f t="shared" si="8"/>
        <v>100</v>
      </c>
    </row>
    <row r="30" spans="1:192" ht="57" customHeight="1" thickTop="1" x14ac:dyDescent="0.25">
      <c r="A30" s="140" t="s">
        <v>50</v>
      </c>
      <c r="B30" s="257" t="s">
        <v>51</v>
      </c>
      <c r="C30" s="36" t="s">
        <v>92</v>
      </c>
      <c r="D30" s="24" t="s">
        <v>60</v>
      </c>
      <c r="E30" s="211" t="s">
        <v>236</v>
      </c>
      <c r="F30" s="212" t="s">
        <v>135</v>
      </c>
      <c r="G30" s="213" t="s">
        <v>136</v>
      </c>
      <c r="H30" s="214">
        <v>0</v>
      </c>
      <c r="I30" s="215">
        <v>1</v>
      </c>
      <c r="J30" s="740" t="s">
        <v>1149</v>
      </c>
      <c r="K30" s="408" t="s">
        <v>821</v>
      </c>
      <c r="L30" s="357" t="s">
        <v>327</v>
      </c>
      <c r="M30" s="409" t="s">
        <v>328</v>
      </c>
      <c r="N30" s="410">
        <f t="shared" si="0"/>
        <v>1</v>
      </c>
      <c r="O30" s="410">
        <f t="shared" si="1"/>
        <v>1</v>
      </c>
      <c r="P30" s="677">
        <f t="shared" si="7"/>
        <v>0.25</v>
      </c>
      <c r="Q30" s="327">
        <f>SUM(R30:R33)</f>
        <v>300</v>
      </c>
      <c r="R30" s="707">
        <f t="shared" si="2"/>
        <v>100</v>
      </c>
      <c r="S30" s="666"/>
      <c r="T30" s="204">
        <v>1788850000</v>
      </c>
      <c r="U30" s="190"/>
      <c r="V30" s="190"/>
      <c r="W30" s="190"/>
      <c r="X30" s="190"/>
      <c r="Y30" s="190"/>
      <c r="Z30" s="190"/>
      <c r="AA30" s="190"/>
      <c r="AB30" s="190"/>
      <c r="AC30" s="190"/>
      <c r="AD30" s="190"/>
      <c r="AE30" s="190"/>
      <c r="AF30" s="190"/>
      <c r="AG30" s="190"/>
      <c r="AH30" s="190"/>
      <c r="AI30" s="190"/>
      <c r="AJ30" s="190"/>
      <c r="AK30" s="190"/>
      <c r="AL30" s="190"/>
      <c r="AM30" s="190"/>
      <c r="AN30" s="190"/>
      <c r="AO30" s="190"/>
      <c r="AP30" s="190"/>
      <c r="AQ30" s="190"/>
      <c r="AR30" s="190"/>
      <c r="AS30" s="190"/>
      <c r="AT30" s="190"/>
      <c r="AU30" s="190"/>
      <c r="AV30" s="190"/>
      <c r="AW30" s="190"/>
      <c r="AX30" s="190"/>
      <c r="AY30" s="190"/>
      <c r="AZ30" s="190"/>
      <c r="BA30" s="190"/>
      <c r="BB30" s="190"/>
      <c r="BC30" s="190"/>
      <c r="BD30" s="190"/>
      <c r="BE30" s="190"/>
      <c r="BF30" s="190"/>
      <c r="BG30" s="190"/>
      <c r="BH30" s="190"/>
      <c r="BI30" s="190"/>
      <c r="BJ30" s="190"/>
      <c r="BK30" s="190"/>
      <c r="BL30" s="190"/>
      <c r="BM30" s="190"/>
      <c r="BN30" s="190"/>
      <c r="BO30" s="190"/>
      <c r="BP30" s="190"/>
      <c r="BQ30" s="190"/>
      <c r="BR30" s="190"/>
      <c r="BS30" s="190"/>
      <c r="BT30" s="190"/>
      <c r="BU30" s="190"/>
      <c r="BV30" s="540">
        <f t="shared" si="3"/>
        <v>1788850000</v>
      </c>
      <c r="BW30" s="206">
        <f t="shared" si="4"/>
        <v>-1788849900</v>
      </c>
      <c r="BX30" s="485" t="s">
        <v>1198</v>
      </c>
      <c r="BY30" s="449"/>
      <c r="BZ30" s="451"/>
      <c r="DU30" s="373" t="s">
        <v>820</v>
      </c>
      <c r="DV30" s="189" t="s">
        <v>325</v>
      </c>
      <c r="DW30" s="175" t="s">
        <v>326</v>
      </c>
      <c r="DX30" s="175">
        <v>120</v>
      </c>
      <c r="DY30" s="175">
        <v>1500</v>
      </c>
      <c r="DZ30" s="176">
        <v>375</v>
      </c>
      <c r="EA30" s="183">
        <v>375</v>
      </c>
      <c r="EB30" s="176">
        <v>375</v>
      </c>
      <c r="EC30" s="377">
        <v>375</v>
      </c>
      <c r="GH30" s="2" t="str">
        <f t="shared" si="5"/>
        <v>1</v>
      </c>
      <c r="GI30" s="2" t="str">
        <f t="shared" si="6"/>
        <v>1</v>
      </c>
      <c r="GJ30" s="2">
        <f t="shared" si="8"/>
        <v>100</v>
      </c>
    </row>
    <row r="31" spans="1:192" ht="55.5" customHeight="1" x14ac:dyDescent="0.25">
      <c r="A31" s="140" t="s">
        <v>50</v>
      </c>
      <c r="B31" s="257" t="s">
        <v>51</v>
      </c>
      <c r="C31" s="36" t="s">
        <v>92</v>
      </c>
      <c r="D31" s="24" t="s">
        <v>60</v>
      </c>
      <c r="E31" s="36" t="s">
        <v>236</v>
      </c>
      <c r="F31" s="49" t="s">
        <v>135</v>
      </c>
      <c r="G31" s="49" t="s">
        <v>136</v>
      </c>
      <c r="H31" s="43">
        <v>0</v>
      </c>
      <c r="I31" s="48">
        <v>1</v>
      </c>
      <c r="J31" s="740"/>
      <c r="K31" s="411" t="s">
        <v>822</v>
      </c>
      <c r="L31" s="354" t="s">
        <v>329</v>
      </c>
      <c r="M31" s="405" t="s">
        <v>330</v>
      </c>
      <c r="N31" s="404">
        <f t="shared" si="0"/>
        <v>1</v>
      </c>
      <c r="O31" s="404">
        <f t="shared" si="1"/>
        <v>2</v>
      </c>
      <c r="P31" s="675">
        <f t="shared" si="7"/>
        <v>0.5</v>
      </c>
      <c r="Q31" s="324"/>
      <c r="R31" s="704">
        <f t="shared" si="2"/>
        <v>50</v>
      </c>
      <c r="S31" s="666"/>
      <c r="T31" s="149">
        <v>0</v>
      </c>
      <c r="U31" s="150"/>
      <c r="V31" s="150"/>
      <c r="W31" s="150"/>
      <c r="X31" s="150"/>
      <c r="Y31" s="150"/>
      <c r="Z31" s="150"/>
      <c r="AA31" s="150"/>
      <c r="AB31" s="150"/>
      <c r="AC31" s="150"/>
      <c r="AD31" s="150"/>
      <c r="AE31" s="150"/>
      <c r="AF31" s="150"/>
      <c r="AG31" s="150"/>
      <c r="AH31" s="150"/>
      <c r="AI31" s="150"/>
      <c r="AJ31" s="150"/>
      <c r="AK31" s="150"/>
      <c r="AL31" s="150"/>
      <c r="AM31" s="150"/>
      <c r="AN31" s="150"/>
      <c r="AO31" s="150"/>
      <c r="AP31" s="150"/>
      <c r="AQ31" s="150"/>
      <c r="AR31" s="150"/>
      <c r="AS31" s="150"/>
      <c r="AT31" s="150"/>
      <c r="AU31" s="150"/>
      <c r="AV31" s="150"/>
      <c r="AW31" s="150"/>
      <c r="AX31" s="150"/>
      <c r="AY31" s="150"/>
      <c r="AZ31" s="150"/>
      <c r="BA31" s="150"/>
      <c r="BB31" s="150"/>
      <c r="BC31" s="150"/>
      <c r="BD31" s="150"/>
      <c r="BE31" s="150"/>
      <c r="BF31" s="150"/>
      <c r="BG31" s="150"/>
      <c r="BH31" s="150"/>
      <c r="BI31" s="150"/>
      <c r="BJ31" s="150"/>
      <c r="BK31" s="150"/>
      <c r="BL31" s="150"/>
      <c r="BM31" s="150"/>
      <c r="BN31" s="150"/>
      <c r="BO31" s="150"/>
      <c r="BP31" s="150"/>
      <c r="BQ31" s="150"/>
      <c r="BR31" s="150"/>
      <c r="BS31" s="150"/>
      <c r="BT31" s="150"/>
      <c r="BU31" s="150"/>
      <c r="BV31" s="191">
        <f t="shared" si="3"/>
        <v>0</v>
      </c>
      <c r="BW31" s="20">
        <f t="shared" si="4"/>
        <v>50</v>
      </c>
      <c r="BX31" s="480" t="s">
        <v>1198</v>
      </c>
      <c r="BY31" s="449"/>
      <c r="BZ31" s="451"/>
      <c r="DU31" s="379" t="s">
        <v>821</v>
      </c>
      <c r="DV31" s="189" t="s">
        <v>327</v>
      </c>
      <c r="DW31" s="175" t="s">
        <v>328</v>
      </c>
      <c r="DX31" s="175">
        <v>1</v>
      </c>
      <c r="DY31" s="175">
        <v>1</v>
      </c>
      <c r="DZ31" s="179">
        <v>0.25</v>
      </c>
      <c r="EA31" s="188">
        <v>0.25</v>
      </c>
      <c r="EB31" s="179">
        <v>0.25</v>
      </c>
      <c r="EC31" s="376">
        <v>0.25</v>
      </c>
      <c r="GH31" s="2" t="str">
        <f t="shared" si="5"/>
        <v>1</v>
      </c>
      <c r="GI31" s="2" t="str">
        <f t="shared" si="6"/>
        <v>0</v>
      </c>
      <c r="GJ31" s="2">
        <f t="shared" si="8"/>
        <v>50</v>
      </c>
    </row>
    <row r="32" spans="1:192" ht="64.5" customHeight="1" x14ac:dyDescent="0.25">
      <c r="A32" s="140" t="s">
        <v>50</v>
      </c>
      <c r="B32" s="257" t="s">
        <v>51</v>
      </c>
      <c r="C32" s="36" t="s">
        <v>92</v>
      </c>
      <c r="D32" s="24" t="s">
        <v>60</v>
      </c>
      <c r="E32" s="36" t="s">
        <v>236</v>
      </c>
      <c r="F32" s="49" t="s">
        <v>135</v>
      </c>
      <c r="G32" s="49" t="s">
        <v>136</v>
      </c>
      <c r="H32" s="43">
        <v>0</v>
      </c>
      <c r="I32" s="48">
        <v>1</v>
      </c>
      <c r="J32" s="740"/>
      <c r="K32" s="411" t="s">
        <v>823</v>
      </c>
      <c r="L32" s="354" t="s">
        <v>331</v>
      </c>
      <c r="M32" s="405" t="s">
        <v>332</v>
      </c>
      <c r="N32" s="404">
        <f t="shared" si="0"/>
        <v>5</v>
      </c>
      <c r="O32" s="404">
        <f t="shared" si="1"/>
        <v>6</v>
      </c>
      <c r="P32" s="675">
        <f t="shared" si="7"/>
        <v>1</v>
      </c>
      <c r="Q32" s="324"/>
      <c r="R32" s="704">
        <f t="shared" si="2"/>
        <v>100</v>
      </c>
      <c r="S32" s="666"/>
      <c r="T32" s="149">
        <f>112205390+(112205390*0.05)</f>
        <v>117815659.5</v>
      </c>
      <c r="U32" s="150"/>
      <c r="V32" s="150"/>
      <c r="W32" s="150"/>
      <c r="X32" s="150"/>
      <c r="Y32" s="150"/>
      <c r="Z32" s="150"/>
      <c r="AA32" s="150"/>
      <c r="AB32" s="150"/>
      <c r="AC32" s="150"/>
      <c r="AD32" s="150"/>
      <c r="AE32" s="150"/>
      <c r="AF32" s="150"/>
      <c r="AG32" s="150"/>
      <c r="AH32" s="150"/>
      <c r="AI32" s="150"/>
      <c r="AJ32" s="150"/>
      <c r="AK32" s="150"/>
      <c r="AL32" s="150"/>
      <c r="AM32" s="150"/>
      <c r="AN32" s="150"/>
      <c r="AO32" s="150"/>
      <c r="AP32" s="150"/>
      <c r="AQ32" s="150"/>
      <c r="AR32" s="150"/>
      <c r="AS32" s="150"/>
      <c r="AT32" s="150"/>
      <c r="AU32" s="150"/>
      <c r="AV32" s="150"/>
      <c r="AW32" s="150"/>
      <c r="AX32" s="150"/>
      <c r="AY32" s="150"/>
      <c r="AZ32" s="150"/>
      <c r="BA32" s="150"/>
      <c r="BB32" s="150"/>
      <c r="BC32" s="150"/>
      <c r="BD32" s="150"/>
      <c r="BE32" s="150"/>
      <c r="BF32" s="150"/>
      <c r="BG32" s="150"/>
      <c r="BH32" s="150"/>
      <c r="BI32" s="150"/>
      <c r="BJ32" s="150"/>
      <c r="BK32" s="150"/>
      <c r="BL32" s="150"/>
      <c r="BM32" s="150"/>
      <c r="BN32" s="150"/>
      <c r="BO32" s="150"/>
      <c r="BP32" s="150"/>
      <c r="BQ32" s="150"/>
      <c r="BR32" s="150"/>
      <c r="BS32" s="150"/>
      <c r="BT32" s="150"/>
      <c r="BU32" s="150"/>
      <c r="BV32" s="191">
        <f t="shared" si="3"/>
        <v>117815659.5</v>
      </c>
      <c r="BW32" s="20">
        <f t="shared" si="4"/>
        <v>-117815559.5</v>
      </c>
      <c r="BX32" s="480" t="s">
        <v>1198</v>
      </c>
      <c r="BY32" s="449"/>
      <c r="BZ32" s="451"/>
      <c r="DU32" s="379" t="s">
        <v>822</v>
      </c>
      <c r="DV32" s="189" t="s">
        <v>329</v>
      </c>
      <c r="DW32" s="175" t="s">
        <v>330</v>
      </c>
      <c r="DX32" s="175">
        <v>1</v>
      </c>
      <c r="DY32" s="175">
        <v>2</v>
      </c>
      <c r="DZ32" s="177">
        <v>0.5</v>
      </c>
      <c r="EA32" s="181">
        <v>0.5</v>
      </c>
      <c r="EB32" s="177">
        <v>0.5</v>
      </c>
      <c r="EC32" s="380">
        <v>0.5</v>
      </c>
      <c r="GH32" s="2" t="str">
        <f t="shared" si="5"/>
        <v>1</v>
      </c>
      <c r="GI32" s="2" t="str">
        <f t="shared" si="6"/>
        <v>1</v>
      </c>
      <c r="GJ32" s="2">
        <f t="shared" si="8"/>
        <v>100</v>
      </c>
    </row>
    <row r="33" spans="1:192" ht="51" customHeight="1" thickBot="1" x14ac:dyDescent="0.3">
      <c r="A33" s="140" t="s">
        <v>50</v>
      </c>
      <c r="B33" s="257" t="s">
        <v>51</v>
      </c>
      <c r="C33" s="229" t="s">
        <v>92</v>
      </c>
      <c r="D33" s="466" t="s">
        <v>60</v>
      </c>
      <c r="E33" s="229" t="s">
        <v>236</v>
      </c>
      <c r="F33" s="238" t="s">
        <v>135</v>
      </c>
      <c r="G33" s="238" t="s">
        <v>136</v>
      </c>
      <c r="H33" s="231">
        <v>0</v>
      </c>
      <c r="I33" s="232">
        <v>1</v>
      </c>
      <c r="J33" s="750"/>
      <c r="K33" s="416" t="s">
        <v>824</v>
      </c>
      <c r="L33" s="355" t="s">
        <v>333</v>
      </c>
      <c r="M33" s="402" t="s">
        <v>334</v>
      </c>
      <c r="N33" s="403">
        <f t="shared" si="0"/>
        <v>0</v>
      </c>
      <c r="O33" s="403">
        <f t="shared" si="1"/>
        <v>1</v>
      </c>
      <c r="P33" s="676">
        <f t="shared" si="7"/>
        <v>0.25</v>
      </c>
      <c r="Q33" s="325"/>
      <c r="R33" s="705">
        <f t="shared" si="2"/>
        <v>50</v>
      </c>
      <c r="S33" s="667"/>
      <c r="T33" s="207">
        <v>0</v>
      </c>
      <c r="U33" s="208"/>
      <c r="V33" s="208"/>
      <c r="W33" s="208"/>
      <c r="X33" s="208"/>
      <c r="Y33" s="208"/>
      <c r="Z33" s="208"/>
      <c r="AA33" s="208"/>
      <c r="AB33" s="208"/>
      <c r="AC33" s="208"/>
      <c r="AD33" s="208"/>
      <c r="AE33" s="208"/>
      <c r="AF33" s="208"/>
      <c r="AG33" s="208"/>
      <c r="AH33" s="208"/>
      <c r="AI33" s="208"/>
      <c r="AJ33" s="208"/>
      <c r="AK33" s="208"/>
      <c r="AL33" s="208"/>
      <c r="AM33" s="208"/>
      <c r="AN33" s="208"/>
      <c r="AO33" s="208"/>
      <c r="AP33" s="208"/>
      <c r="AQ33" s="208"/>
      <c r="AR33" s="208"/>
      <c r="AS33" s="208"/>
      <c r="AT33" s="208"/>
      <c r="AU33" s="208"/>
      <c r="AV33" s="208"/>
      <c r="AW33" s="208"/>
      <c r="AX33" s="208"/>
      <c r="AY33" s="208"/>
      <c r="AZ33" s="208"/>
      <c r="BA33" s="208"/>
      <c r="BB33" s="208"/>
      <c r="BC33" s="208"/>
      <c r="BD33" s="208"/>
      <c r="BE33" s="208"/>
      <c r="BF33" s="208"/>
      <c r="BG33" s="208"/>
      <c r="BH33" s="208"/>
      <c r="BI33" s="208"/>
      <c r="BJ33" s="208"/>
      <c r="BK33" s="208"/>
      <c r="BL33" s="208"/>
      <c r="BM33" s="208"/>
      <c r="BN33" s="208"/>
      <c r="BO33" s="208"/>
      <c r="BP33" s="208"/>
      <c r="BQ33" s="208"/>
      <c r="BR33" s="208"/>
      <c r="BS33" s="208"/>
      <c r="BT33" s="208"/>
      <c r="BU33" s="208"/>
      <c r="BV33" s="536">
        <f t="shared" si="3"/>
        <v>0</v>
      </c>
      <c r="BW33" s="209">
        <f t="shared" si="4"/>
        <v>50</v>
      </c>
      <c r="BX33" s="481" t="s">
        <v>1198</v>
      </c>
      <c r="BY33" s="449"/>
      <c r="BZ33" s="451"/>
      <c r="DU33" s="379" t="s">
        <v>823</v>
      </c>
      <c r="DV33" s="189" t="s">
        <v>331</v>
      </c>
      <c r="DW33" s="175" t="s">
        <v>332</v>
      </c>
      <c r="DX33" s="175">
        <v>5</v>
      </c>
      <c r="DY33" s="180">
        <v>6</v>
      </c>
      <c r="DZ33" s="176">
        <v>2</v>
      </c>
      <c r="EA33" s="183">
        <v>2</v>
      </c>
      <c r="EB33" s="176">
        <v>1</v>
      </c>
      <c r="EC33" s="377">
        <v>1</v>
      </c>
      <c r="GH33" s="2" t="str">
        <f t="shared" si="5"/>
        <v>1</v>
      </c>
      <c r="GI33" s="2" t="str">
        <f t="shared" si="6"/>
        <v>0</v>
      </c>
      <c r="GJ33" s="2">
        <f t="shared" si="8"/>
        <v>50</v>
      </c>
    </row>
    <row r="34" spans="1:192" ht="56.25" customHeight="1" x14ac:dyDescent="0.25">
      <c r="A34" s="140" t="s">
        <v>50</v>
      </c>
      <c r="B34" s="22" t="s">
        <v>51</v>
      </c>
      <c r="C34" s="227" t="s">
        <v>93</v>
      </c>
      <c r="D34" s="228" t="s">
        <v>61</v>
      </c>
      <c r="E34" s="37" t="s">
        <v>237</v>
      </c>
      <c r="F34" s="45" t="s">
        <v>137</v>
      </c>
      <c r="G34" s="46" t="s">
        <v>138</v>
      </c>
      <c r="H34" s="50">
        <v>0.2</v>
      </c>
      <c r="I34" s="41">
        <v>1</v>
      </c>
      <c r="J34" s="749" t="s">
        <v>1150</v>
      </c>
      <c r="K34" s="417" t="s">
        <v>825</v>
      </c>
      <c r="L34" s="360" t="s">
        <v>335</v>
      </c>
      <c r="M34" s="418" t="s">
        <v>1218</v>
      </c>
      <c r="N34" s="419">
        <f t="shared" si="0"/>
        <v>60</v>
      </c>
      <c r="O34" s="419">
        <f t="shared" si="1"/>
        <v>100</v>
      </c>
      <c r="P34" s="678">
        <v>0</v>
      </c>
      <c r="Q34" s="330">
        <f>SUM(R34:R37)</f>
        <v>100</v>
      </c>
      <c r="R34" s="710" t="str">
        <f t="shared" si="2"/>
        <v>100</v>
      </c>
      <c r="S34" s="668">
        <f>SUM(BV34:BV50)</f>
        <v>6028672657</v>
      </c>
      <c r="T34" s="239"/>
      <c r="U34" s="153"/>
      <c r="V34" s="153"/>
      <c r="W34" s="153"/>
      <c r="X34" s="153"/>
      <c r="Y34" s="153"/>
      <c r="Z34" s="153"/>
      <c r="AA34" s="153"/>
      <c r="AB34" s="153"/>
      <c r="AC34" s="153"/>
      <c r="AD34" s="153"/>
      <c r="AE34" s="153"/>
      <c r="AF34" s="153"/>
      <c r="AG34" s="153"/>
      <c r="AH34" s="153"/>
      <c r="AI34" s="153"/>
      <c r="AJ34" s="153"/>
      <c r="AK34" s="153"/>
      <c r="AL34" s="153"/>
      <c r="AM34" s="153"/>
      <c r="AN34" s="153"/>
      <c r="AO34" s="153"/>
      <c r="AP34" s="153"/>
      <c r="AQ34" s="153"/>
      <c r="AR34" s="153"/>
      <c r="AS34" s="153"/>
      <c r="AT34" s="153"/>
      <c r="AU34" s="153"/>
      <c r="AV34" s="153"/>
      <c r="AW34" s="153"/>
      <c r="AX34" s="153"/>
      <c r="AY34" s="153"/>
      <c r="AZ34" s="153"/>
      <c r="BA34" s="153"/>
      <c r="BB34" s="153"/>
      <c r="BC34" s="153"/>
      <c r="BD34" s="153"/>
      <c r="BE34" s="153"/>
      <c r="BF34" s="153"/>
      <c r="BG34" s="153"/>
      <c r="BH34" s="153"/>
      <c r="BI34" s="153"/>
      <c r="BJ34" s="153"/>
      <c r="BK34" s="153"/>
      <c r="BL34" s="153"/>
      <c r="BM34" s="153"/>
      <c r="BN34" s="153"/>
      <c r="BO34" s="153"/>
      <c r="BP34" s="153"/>
      <c r="BQ34" s="153"/>
      <c r="BR34" s="153"/>
      <c r="BS34" s="153"/>
      <c r="BT34" s="153"/>
      <c r="BU34" s="153"/>
      <c r="BV34" s="541">
        <f t="shared" si="3"/>
        <v>0</v>
      </c>
      <c r="BW34" s="240">
        <f t="shared" si="4"/>
        <v>100</v>
      </c>
      <c r="BX34" s="486" t="s">
        <v>1199</v>
      </c>
      <c r="BY34" s="449"/>
      <c r="BZ34" s="451"/>
      <c r="DU34" s="379" t="s">
        <v>824</v>
      </c>
      <c r="DV34" s="189" t="s">
        <v>333</v>
      </c>
      <c r="DW34" s="175" t="s">
        <v>334</v>
      </c>
      <c r="DX34" s="175">
        <v>0</v>
      </c>
      <c r="DY34" s="175">
        <v>1</v>
      </c>
      <c r="DZ34" s="179">
        <v>0.25</v>
      </c>
      <c r="EA34" s="188">
        <v>0.25</v>
      </c>
      <c r="EB34" s="179">
        <v>0.25</v>
      </c>
      <c r="EC34" s="376">
        <v>0.25</v>
      </c>
      <c r="GH34" s="2" t="str">
        <f t="shared" si="5"/>
        <v>0</v>
      </c>
      <c r="GI34" s="2" t="str">
        <f t="shared" si="6"/>
        <v>0</v>
      </c>
      <c r="GJ34" s="2" t="str">
        <f t="shared" si="8"/>
        <v>100</v>
      </c>
    </row>
    <row r="35" spans="1:192" ht="42" customHeight="1" x14ac:dyDescent="0.25">
      <c r="A35" s="140" t="s">
        <v>50</v>
      </c>
      <c r="B35" s="257" t="s">
        <v>51</v>
      </c>
      <c r="C35" s="29" t="s">
        <v>93</v>
      </c>
      <c r="D35" s="257" t="s">
        <v>61</v>
      </c>
      <c r="E35" s="36" t="s">
        <v>237</v>
      </c>
      <c r="F35" s="258" t="s">
        <v>137</v>
      </c>
      <c r="G35" s="258" t="s">
        <v>138</v>
      </c>
      <c r="H35" s="51">
        <v>0.2</v>
      </c>
      <c r="I35" s="44">
        <v>1</v>
      </c>
      <c r="J35" s="740"/>
      <c r="K35" s="420" t="s">
        <v>826</v>
      </c>
      <c r="L35" s="361" t="s">
        <v>336</v>
      </c>
      <c r="M35" s="421" t="s">
        <v>337</v>
      </c>
      <c r="N35" s="422">
        <f t="shared" si="0"/>
        <v>0</v>
      </c>
      <c r="O35" s="422">
        <f t="shared" si="1"/>
        <v>1</v>
      </c>
      <c r="P35" s="679">
        <v>0</v>
      </c>
      <c r="Q35" s="324"/>
      <c r="R35" s="704" t="str">
        <f t="shared" si="2"/>
        <v>100</v>
      </c>
      <c r="S35" s="666"/>
      <c r="T35" s="149"/>
      <c r="U35" s="150"/>
      <c r="V35" s="150"/>
      <c r="W35" s="150"/>
      <c r="X35" s="150"/>
      <c r="Y35" s="150"/>
      <c r="Z35" s="150"/>
      <c r="AA35" s="150"/>
      <c r="AB35" s="150"/>
      <c r="AC35" s="150"/>
      <c r="AD35" s="150"/>
      <c r="AE35" s="150"/>
      <c r="AF35" s="150"/>
      <c r="AG35" s="150"/>
      <c r="AH35" s="150"/>
      <c r="AI35" s="150"/>
      <c r="AJ35" s="150"/>
      <c r="AK35" s="150"/>
      <c r="AL35" s="150"/>
      <c r="AM35" s="150"/>
      <c r="AN35" s="150"/>
      <c r="AO35" s="150"/>
      <c r="AP35" s="150"/>
      <c r="AQ35" s="150"/>
      <c r="AR35" s="150"/>
      <c r="AS35" s="150"/>
      <c r="AT35" s="150"/>
      <c r="AU35" s="150"/>
      <c r="AV35" s="150"/>
      <c r="AW35" s="150"/>
      <c r="AX35" s="150"/>
      <c r="AY35" s="150"/>
      <c r="AZ35" s="150"/>
      <c r="BA35" s="150"/>
      <c r="BB35" s="150"/>
      <c r="BC35" s="150"/>
      <c r="BD35" s="150"/>
      <c r="BE35" s="150"/>
      <c r="BF35" s="150"/>
      <c r="BG35" s="150"/>
      <c r="BH35" s="150"/>
      <c r="BI35" s="150"/>
      <c r="BJ35" s="150"/>
      <c r="BK35" s="150"/>
      <c r="BL35" s="150"/>
      <c r="BM35" s="150"/>
      <c r="BN35" s="150"/>
      <c r="BO35" s="150"/>
      <c r="BP35" s="150"/>
      <c r="BQ35" s="150"/>
      <c r="BR35" s="150"/>
      <c r="BS35" s="150"/>
      <c r="BT35" s="150"/>
      <c r="BU35" s="150"/>
      <c r="BV35" s="191">
        <f t="shared" si="3"/>
        <v>0</v>
      </c>
      <c r="BW35" s="20">
        <f t="shared" si="4"/>
        <v>100</v>
      </c>
      <c r="BX35" s="480" t="s">
        <v>1199</v>
      </c>
      <c r="BY35" s="449"/>
      <c r="BZ35" s="451"/>
      <c r="DU35" s="373" t="s">
        <v>825</v>
      </c>
      <c r="DV35" s="189" t="s">
        <v>335</v>
      </c>
      <c r="DW35" s="175" t="s">
        <v>1113</v>
      </c>
      <c r="DX35" s="176">
        <v>60</v>
      </c>
      <c r="DY35" s="176">
        <v>100</v>
      </c>
      <c r="DZ35" s="176">
        <v>0</v>
      </c>
      <c r="EA35" s="457">
        <v>0</v>
      </c>
      <c r="EB35" s="177">
        <v>50</v>
      </c>
      <c r="EC35" s="381">
        <v>50</v>
      </c>
      <c r="GH35" s="2" t="str">
        <f t="shared" si="5"/>
        <v>0</v>
      </c>
      <c r="GI35" s="2" t="str">
        <f t="shared" si="6"/>
        <v>0</v>
      </c>
      <c r="GJ35" s="2" t="str">
        <f t="shared" si="8"/>
        <v>100</v>
      </c>
    </row>
    <row r="36" spans="1:192" ht="55.5" customHeight="1" x14ac:dyDescent="0.25">
      <c r="A36" s="140" t="s">
        <v>50</v>
      </c>
      <c r="B36" s="257" t="s">
        <v>51</v>
      </c>
      <c r="C36" s="29" t="s">
        <v>93</v>
      </c>
      <c r="D36" s="257" t="s">
        <v>61</v>
      </c>
      <c r="E36" s="36" t="s">
        <v>237</v>
      </c>
      <c r="F36" s="258" t="s">
        <v>137</v>
      </c>
      <c r="G36" s="258" t="s">
        <v>138</v>
      </c>
      <c r="H36" s="51">
        <v>0.2</v>
      </c>
      <c r="I36" s="44">
        <v>1</v>
      </c>
      <c r="J36" s="740"/>
      <c r="K36" s="401" t="s">
        <v>827</v>
      </c>
      <c r="L36" s="354" t="s">
        <v>338</v>
      </c>
      <c r="M36" s="405" t="s">
        <v>339</v>
      </c>
      <c r="N36" s="404">
        <f t="shared" si="0"/>
        <v>0</v>
      </c>
      <c r="O36" s="404">
        <f t="shared" si="1"/>
        <v>1</v>
      </c>
      <c r="P36" s="675">
        <f t="shared" si="7"/>
        <v>0.25</v>
      </c>
      <c r="Q36" s="324"/>
      <c r="R36" s="704">
        <f t="shared" si="2"/>
        <v>100</v>
      </c>
      <c r="S36" s="666"/>
      <c r="T36" s="149">
        <v>120000000</v>
      </c>
      <c r="U36" s="150"/>
      <c r="V36" s="150"/>
      <c r="W36" s="150"/>
      <c r="X36" s="150"/>
      <c r="Y36" s="150"/>
      <c r="Z36" s="150"/>
      <c r="AA36" s="150"/>
      <c r="AB36" s="150"/>
      <c r="AC36" s="150"/>
      <c r="AD36" s="150"/>
      <c r="AE36" s="150"/>
      <c r="AF36" s="150"/>
      <c r="AG36" s="150"/>
      <c r="AH36" s="150"/>
      <c r="AI36" s="150"/>
      <c r="AJ36" s="150"/>
      <c r="AK36" s="150"/>
      <c r="AL36" s="150"/>
      <c r="AM36" s="150"/>
      <c r="AN36" s="150"/>
      <c r="AO36" s="150"/>
      <c r="AP36" s="150"/>
      <c r="AQ36" s="150"/>
      <c r="AR36" s="150"/>
      <c r="AS36" s="150"/>
      <c r="AT36" s="150"/>
      <c r="AU36" s="150"/>
      <c r="AV36" s="150"/>
      <c r="AW36" s="150"/>
      <c r="AX36" s="150"/>
      <c r="AY36" s="150"/>
      <c r="AZ36" s="150"/>
      <c r="BA36" s="150"/>
      <c r="BB36" s="150"/>
      <c r="BC36" s="150"/>
      <c r="BD36" s="150"/>
      <c r="BE36" s="150"/>
      <c r="BF36" s="150"/>
      <c r="BG36" s="150"/>
      <c r="BH36" s="150"/>
      <c r="BI36" s="150"/>
      <c r="BJ36" s="150"/>
      <c r="BK36" s="150"/>
      <c r="BL36" s="150"/>
      <c r="BM36" s="150"/>
      <c r="BN36" s="150"/>
      <c r="BO36" s="150"/>
      <c r="BP36" s="150"/>
      <c r="BQ36" s="150"/>
      <c r="BR36" s="150"/>
      <c r="BS36" s="150"/>
      <c r="BT36" s="150"/>
      <c r="BU36" s="150"/>
      <c r="BV36" s="191">
        <f t="shared" si="3"/>
        <v>120000000</v>
      </c>
      <c r="BW36" s="20">
        <f t="shared" si="4"/>
        <v>-119999900</v>
      </c>
      <c r="BX36" s="480" t="s">
        <v>1199</v>
      </c>
      <c r="BY36" s="449"/>
      <c r="BZ36" s="451"/>
      <c r="DU36" s="373" t="s">
        <v>826</v>
      </c>
      <c r="DV36" s="189" t="s">
        <v>336</v>
      </c>
      <c r="DW36" s="175" t="s">
        <v>337</v>
      </c>
      <c r="DX36" s="175">
        <v>0</v>
      </c>
      <c r="DY36" s="175">
        <v>1</v>
      </c>
      <c r="DZ36" s="176">
        <v>0</v>
      </c>
      <c r="EA36" s="183">
        <v>0</v>
      </c>
      <c r="EB36" s="177">
        <v>0.5</v>
      </c>
      <c r="EC36" s="380">
        <v>0.5</v>
      </c>
      <c r="GH36" s="2" t="str">
        <f t="shared" si="5"/>
        <v>1</v>
      </c>
      <c r="GI36" s="2" t="str">
        <f t="shared" si="6"/>
        <v>1</v>
      </c>
      <c r="GJ36" s="2">
        <f t="shared" si="8"/>
        <v>100</v>
      </c>
    </row>
    <row r="37" spans="1:192" ht="46.5" customHeight="1" thickBot="1" x14ac:dyDescent="0.3">
      <c r="A37" s="140" t="s">
        <v>50</v>
      </c>
      <c r="B37" s="257" t="s">
        <v>51</v>
      </c>
      <c r="C37" s="29" t="s">
        <v>93</v>
      </c>
      <c r="D37" s="257" t="s">
        <v>61</v>
      </c>
      <c r="E37" s="216" t="s">
        <v>237</v>
      </c>
      <c r="F37" s="259" t="s">
        <v>137</v>
      </c>
      <c r="G37" s="259" t="s">
        <v>138</v>
      </c>
      <c r="H37" s="235">
        <v>0.2</v>
      </c>
      <c r="I37" s="236">
        <v>1</v>
      </c>
      <c r="J37" s="751"/>
      <c r="K37" s="415" t="s">
        <v>828</v>
      </c>
      <c r="L37" s="358" t="s">
        <v>340</v>
      </c>
      <c r="M37" s="402" t="s">
        <v>341</v>
      </c>
      <c r="N37" s="403">
        <f t="shared" si="0"/>
        <v>0</v>
      </c>
      <c r="O37" s="403">
        <f t="shared" si="1"/>
        <v>1</v>
      </c>
      <c r="P37" s="676">
        <v>0</v>
      </c>
      <c r="Q37" s="328"/>
      <c r="R37" s="708" t="str">
        <f t="shared" si="2"/>
        <v>100</v>
      </c>
      <c r="S37" s="666"/>
      <c r="T37" s="220"/>
      <c r="U37" s="221"/>
      <c r="V37" s="221"/>
      <c r="W37" s="221"/>
      <c r="X37" s="221"/>
      <c r="Y37" s="221"/>
      <c r="Z37" s="221"/>
      <c r="AA37" s="221"/>
      <c r="AB37" s="221"/>
      <c r="AC37" s="221"/>
      <c r="AD37" s="221"/>
      <c r="AE37" s="221"/>
      <c r="AF37" s="221"/>
      <c r="AG37" s="221"/>
      <c r="AH37" s="221"/>
      <c r="AI37" s="221"/>
      <c r="AJ37" s="221"/>
      <c r="AK37" s="221"/>
      <c r="AL37" s="221"/>
      <c r="AM37" s="221"/>
      <c r="AN37" s="221"/>
      <c r="AO37" s="221"/>
      <c r="AP37" s="221"/>
      <c r="AQ37" s="221"/>
      <c r="AR37" s="221"/>
      <c r="AS37" s="221"/>
      <c r="AT37" s="221"/>
      <c r="AU37" s="221"/>
      <c r="AV37" s="221"/>
      <c r="AW37" s="221"/>
      <c r="AX37" s="221"/>
      <c r="AY37" s="221"/>
      <c r="AZ37" s="221"/>
      <c r="BA37" s="221"/>
      <c r="BB37" s="221"/>
      <c r="BC37" s="221"/>
      <c r="BD37" s="221"/>
      <c r="BE37" s="221"/>
      <c r="BF37" s="221"/>
      <c r="BG37" s="221"/>
      <c r="BH37" s="221"/>
      <c r="BI37" s="221"/>
      <c r="BJ37" s="221"/>
      <c r="BK37" s="221"/>
      <c r="BL37" s="221"/>
      <c r="BM37" s="221"/>
      <c r="BN37" s="221"/>
      <c r="BO37" s="221"/>
      <c r="BP37" s="221"/>
      <c r="BQ37" s="221"/>
      <c r="BR37" s="221"/>
      <c r="BS37" s="221"/>
      <c r="BT37" s="221"/>
      <c r="BU37" s="221"/>
      <c r="BV37" s="539">
        <f t="shared" si="3"/>
        <v>0</v>
      </c>
      <c r="BW37" s="222">
        <f t="shared" si="4"/>
        <v>100</v>
      </c>
      <c r="BX37" s="484" t="s">
        <v>1199</v>
      </c>
      <c r="BY37" s="449"/>
      <c r="BZ37" s="451"/>
      <c r="DU37" s="373" t="s">
        <v>827</v>
      </c>
      <c r="DV37" s="189" t="s">
        <v>338</v>
      </c>
      <c r="DW37" s="175" t="s">
        <v>339</v>
      </c>
      <c r="DX37" s="175">
        <v>0</v>
      </c>
      <c r="DY37" s="175">
        <v>1</v>
      </c>
      <c r="DZ37" s="179">
        <v>0.25</v>
      </c>
      <c r="EA37" s="188">
        <v>0.25</v>
      </c>
      <c r="EB37" s="179">
        <v>0.25</v>
      </c>
      <c r="EC37" s="376">
        <v>0.25</v>
      </c>
      <c r="GH37" s="2" t="str">
        <f t="shared" si="5"/>
        <v>0</v>
      </c>
      <c r="GI37" s="2" t="str">
        <f t="shared" si="6"/>
        <v>0</v>
      </c>
      <c r="GJ37" s="2" t="str">
        <f t="shared" si="8"/>
        <v>100</v>
      </c>
    </row>
    <row r="38" spans="1:192" ht="69" customHeight="1" thickTop="1" x14ac:dyDescent="0.25">
      <c r="A38" s="140" t="s">
        <v>50</v>
      </c>
      <c r="B38" s="23" t="s">
        <v>51</v>
      </c>
      <c r="C38" s="29" t="s">
        <v>93</v>
      </c>
      <c r="D38" s="23" t="s">
        <v>61</v>
      </c>
      <c r="E38" s="211" t="s">
        <v>238</v>
      </c>
      <c r="F38" s="212" t="s">
        <v>139</v>
      </c>
      <c r="G38" s="213" t="s">
        <v>140</v>
      </c>
      <c r="H38" s="214">
        <v>5295</v>
      </c>
      <c r="I38" s="215">
        <v>5295</v>
      </c>
      <c r="J38" s="752" t="s">
        <v>1151</v>
      </c>
      <c r="K38" s="413" t="s">
        <v>829</v>
      </c>
      <c r="L38" s="359" t="s">
        <v>342</v>
      </c>
      <c r="M38" s="409" t="s">
        <v>343</v>
      </c>
      <c r="N38" s="410">
        <f t="shared" si="0"/>
        <v>5295</v>
      </c>
      <c r="O38" s="410">
        <f t="shared" si="1"/>
        <v>5295</v>
      </c>
      <c r="P38" s="677">
        <f t="shared" si="7"/>
        <v>5295</v>
      </c>
      <c r="Q38" s="329">
        <f>SUM(R38:R40)</f>
        <v>200</v>
      </c>
      <c r="R38" s="709">
        <f t="shared" si="2"/>
        <v>100</v>
      </c>
      <c r="S38" s="666"/>
      <c r="T38" s="225"/>
      <c r="U38" s="152"/>
      <c r="V38" s="152"/>
      <c r="W38" s="152"/>
      <c r="X38" s="152"/>
      <c r="Y38" s="152"/>
      <c r="Z38" s="152"/>
      <c r="AA38" s="152"/>
      <c r="AB38" s="152"/>
      <c r="AC38" s="152"/>
      <c r="AD38" s="152"/>
      <c r="AE38" s="152"/>
      <c r="AF38" s="152"/>
      <c r="AG38" s="152"/>
      <c r="AH38" s="152"/>
      <c r="AI38" s="152"/>
      <c r="AJ38" s="152"/>
      <c r="AK38" s="152"/>
      <c r="AL38" s="152"/>
      <c r="AM38" s="152"/>
      <c r="AN38" s="152"/>
      <c r="AO38" s="152"/>
      <c r="AP38" s="152"/>
      <c r="AQ38" s="152"/>
      <c r="AR38" s="152"/>
      <c r="AS38" s="152"/>
      <c r="AT38" s="152"/>
      <c r="AU38" s="152"/>
      <c r="AV38" s="152"/>
      <c r="AW38" s="152"/>
      <c r="AX38" s="152"/>
      <c r="AY38" s="152"/>
      <c r="AZ38" s="152"/>
      <c r="BA38" s="152"/>
      <c r="BB38" s="152"/>
      <c r="BC38" s="152"/>
      <c r="BD38" s="152"/>
      <c r="BE38" s="152"/>
      <c r="BF38" s="152"/>
      <c r="BG38" s="152"/>
      <c r="BH38" s="152"/>
      <c r="BI38" s="152"/>
      <c r="BJ38" s="152"/>
      <c r="BK38" s="152"/>
      <c r="BL38" s="152"/>
      <c r="BM38" s="152"/>
      <c r="BN38" s="152"/>
      <c r="BO38" s="152"/>
      <c r="BP38" s="152"/>
      <c r="BQ38" s="152"/>
      <c r="BR38" s="152"/>
      <c r="BS38" s="152">
        <v>4316484651</v>
      </c>
      <c r="BT38" s="152"/>
      <c r="BU38" s="152"/>
      <c r="BV38" s="538">
        <f t="shared" si="3"/>
        <v>4316484651</v>
      </c>
      <c r="BW38" s="226">
        <f t="shared" si="4"/>
        <v>-4316484551</v>
      </c>
      <c r="BX38" s="483" t="s">
        <v>1199</v>
      </c>
      <c r="BY38" s="449"/>
      <c r="BZ38" s="451"/>
      <c r="DU38" s="383" t="s">
        <v>828</v>
      </c>
      <c r="DV38" s="384" t="s">
        <v>340</v>
      </c>
      <c r="DW38" s="185" t="s">
        <v>341</v>
      </c>
      <c r="DX38" s="185">
        <v>0</v>
      </c>
      <c r="DY38" s="185">
        <v>1</v>
      </c>
      <c r="DZ38" s="183">
        <v>0</v>
      </c>
      <c r="EA38" s="183">
        <v>0</v>
      </c>
      <c r="EB38" s="181">
        <v>0.5</v>
      </c>
      <c r="EC38" s="382">
        <v>0.5</v>
      </c>
      <c r="GH38" s="2" t="str">
        <f t="shared" si="5"/>
        <v>1</v>
      </c>
      <c r="GI38" s="2" t="str">
        <f t="shared" si="6"/>
        <v>1</v>
      </c>
      <c r="GJ38" s="2">
        <f t="shared" si="8"/>
        <v>100</v>
      </c>
    </row>
    <row r="39" spans="1:192" ht="49.5" customHeight="1" x14ac:dyDescent="0.25">
      <c r="A39" s="140" t="s">
        <v>50</v>
      </c>
      <c r="B39" s="257" t="s">
        <v>51</v>
      </c>
      <c r="C39" s="29" t="s">
        <v>93</v>
      </c>
      <c r="D39" s="257" t="s">
        <v>61</v>
      </c>
      <c r="E39" s="36" t="s">
        <v>238</v>
      </c>
      <c r="F39" s="260" t="s">
        <v>139</v>
      </c>
      <c r="G39" s="260" t="s">
        <v>140</v>
      </c>
      <c r="H39" s="43">
        <v>5295</v>
      </c>
      <c r="I39" s="48">
        <v>5295</v>
      </c>
      <c r="J39" s="740"/>
      <c r="K39" s="411" t="s">
        <v>830</v>
      </c>
      <c r="L39" s="354" t="s">
        <v>344</v>
      </c>
      <c r="M39" s="405" t="s">
        <v>345</v>
      </c>
      <c r="N39" s="404">
        <f t="shared" si="0"/>
        <v>1</v>
      </c>
      <c r="O39" s="404">
        <f t="shared" si="1"/>
        <v>1</v>
      </c>
      <c r="P39" s="675">
        <f t="shared" si="7"/>
        <v>1</v>
      </c>
      <c r="Q39" s="324"/>
      <c r="R39" s="704">
        <f t="shared" si="2"/>
        <v>100</v>
      </c>
      <c r="S39" s="666"/>
      <c r="T39" s="149">
        <f>54000000+4000000</f>
        <v>58000000</v>
      </c>
      <c r="U39" s="150"/>
      <c r="V39" s="150"/>
      <c r="W39" s="150"/>
      <c r="X39" s="150"/>
      <c r="Y39" s="150"/>
      <c r="Z39" s="150"/>
      <c r="AA39" s="150"/>
      <c r="AB39" s="150"/>
      <c r="AC39" s="150"/>
      <c r="AD39" s="150"/>
      <c r="AE39" s="150"/>
      <c r="AF39" s="150"/>
      <c r="AG39" s="150"/>
      <c r="AH39" s="150"/>
      <c r="AI39" s="150"/>
      <c r="AJ39" s="150"/>
      <c r="AK39" s="150"/>
      <c r="AL39" s="150"/>
      <c r="AM39" s="150"/>
      <c r="AN39" s="150"/>
      <c r="AO39" s="150"/>
      <c r="AP39" s="150"/>
      <c r="AQ39" s="150"/>
      <c r="AR39" s="150"/>
      <c r="AS39" s="150"/>
      <c r="AT39" s="150"/>
      <c r="AU39" s="150"/>
      <c r="AV39" s="150"/>
      <c r="AW39" s="150"/>
      <c r="AX39" s="150"/>
      <c r="AY39" s="150"/>
      <c r="AZ39" s="150"/>
      <c r="BA39" s="150"/>
      <c r="BB39" s="150"/>
      <c r="BC39" s="150"/>
      <c r="BD39" s="150"/>
      <c r="BE39" s="150"/>
      <c r="BF39" s="150"/>
      <c r="BG39" s="150"/>
      <c r="BH39" s="150"/>
      <c r="BI39" s="150"/>
      <c r="BJ39" s="150"/>
      <c r="BK39" s="150"/>
      <c r="BL39" s="150"/>
      <c r="BM39" s="150"/>
      <c r="BN39" s="150"/>
      <c r="BO39" s="150"/>
      <c r="BP39" s="150"/>
      <c r="BQ39" s="150"/>
      <c r="BR39" s="150"/>
      <c r="BS39" s="150"/>
      <c r="BT39" s="150"/>
      <c r="BU39" s="150"/>
      <c r="BV39" s="191">
        <f t="shared" si="3"/>
        <v>58000000</v>
      </c>
      <c r="BW39" s="20">
        <f t="shared" si="4"/>
        <v>-57999900</v>
      </c>
      <c r="BX39" s="480" t="s">
        <v>1199</v>
      </c>
      <c r="BY39" s="449"/>
      <c r="BZ39" s="451"/>
      <c r="DU39" s="379" t="s">
        <v>829</v>
      </c>
      <c r="DV39" s="189" t="s">
        <v>342</v>
      </c>
      <c r="DW39" s="175" t="s">
        <v>343</v>
      </c>
      <c r="DX39" s="175">
        <v>5295</v>
      </c>
      <c r="DY39" s="175">
        <v>5295</v>
      </c>
      <c r="DZ39" s="176">
        <v>5295</v>
      </c>
      <c r="EA39" s="183">
        <v>5295</v>
      </c>
      <c r="EB39" s="176">
        <v>5295</v>
      </c>
      <c r="EC39" s="377">
        <v>5295</v>
      </c>
      <c r="GH39" s="2" t="str">
        <f t="shared" si="5"/>
        <v>1</v>
      </c>
      <c r="GI39" s="2" t="str">
        <f t="shared" si="6"/>
        <v>1</v>
      </c>
      <c r="GJ39" s="2">
        <f t="shared" si="8"/>
        <v>100</v>
      </c>
    </row>
    <row r="40" spans="1:192" ht="102" customHeight="1" thickBot="1" x14ac:dyDescent="0.3">
      <c r="A40" s="140" t="s">
        <v>50</v>
      </c>
      <c r="B40" s="257" t="s">
        <v>51</v>
      </c>
      <c r="C40" s="29" t="s">
        <v>93</v>
      </c>
      <c r="D40" s="257" t="s">
        <v>61</v>
      </c>
      <c r="E40" s="36" t="s">
        <v>238</v>
      </c>
      <c r="F40" s="260" t="s">
        <v>139</v>
      </c>
      <c r="G40" s="260" t="s">
        <v>140</v>
      </c>
      <c r="H40" s="43">
        <v>5295</v>
      </c>
      <c r="I40" s="48">
        <v>5295</v>
      </c>
      <c r="J40" s="751"/>
      <c r="K40" s="412" t="s">
        <v>831</v>
      </c>
      <c r="L40" s="358" t="s">
        <v>346</v>
      </c>
      <c r="M40" s="402" t="s">
        <v>347</v>
      </c>
      <c r="N40" s="403">
        <f t="shared" si="0"/>
        <v>0</v>
      </c>
      <c r="O40" s="403">
        <f t="shared" si="1"/>
        <v>1</v>
      </c>
      <c r="P40" s="676">
        <v>0</v>
      </c>
      <c r="Q40" s="328"/>
      <c r="R40" s="708" t="str">
        <f t="shared" si="2"/>
        <v>100</v>
      </c>
      <c r="S40" s="666"/>
      <c r="T40" s="220"/>
      <c r="U40" s="221"/>
      <c r="V40" s="221"/>
      <c r="W40" s="221"/>
      <c r="X40" s="221"/>
      <c r="Y40" s="221"/>
      <c r="Z40" s="221"/>
      <c r="AA40" s="221"/>
      <c r="AB40" s="221"/>
      <c r="AC40" s="221"/>
      <c r="AD40" s="221"/>
      <c r="AE40" s="221"/>
      <c r="AF40" s="221"/>
      <c r="AG40" s="221"/>
      <c r="AH40" s="221"/>
      <c r="AI40" s="221"/>
      <c r="AJ40" s="221"/>
      <c r="AK40" s="221"/>
      <c r="AL40" s="221"/>
      <c r="AM40" s="221"/>
      <c r="AN40" s="221"/>
      <c r="AO40" s="221"/>
      <c r="AP40" s="221"/>
      <c r="AQ40" s="221"/>
      <c r="AR40" s="221"/>
      <c r="AS40" s="221"/>
      <c r="AT40" s="221"/>
      <c r="AU40" s="221"/>
      <c r="AV40" s="221"/>
      <c r="AW40" s="221"/>
      <c r="AX40" s="221"/>
      <c r="AY40" s="221"/>
      <c r="AZ40" s="221"/>
      <c r="BA40" s="221"/>
      <c r="BB40" s="221"/>
      <c r="BC40" s="221"/>
      <c r="BD40" s="221"/>
      <c r="BE40" s="221"/>
      <c r="BF40" s="221"/>
      <c r="BG40" s="221"/>
      <c r="BH40" s="221"/>
      <c r="BI40" s="221"/>
      <c r="BJ40" s="221"/>
      <c r="BK40" s="221"/>
      <c r="BL40" s="221"/>
      <c r="BM40" s="221"/>
      <c r="BN40" s="221"/>
      <c r="BO40" s="221"/>
      <c r="BP40" s="221"/>
      <c r="BQ40" s="221"/>
      <c r="BR40" s="221"/>
      <c r="BS40" s="221"/>
      <c r="BT40" s="221"/>
      <c r="BU40" s="221"/>
      <c r="BV40" s="539">
        <f t="shared" si="3"/>
        <v>0</v>
      </c>
      <c r="BW40" s="222">
        <f t="shared" si="4"/>
        <v>100</v>
      </c>
      <c r="BX40" s="484" t="s">
        <v>1199</v>
      </c>
      <c r="BY40" s="449"/>
      <c r="BZ40" s="451"/>
      <c r="DU40" s="379" t="s">
        <v>830</v>
      </c>
      <c r="DV40" s="189" t="s">
        <v>344</v>
      </c>
      <c r="DW40" s="175" t="s">
        <v>345</v>
      </c>
      <c r="DX40" s="175">
        <v>1</v>
      </c>
      <c r="DY40" s="175">
        <v>1</v>
      </c>
      <c r="DZ40" s="179">
        <v>1</v>
      </c>
      <c r="EA40" s="188">
        <v>1</v>
      </c>
      <c r="EB40" s="179">
        <v>1</v>
      </c>
      <c r="EC40" s="376">
        <v>1</v>
      </c>
      <c r="GH40" s="2" t="str">
        <f t="shared" si="5"/>
        <v>0</v>
      </c>
      <c r="GI40" s="2" t="str">
        <f t="shared" si="6"/>
        <v>0</v>
      </c>
      <c r="GJ40" s="2" t="str">
        <f t="shared" si="8"/>
        <v>100</v>
      </c>
    </row>
    <row r="41" spans="1:192" ht="42.75" customHeight="1" thickTop="1" x14ac:dyDescent="0.25">
      <c r="A41" s="140" t="s">
        <v>50</v>
      </c>
      <c r="B41" s="23" t="s">
        <v>51</v>
      </c>
      <c r="C41" s="29" t="s">
        <v>93</v>
      </c>
      <c r="D41" s="23" t="s">
        <v>61</v>
      </c>
      <c r="E41" s="94" t="s">
        <v>239</v>
      </c>
      <c r="F41" s="95" t="s">
        <v>141</v>
      </c>
      <c r="G41" s="96" t="s">
        <v>142</v>
      </c>
      <c r="H41" s="98">
        <v>0</v>
      </c>
      <c r="I41" s="97">
        <v>20</v>
      </c>
      <c r="J41" s="740" t="s">
        <v>1152</v>
      </c>
      <c r="K41" s="408" t="s">
        <v>832</v>
      </c>
      <c r="L41" s="357" t="s">
        <v>348</v>
      </c>
      <c r="M41" s="409" t="s">
        <v>349</v>
      </c>
      <c r="N41" s="410">
        <f t="shared" si="0"/>
        <v>0</v>
      </c>
      <c r="O41" s="410">
        <f t="shared" si="1"/>
        <v>2</v>
      </c>
      <c r="P41" s="677">
        <f t="shared" si="7"/>
        <v>0.5</v>
      </c>
      <c r="Q41" s="327">
        <f>SUM(R41:R50)</f>
        <v>1000</v>
      </c>
      <c r="R41" s="707">
        <f t="shared" si="2"/>
        <v>100</v>
      </c>
      <c r="S41" s="666"/>
      <c r="T41" s="204">
        <v>130669000</v>
      </c>
      <c r="U41" s="190"/>
      <c r="V41" s="190"/>
      <c r="W41" s="190"/>
      <c r="X41" s="190"/>
      <c r="Y41" s="190"/>
      <c r="Z41" s="190"/>
      <c r="AA41" s="190"/>
      <c r="AB41" s="190"/>
      <c r="AC41" s="190"/>
      <c r="AD41" s="190"/>
      <c r="AE41" s="190"/>
      <c r="AF41" s="190"/>
      <c r="AG41" s="190"/>
      <c r="AH41" s="190"/>
      <c r="AI41" s="190"/>
      <c r="AJ41" s="190"/>
      <c r="AK41" s="190"/>
      <c r="AL41" s="190"/>
      <c r="AM41" s="190"/>
      <c r="AN41" s="190"/>
      <c r="AO41" s="190"/>
      <c r="AP41" s="190"/>
      <c r="AQ41" s="190"/>
      <c r="AR41" s="190"/>
      <c r="AS41" s="190"/>
      <c r="AT41" s="190"/>
      <c r="AU41" s="190"/>
      <c r="AV41" s="190"/>
      <c r="AW41" s="190"/>
      <c r="AX41" s="190"/>
      <c r="AY41" s="190"/>
      <c r="AZ41" s="190"/>
      <c r="BA41" s="190"/>
      <c r="BB41" s="190"/>
      <c r="BC41" s="190"/>
      <c r="BD41" s="190"/>
      <c r="BE41" s="190"/>
      <c r="BF41" s="190"/>
      <c r="BG41" s="190"/>
      <c r="BH41" s="190"/>
      <c r="BI41" s="190"/>
      <c r="BJ41" s="190"/>
      <c r="BK41" s="190"/>
      <c r="BL41" s="190"/>
      <c r="BM41" s="190"/>
      <c r="BN41" s="190"/>
      <c r="BO41" s="190"/>
      <c r="BP41" s="190"/>
      <c r="BQ41" s="190"/>
      <c r="BR41" s="190"/>
      <c r="BS41" s="190"/>
      <c r="BT41" s="190"/>
      <c r="BU41" s="190"/>
      <c r="BV41" s="540">
        <f t="shared" si="3"/>
        <v>130669000</v>
      </c>
      <c r="BW41" s="206">
        <f t="shared" si="4"/>
        <v>-130668900</v>
      </c>
      <c r="BX41" s="485" t="s">
        <v>1199</v>
      </c>
      <c r="BY41" s="449"/>
      <c r="BZ41" s="451"/>
      <c r="DU41" s="379" t="s">
        <v>831</v>
      </c>
      <c r="DV41" s="189" t="s">
        <v>346</v>
      </c>
      <c r="DW41" s="175" t="s">
        <v>347</v>
      </c>
      <c r="DX41" s="180">
        <v>0</v>
      </c>
      <c r="DY41" s="180">
        <v>1</v>
      </c>
      <c r="DZ41" s="179">
        <v>0.25</v>
      </c>
      <c r="EA41" s="188">
        <v>0.25</v>
      </c>
      <c r="EB41" s="179">
        <v>0.25</v>
      </c>
      <c r="EC41" s="376">
        <v>0.25</v>
      </c>
      <c r="GH41" s="2" t="str">
        <f t="shared" si="5"/>
        <v>1</v>
      </c>
      <c r="GI41" s="2" t="str">
        <f t="shared" si="6"/>
        <v>1</v>
      </c>
      <c r="GJ41" s="2">
        <f t="shared" si="8"/>
        <v>100</v>
      </c>
    </row>
    <row r="42" spans="1:192" ht="51.75" customHeight="1" x14ac:dyDescent="0.25">
      <c r="A42" s="140" t="s">
        <v>50</v>
      </c>
      <c r="B42" s="24" t="s">
        <v>51</v>
      </c>
      <c r="C42" s="29" t="s">
        <v>93</v>
      </c>
      <c r="D42" s="24" t="s">
        <v>61</v>
      </c>
      <c r="E42" s="36" t="s">
        <v>239</v>
      </c>
      <c r="F42" s="52" t="s">
        <v>141</v>
      </c>
      <c r="G42" s="52" t="s">
        <v>142</v>
      </c>
      <c r="H42" s="43">
        <v>0</v>
      </c>
      <c r="I42" s="48">
        <v>20</v>
      </c>
      <c r="J42" s="740"/>
      <c r="K42" s="411" t="s">
        <v>833</v>
      </c>
      <c r="L42" s="354" t="s">
        <v>350</v>
      </c>
      <c r="M42" s="405" t="s">
        <v>349</v>
      </c>
      <c r="N42" s="404">
        <f t="shared" si="0"/>
        <v>0</v>
      </c>
      <c r="O42" s="404">
        <f t="shared" si="1"/>
        <v>2</v>
      </c>
      <c r="P42" s="675">
        <f t="shared" si="7"/>
        <v>0.5</v>
      </c>
      <c r="Q42" s="324"/>
      <c r="R42" s="704">
        <f t="shared" si="2"/>
        <v>100</v>
      </c>
      <c r="S42" s="666"/>
      <c r="T42" s="149">
        <v>171672500</v>
      </c>
      <c r="U42" s="150"/>
      <c r="V42" s="150"/>
      <c r="W42" s="150"/>
      <c r="X42" s="150"/>
      <c r="Y42" s="150"/>
      <c r="Z42" s="150"/>
      <c r="AA42" s="150"/>
      <c r="AB42" s="150"/>
      <c r="AC42" s="150"/>
      <c r="AD42" s="150"/>
      <c r="AE42" s="150"/>
      <c r="AF42" s="150"/>
      <c r="AG42" s="150"/>
      <c r="AH42" s="150"/>
      <c r="AI42" s="150"/>
      <c r="AJ42" s="150"/>
      <c r="AK42" s="150"/>
      <c r="AL42" s="150"/>
      <c r="AM42" s="150"/>
      <c r="AN42" s="150"/>
      <c r="AO42" s="150"/>
      <c r="AP42" s="150"/>
      <c r="AQ42" s="150"/>
      <c r="AR42" s="150"/>
      <c r="AS42" s="150"/>
      <c r="AT42" s="150"/>
      <c r="AU42" s="150"/>
      <c r="AV42" s="150"/>
      <c r="AW42" s="150"/>
      <c r="AX42" s="150"/>
      <c r="AY42" s="150"/>
      <c r="AZ42" s="150"/>
      <c r="BA42" s="150"/>
      <c r="BB42" s="150"/>
      <c r="BC42" s="150"/>
      <c r="BD42" s="150"/>
      <c r="BE42" s="150"/>
      <c r="BF42" s="150"/>
      <c r="BG42" s="150"/>
      <c r="BH42" s="150"/>
      <c r="BI42" s="150"/>
      <c r="BJ42" s="150"/>
      <c r="BK42" s="150"/>
      <c r="BL42" s="150"/>
      <c r="BM42" s="150"/>
      <c r="BN42" s="150"/>
      <c r="BO42" s="150"/>
      <c r="BP42" s="150"/>
      <c r="BQ42" s="150"/>
      <c r="BR42" s="150"/>
      <c r="BS42" s="150"/>
      <c r="BT42" s="150"/>
      <c r="BU42" s="150"/>
      <c r="BV42" s="191">
        <f t="shared" si="3"/>
        <v>171672500</v>
      </c>
      <c r="BW42" s="20">
        <f t="shared" si="4"/>
        <v>-171672400</v>
      </c>
      <c r="BX42" s="480" t="s">
        <v>1199</v>
      </c>
      <c r="BY42" s="449"/>
      <c r="BZ42" s="451"/>
      <c r="DU42" s="379" t="s">
        <v>832</v>
      </c>
      <c r="DV42" s="189" t="s">
        <v>348</v>
      </c>
      <c r="DW42" s="175" t="s">
        <v>349</v>
      </c>
      <c r="DX42" s="175">
        <v>0</v>
      </c>
      <c r="DY42" s="175">
        <v>2</v>
      </c>
      <c r="DZ42" s="177">
        <v>0.5</v>
      </c>
      <c r="EA42" s="181">
        <v>0.5</v>
      </c>
      <c r="EB42" s="177">
        <v>0.5</v>
      </c>
      <c r="EC42" s="380">
        <v>0.5</v>
      </c>
      <c r="GH42" s="2" t="str">
        <f t="shared" si="5"/>
        <v>1</v>
      </c>
      <c r="GI42" s="2" t="str">
        <f t="shared" si="6"/>
        <v>1</v>
      </c>
      <c r="GJ42" s="2">
        <f t="shared" si="8"/>
        <v>100</v>
      </c>
    </row>
    <row r="43" spans="1:192" ht="51.75" customHeight="1" x14ac:dyDescent="0.25">
      <c r="A43" s="140" t="s">
        <v>50</v>
      </c>
      <c r="B43" s="24" t="s">
        <v>51</v>
      </c>
      <c r="C43" s="29" t="s">
        <v>93</v>
      </c>
      <c r="D43" s="24" t="s">
        <v>61</v>
      </c>
      <c r="E43" s="36" t="s">
        <v>239</v>
      </c>
      <c r="F43" s="52" t="s">
        <v>141</v>
      </c>
      <c r="G43" s="52" t="s">
        <v>142</v>
      </c>
      <c r="H43" s="43">
        <v>0</v>
      </c>
      <c r="I43" s="48">
        <v>20</v>
      </c>
      <c r="J43" s="740"/>
      <c r="K43" s="411" t="s">
        <v>834</v>
      </c>
      <c r="L43" s="354" t="s">
        <v>351</v>
      </c>
      <c r="M43" s="405" t="s">
        <v>349</v>
      </c>
      <c r="N43" s="404">
        <f t="shared" si="0"/>
        <v>0</v>
      </c>
      <c r="O43" s="404">
        <f t="shared" si="1"/>
        <v>2</v>
      </c>
      <c r="P43" s="675">
        <f t="shared" si="7"/>
        <v>0.5</v>
      </c>
      <c r="Q43" s="324"/>
      <c r="R43" s="704">
        <f t="shared" si="2"/>
        <v>100</v>
      </c>
      <c r="S43" s="666"/>
      <c r="T43" s="149">
        <f>91003500+95433006</f>
        <v>186436506</v>
      </c>
      <c r="U43" s="150"/>
      <c r="V43" s="150"/>
      <c r="W43" s="150"/>
      <c r="X43" s="150"/>
      <c r="Y43" s="150"/>
      <c r="Z43" s="150"/>
      <c r="AA43" s="150"/>
      <c r="AB43" s="150"/>
      <c r="AC43" s="150"/>
      <c r="AD43" s="150"/>
      <c r="AE43" s="150"/>
      <c r="AF43" s="150"/>
      <c r="AG43" s="150"/>
      <c r="AH43" s="150"/>
      <c r="AI43" s="150"/>
      <c r="AJ43" s="150"/>
      <c r="AK43" s="150"/>
      <c r="AL43" s="150"/>
      <c r="AM43" s="150"/>
      <c r="AN43" s="150"/>
      <c r="AO43" s="150"/>
      <c r="AP43" s="150"/>
      <c r="AQ43" s="150"/>
      <c r="AR43" s="150"/>
      <c r="AS43" s="150"/>
      <c r="AT43" s="150"/>
      <c r="AU43" s="150"/>
      <c r="AV43" s="150"/>
      <c r="AW43" s="150"/>
      <c r="AX43" s="150"/>
      <c r="AY43" s="150"/>
      <c r="AZ43" s="150"/>
      <c r="BA43" s="150"/>
      <c r="BB43" s="150"/>
      <c r="BC43" s="150"/>
      <c r="BD43" s="150"/>
      <c r="BE43" s="150"/>
      <c r="BF43" s="150"/>
      <c r="BG43" s="150"/>
      <c r="BH43" s="150"/>
      <c r="BI43" s="150"/>
      <c r="BJ43" s="150"/>
      <c r="BK43" s="150"/>
      <c r="BL43" s="150"/>
      <c r="BM43" s="150"/>
      <c r="BN43" s="150"/>
      <c r="BO43" s="150"/>
      <c r="BP43" s="150"/>
      <c r="BQ43" s="150"/>
      <c r="BR43" s="150"/>
      <c r="BS43" s="150"/>
      <c r="BT43" s="150"/>
      <c r="BU43" s="150"/>
      <c r="BV43" s="191">
        <f t="shared" si="3"/>
        <v>186436506</v>
      </c>
      <c r="BW43" s="20">
        <f t="shared" si="4"/>
        <v>-186436406</v>
      </c>
      <c r="BX43" s="480" t="s">
        <v>1199</v>
      </c>
      <c r="BY43" s="449"/>
      <c r="BZ43" s="451"/>
      <c r="DU43" s="379" t="s">
        <v>833</v>
      </c>
      <c r="DV43" s="189" t="s">
        <v>350</v>
      </c>
      <c r="DW43" s="175" t="s">
        <v>349</v>
      </c>
      <c r="DX43" s="175">
        <v>0</v>
      </c>
      <c r="DY43" s="175">
        <v>2</v>
      </c>
      <c r="DZ43" s="177">
        <v>0.5</v>
      </c>
      <c r="EA43" s="181">
        <v>0.5</v>
      </c>
      <c r="EB43" s="177">
        <v>0.5</v>
      </c>
      <c r="EC43" s="380">
        <v>0.5</v>
      </c>
      <c r="GH43" s="2" t="str">
        <f t="shared" si="5"/>
        <v>1</v>
      </c>
      <c r="GI43" s="2" t="str">
        <f t="shared" si="6"/>
        <v>1</v>
      </c>
      <c r="GJ43" s="2">
        <f t="shared" si="8"/>
        <v>100</v>
      </c>
    </row>
    <row r="44" spans="1:192" ht="53.25" customHeight="1" x14ac:dyDescent="0.25">
      <c r="A44" s="140" t="s">
        <v>50</v>
      </c>
      <c r="B44" s="24" t="s">
        <v>51</v>
      </c>
      <c r="C44" s="29" t="s">
        <v>93</v>
      </c>
      <c r="D44" s="24" t="s">
        <v>61</v>
      </c>
      <c r="E44" s="36" t="s">
        <v>239</v>
      </c>
      <c r="F44" s="52" t="s">
        <v>141</v>
      </c>
      <c r="G44" s="52" t="s">
        <v>142</v>
      </c>
      <c r="H44" s="43">
        <v>0</v>
      </c>
      <c r="I44" s="48">
        <v>20</v>
      </c>
      <c r="J44" s="740"/>
      <c r="K44" s="411" t="s">
        <v>835</v>
      </c>
      <c r="L44" s="354" t="s">
        <v>352</v>
      </c>
      <c r="M44" s="405" t="s">
        <v>349</v>
      </c>
      <c r="N44" s="404">
        <f t="shared" si="0"/>
        <v>0</v>
      </c>
      <c r="O44" s="404">
        <f t="shared" si="1"/>
        <v>2</v>
      </c>
      <c r="P44" s="675">
        <f t="shared" si="7"/>
        <v>0.5</v>
      </c>
      <c r="Q44" s="324"/>
      <c r="R44" s="704">
        <f t="shared" si="2"/>
        <v>100</v>
      </c>
      <c r="S44" s="666"/>
      <c r="T44" s="149">
        <v>65000000</v>
      </c>
      <c r="U44" s="150"/>
      <c r="V44" s="150"/>
      <c r="W44" s="150"/>
      <c r="X44" s="150"/>
      <c r="Y44" s="150"/>
      <c r="Z44" s="150"/>
      <c r="AA44" s="150"/>
      <c r="AB44" s="150"/>
      <c r="AC44" s="150"/>
      <c r="AD44" s="150"/>
      <c r="AE44" s="150"/>
      <c r="AF44" s="150"/>
      <c r="AG44" s="150"/>
      <c r="AH44" s="150"/>
      <c r="AI44" s="150"/>
      <c r="AJ44" s="150"/>
      <c r="AK44" s="150"/>
      <c r="AL44" s="150"/>
      <c r="AM44" s="150"/>
      <c r="AN44" s="150"/>
      <c r="AO44" s="150"/>
      <c r="AP44" s="150"/>
      <c r="AQ44" s="150"/>
      <c r="AR44" s="150"/>
      <c r="AS44" s="150"/>
      <c r="AT44" s="150"/>
      <c r="AU44" s="150"/>
      <c r="AV44" s="150"/>
      <c r="AW44" s="150"/>
      <c r="AX44" s="150"/>
      <c r="AY44" s="150"/>
      <c r="AZ44" s="150"/>
      <c r="BA44" s="150"/>
      <c r="BB44" s="150"/>
      <c r="BC44" s="150"/>
      <c r="BD44" s="150"/>
      <c r="BE44" s="150"/>
      <c r="BF44" s="150"/>
      <c r="BG44" s="150"/>
      <c r="BH44" s="150"/>
      <c r="BI44" s="150"/>
      <c r="BJ44" s="150"/>
      <c r="BK44" s="150"/>
      <c r="BL44" s="150"/>
      <c r="BM44" s="150"/>
      <c r="BN44" s="150"/>
      <c r="BO44" s="150"/>
      <c r="BP44" s="150"/>
      <c r="BQ44" s="150"/>
      <c r="BR44" s="150"/>
      <c r="BS44" s="150"/>
      <c r="BT44" s="150"/>
      <c r="BU44" s="150"/>
      <c r="BV44" s="191">
        <f t="shared" si="3"/>
        <v>65000000</v>
      </c>
      <c r="BW44" s="20">
        <f t="shared" si="4"/>
        <v>-64999900</v>
      </c>
      <c r="BX44" s="480" t="s">
        <v>1199</v>
      </c>
      <c r="BY44" s="449"/>
      <c r="BZ44" s="451"/>
      <c r="DU44" s="379" t="s">
        <v>834</v>
      </c>
      <c r="DV44" s="189" t="s">
        <v>351</v>
      </c>
      <c r="DW44" s="175" t="s">
        <v>349</v>
      </c>
      <c r="DX44" s="180">
        <v>0</v>
      </c>
      <c r="DY44" s="180">
        <v>2</v>
      </c>
      <c r="DZ44" s="177">
        <v>0.5</v>
      </c>
      <c r="EA44" s="181">
        <v>0.5</v>
      </c>
      <c r="EB44" s="177">
        <v>0.5</v>
      </c>
      <c r="EC44" s="380">
        <v>0.5</v>
      </c>
      <c r="GH44" s="2" t="str">
        <f t="shared" si="5"/>
        <v>1</v>
      </c>
      <c r="GI44" s="2" t="str">
        <f t="shared" si="6"/>
        <v>1</v>
      </c>
      <c r="GJ44" s="2">
        <f t="shared" si="8"/>
        <v>100</v>
      </c>
    </row>
    <row r="45" spans="1:192" ht="48.75" customHeight="1" x14ac:dyDescent="0.25">
      <c r="A45" s="140" t="s">
        <v>50</v>
      </c>
      <c r="B45" s="24" t="s">
        <v>51</v>
      </c>
      <c r="C45" s="29" t="s">
        <v>93</v>
      </c>
      <c r="D45" s="24" t="s">
        <v>61</v>
      </c>
      <c r="E45" s="36" t="s">
        <v>239</v>
      </c>
      <c r="F45" s="52" t="s">
        <v>141</v>
      </c>
      <c r="G45" s="52" t="s">
        <v>142</v>
      </c>
      <c r="H45" s="43">
        <v>0</v>
      </c>
      <c r="I45" s="48">
        <v>20</v>
      </c>
      <c r="J45" s="740"/>
      <c r="K45" s="411" t="s">
        <v>836</v>
      </c>
      <c r="L45" s="354" t="s">
        <v>353</v>
      </c>
      <c r="M45" s="405" t="s">
        <v>349</v>
      </c>
      <c r="N45" s="404">
        <f t="shared" si="0"/>
        <v>0</v>
      </c>
      <c r="O45" s="404">
        <f t="shared" si="1"/>
        <v>2</v>
      </c>
      <c r="P45" s="675">
        <f t="shared" si="7"/>
        <v>0.5</v>
      </c>
      <c r="Q45" s="324"/>
      <c r="R45" s="704">
        <f t="shared" si="2"/>
        <v>100</v>
      </c>
      <c r="S45" s="666"/>
      <c r="T45" s="149">
        <v>30334500</v>
      </c>
      <c r="U45" s="150"/>
      <c r="V45" s="150"/>
      <c r="W45" s="150"/>
      <c r="X45" s="150"/>
      <c r="Y45" s="150"/>
      <c r="Z45" s="150"/>
      <c r="AA45" s="150"/>
      <c r="AB45" s="150"/>
      <c r="AC45" s="150"/>
      <c r="AD45" s="150"/>
      <c r="AE45" s="150"/>
      <c r="AF45" s="150"/>
      <c r="AG45" s="150"/>
      <c r="AH45" s="150"/>
      <c r="AI45" s="150"/>
      <c r="AJ45" s="150"/>
      <c r="AK45" s="150"/>
      <c r="AL45" s="150"/>
      <c r="AM45" s="150"/>
      <c r="AN45" s="150"/>
      <c r="AO45" s="150"/>
      <c r="AP45" s="150"/>
      <c r="AQ45" s="150"/>
      <c r="AR45" s="150"/>
      <c r="AS45" s="150"/>
      <c r="AT45" s="150"/>
      <c r="AU45" s="150"/>
      <c r="AV45" s="150"/>
      <c r="AW45" s="150"/>
      <c r="AX45" s="150"/>
      <c r="AY45" s="150"/>
      <c r="AZ45" s="150"/>
      <c r="BA45" s="150"/>
      <c r="BB45" s="150"/>
      <c r="BC45" s="150"/>
      <c r="BD45" s="150"/>
      <c r="BE45" s="150"/>
      <c r="BF45" s="150"/>
      <c r="BG45" s="150"/>
      <c r="BH45" s="150"/>
      <c r="BI45" s="150"/>
      <c r="BJ45" s="150"/>
      <c r="BK45" s="150"/>
      <c r="BL45" s="150"/>
      <c r="BM45" s="150"/>
      <c r="BN45" s="150"/>
      <c r="BO45" s="150"/>
      <c r="BP45" s="150"/>
      <c r="BQ45" s="150"/>
      <c r="BR45" s="150"/>
      <c r="BS45" s="150"/>
      <c r="BT45" s="150"/>
      <c r="BU45" s="150"/>
      <c r="BV45" s="191">
        <f t="shared" si="3"/>
        <v>30334500</v>
      </c>
      <c r="BW45" s="20">
        <f t="shared" si="4"/>
        <v>-30334400</v>
      </c>
      <c r="BX45" s="480" t="s">
        <v>1199</v>
      </c>
      <c r="BY45" s="449"/>
      <c r="BZ45" s="451"/>
      <c r="DU45" s="379" t="s">
        <v>835</v>
      </c>
      <c r="DV45" s="189" t="s">
        <v>352</v>
      </c>
      <c r="DW45" s="175" t="s">
        <v>349</v>
      </c>
      <c r="DX45" s="175">
        <v>0</v>
      </c>
      <c r="DY45" s="175">
        <v>2</v>
      </c>
      <c r="DZ45" s="177">
        <v>0.5</v>
      </c>
      <c r="EA45" s="181">
        <v>0.5</v>
      </c>
      <c r="EB45" s="177">
        <v>0.5</v>
      </c>
      <c r="EC45" s="380">
        <v>0.5</v>
      </c>
      <c r="GH45" s="2" t="str">
        <f t="shared" si="5"/>
        <v>1</v>
      </c>
      <c r="GI45" s="2" t="str">
        <f t="shared" si="6"/>
        <v>1</v>
      </c>
      <c r="GJ45" s="2">
        <f t="shared" si="8"/>
        <v>100</v>
      </c>
    </row>
    <row r="46" spans="1:192" ht="65.25" customHeight="1" x14ac:dyDescent="0.25">
      <c r="A46" s="140" t="s">
        <v>50</v>
      </c>
      <c r="B46" s="24" t="s">
        <v>51</v>
      </c>
      <c r="C46" s="29" t="s">
        <v>93</v>
      </c>
      <c r="D46" s="24" t="s">
        <v>61</v>
      </c>
      <c r="E46" s="36" t="s">
        <v>239</v>
      </c>
      <c r="F46" s="52" t="s">
        <v>141</v>
      </c>
      <c r="G46" s="52" t="s">
        <v>142</v>
      </c>
      <c r="H46" s="43">
        <v>0</v>
      </c>
      <c r="I46" s="48">
        <v>20</v>
      </c>
      <c r="J46" s="740"/>
      <c r="K46" s="411" t="s">
        <v>837</v>
      </c>
      <c r="L46" s="354" t="s">
        <v>354</v>
      </c>
      <c r="M46" s="405" t="s">
        <v>349</v>
      </c>
      <c r="N46" s="404">
        <f t="shared" si="0"/>
        <v>0</v>
      </c>
      <c r="O46" s="404">
        <f t="shared" si="1"/>
        <v>3</v>
      </c>
      <c r="P46" s="675">
        <f t="shared" si="7"/>
        <v>0.75</v>
      </c>
      <c r="Q46" s="324"/>
      <c r="R46" s="704">
        <f t="shared" si="2"/>
        <v>100</v>
      </c>
      <c r="S46" s="666"/>
      <c r="T46" s="149">
        <v>95557500</v>
      </c>
      <c r="U46" s="150"/>
      <c r="V46" s="150"/>
      <c r="W46" s="150"/>
      <c r="X46" s="150"/>
      <c r="Y46" s="150"/>
      <c r="Z46" s="150"/>
      <c r="AA46" s="150"/>
      <c r="AB46" s="150"/>
      <c r="AC46" s="150"/>
      <c r="AD46" s="150"/>
      <c r="AE46" s="150"/>
      <c r="AF46" s="150"/>
      <c r="AG46" s="150"/>
      <c r="AH46" s="150"/>
      <c r="AI46" s="150"/>
      <c r="AJ46" s="150"/>
      <c r="AK46" s="150"/>
      <c r="AL46" s="150"/>
      <c r="AM46" s="150"/>
      <c r="AN46" s="150"/>
      <c r="AO46" s="150"/>
      <c r="AP46" s="150"/>
      <c r="AQ46" s="150"/>
      <c r="AR46" s="150"/>
      <c r="AS46" s="150"/>
      <c r="AT46" s="150"/>
      <c r="AU46" s="150"/>
      <c r="AV46" s="150"/>
      <c r="AW46" s="150"/>
      <c r="AX46" s="150"/>
      <c r="AY46" s="150"/>
      <c r="AZ46" s="150"/>
      <c r="BA46" s="150"/>
      <c r="BB46" s="150"/>
      <c r="BC46" s="150"/>
      <c r="BD46" s="150"/>
      <c r="BE46" s="150"/>
      <c r="BF46" s="150"/>
      <c r="BG46" s="150"/>
      <c r="BH46" s="150"/>
      <c r="BI46" s="150"/>
      <c r="BJ46" s="150"/>
      <c r="BK46" s="150"/>
      <c r="BL46" s="150"/>
      <c r="BM46" s="150"/>
      <c r="BN46" s="150"/>
      <c r="BO46" s="150"/>
      <c r="BP46" s="150"/>
      <c r="BQ46" s="150"/>
      <c r="BR46" s="150"/>
      <c r="BS46" s="150"/>
      <c r="BT46" s="150"/>
      <c r="BU46" s="150"/>
      <c r="BV46" s="191">
        <f t="shared" si="3"/>
        <v>95557500</v>
      </c>
      <c r="BW46" s="20">
        <f t="shared" si="4"/>
        <v>-95557400</v>
      </c>
      <c r="BX46" s="480" t="s">
        <v>1199</v>
      </c>
      <c r="BY46" s="449"/>
      <c r="BZ46" s="451"/>
      <c r="DU46" s="379" t="s">
        <v>836</v>
      </c>
      <c r="DV46" s="189" t="s">
        <v>353</v>
      </c>
      <c r="DW46" s="175" t="s">
        <v>349</v>
      </c>
      <c r="DX46" s="175">
        <v>0</v>
      </c>
      <c r="DY46" s="175">
        <v>2</v>
      </c>
      <c r="DZ46" s="177">
        <v>0.5</v>
      </c>
      <c r="EA46" s="181">
        <v>0.5</v>
      </c>
      <c r="EB46" s="177">
        <v>0.5</v>
      </c>
      <c r="EC46" s="380">
        <v>0.5</v>
      </c>
      <c r="GH46" s="2" t="str">
        <f t="shared" si="5"/>
        <v>1</v>
      </c>
      <c r="GI46" s="2" t="str">
        <f t="shared" si="6"/>
        <v>1</v>
      </c>
      <c r="GJ46" s="2">
        <f t="shared" si="8"/>
        <v>100</v>
      </c>
    </row>
    <row r="47" spans="1:192" ht="48.75" customHeight="1" x14ac:dyDescent="0.25">
      <c r="A47" s="140" t="s">
        <v>50</v>
      </c>
      <c r="B47" s="24" t="s">
        <v>51</v>
      </c>
      <c r="C47" s="29" t="s">
        <v>93</v>
      </c>
      <c r="D47" s="24" t="s">
        <v>61</v>
      </c>
      <c r="E47" s="36" t="s">
        <v>239</v>
      </c>
      <c r="F47" s="52" t="s">
        <v>141</v>
      </c>
      <c r="G47" s="52" t="s">
        <v>142</v>
      </c>
      <c r="H47" s="43">
        <v>0</v>
      </c>
      <c r="I47" s="48">
        <v>20</v>
      </c>
      <c r="J47" s="740"/>
      <c r="K47" s="411" t="s">
        <v>838</v>
      </c>
      <c r="L47" s="354" t="s">
        <v>355</v>
      </c>
      <c r="M47" s="405" t="s">
        <v>349</v>
      </c>
      <c r="N47" s="404">
        <f t="shared" si="0"/>
        <v>0</v>
      </c>
      <c r="O47" s="404">
        <f t="shared" si="1"/>
        <v>1</v>
      </c>
      <c r="P47" s="675">
        <f t="shared" si="7"/>
        <v>0.25</v>
      </c>
      <c r="Q47" s="324"/>
      <c r="R47" s="704">
        <f t="shared" si="2"/>
        <v>100</v>
      </c>
      <c r="S47" s="666"/>
      <c r="T47" s="149">
        <v>10000000</v>
      </c>
      <c r="U47" s="150"/>
      <c r="V47" s="150"/>
      <c r="W47" s="150"/>
      <c r="X47" s="150"/>
      <c r="Y47" s="150"/>
      <c r="Z47" s="150"/>
      <c r="AA47" s="150"/>
      <c r="AB47" s="150"/>
      <c r="AC47" s="150"/>
      <c r="AD47" s="150"/>
      <c r="AE47" s="150"/>
      <c r="AF47" s="150"/>
      <c r="AG47" s="150"/>
      <c r="AH47" s="150"/>
      <c r="AI47" s="150"/>
      <c r="AJ47" s="150"/>
      <c r="AK47" s="150"/>
      <c r="AL47" s="150"/>
      <c r="AM47" s="150"/>
      <c r="AN47" s="150"/>
      <c r="AO47" s="150"/>
      <c r="AP47" s="150"/>
      <c r="AQ47" s="150"/>
      <c r="AR47" s="150"/>
      <c r="AS47" s="150"/>
      <c r="AT47" s="150"/>
      <c r="AU47" s="150"/>
      <c r="AV47" s="150"/>
      <c r="AW47" s="150"/>
      <c r="AX47" s="150"/>
      <c r="AY47" s="150"/>
      <c r="AZ47" s="150"/>
      <c r="BA47" s="150"/>
      <c r="BB47" s="150"/>
      <c r="BC47" s="150"/>
      <c r="BD47" s="150"/>
      <c r="BE47" s="150"/>
      <c r="BF47" s="150"/>
      <c r="BG47" s="150"/>
      <c r="BH47" s="150"/>
      <c r="BI47" s="150"/>
      <c r="BJ47" s="150"/>
      <c r="BK47" s="150"/>
      <c r="BL47" s="150"/>
      <c r="BM47" s="150"/>
      <c r="BN47" s="150"/>
      <c r="BO47" s="150"/>
      <c r="BP47" s="150"/>
      <c r="BQ47" s="150"/>
      <c r="BR47" s="150"/>
      <c r="BS47" s="150"/>
      <c r="BT47" s="150"/>
      <c r="BU47" s="150"/>
      <c r="BV47" s="191">
        <f t="shared" si="3"/>
        <v>10000000</v>
      </c>
      <c r="BW47" s="20">
        <f t="shared" si="4"/>
        <v>-9999900</v>
      </c>
      <c r="BX47" s="480" t="s">
        <v>1199</v>
      </c>
      <c r="BY47" s="449"/>
      <c r="BZ47" s="451"/>
      <c r="DU47" s="379" t="s">
        <v>837</v>
      </c>
      <c r="DV47" s="189" t="s">
        <v>354</v>
      </c>
      <c r="DW47" s="175" t="s">
        <v>349</v>
      </c>
      <c r="DX47" s="175">
        <v>0</v>
      </c>
      <c r="DY47" s="175">
        <v>3</v>
      </c>
      <c r="DZ47" s="179">
        <v>0.75</v>
      </c>
      <c r="EA47" s="188">
        <v>0.75</v>
      </c>
      <c r="EB47" s="179">
        <v>0.75</v>
      </c>
      <c r="EC47" s="376">
        <v>0.75</v>
      </c>
      <c r="GH47" s="2" t="str">
        <f t="shared" si="5"/>
        <v>1</v>
      </c>
      <c r="GI47" s="2" t="str">
        <f t="shared" si="6"/>
        <v>1</v>
      </c>
      <c r="GJ47" s="2">
        <f t="shared" si="8"/>
        <v>100</v>
      </c>
    </row>
    <row r="48" spans="1:192" ht="52.5" customHeight="1" x14ac:dyDescent="0.25">
      <c r="A48" s="140" t="s">
        <v>50</v>
      </c>
      <c r="B48" s="24" t="s">
        <v>51</v>
      </c>
      <c r="C48" s="29" t="s">
        <v>93</v>
      </c>
      <c r="D48" s="24" t="s">
        <v>61</v>
      </c>
      <c r="E48" s="36" t="s">
        <v>239</v>
      </c>
      <c r="F48" s="52" t="s">
        <v>141</v>
      </c>
      <c r="G48" s="52" t="s">
        <v>142</v>
      </c>
      <c r="H48" s="43">
        <v>0</v>
      </c>
      <c r="I48" s="48">
        <v>20</v>
      </c>
      <c r="J48" s="740"/>
      <c r="K48" s="411" t="s">
        <v>839</v>
      </c>
      <c r="L48" s="354" t="s">
        <v>356</v>
      </c>
      <c r="M48" s="405" t="s">
        <v>349</v>
      </c>
      <c r="N48" s="404">
        <f t="shared" si="0"/>
        <v>0</v>
      </c>
      <c r="O48" s="404">
        <f t="shared" si="1"/>
        <v>2</v>
      </c>
      <c r="P48" s="675">
        <f t="shared" si="7"/>
        <v>0.5</v>
      </c>
      <c r="Q48" s="324"/>
      <c r="R48" s="704">
        <f t="shared" si="2"/>
        <v>100</v>
      </c>
      <c r="S48" s="666"/>
      <c r="T48" s="149">
        <v>30334500</v>
      </c>
      <c r="U48" s="150"/>
      <c r="V48" s="150"/>
      <c r="W48" s="150"/>
      <c r="X48" s="150"/>
      <c r="Y48" s="150"/>
      <c r="Z48" s="150"/>
      <c r="AA48" s="150"/>
      <c r="AB48" s="150"/>
      <c r="AC48" s="150"/>
      <c r="AD48" s="150"/>
      <c r="AE48" s="150"/>
      <c r="AF48" s="150"/>
      <c r="AG48" s="150"/>
      <c r="AH48" s="150"/>
      <c r="AI48" s="150"/>
      <c r="AJ48" s="150"/>
      <c r="AK48" s="150"/>
      <c r="AL48" s="150"/>
      <c r="AM48" s="150"/>
      <c r="AN48" s="150"/>
      <c r="AO48" s="150"/>
      <c r="AP48" s="150"/>
      <c r="AQ48" s="150"/>
      <c r="AR48" s="150"/>
      <c r="AS48" s="150"/>
      <c r="AT48" s="150"/>
      <c r="AU48" s="150"/>
      <c r="AV48" s="150"/>
      <c r="AW48" s="150"/>
      <c r="AX48" s="150"/>
      <c r="AY48" s="150"/>
      <c r="AZ48" s="150"/>
      <c r="BA48" s="150"/>
      <c r="BB48" s="150"/>
      <c r="BC48" s="150"/>
      <c r="BD48" s="150"/>
      <c r="BE48" s="150"/>
      <c r="BF48" s="150"/>
      <c r="BG48" s="150"/>
      <c r="BH48" s="150"/>
      <c r="BI48" s="150"/>
      <c r="BJ48" s="150"/>
      <c r="BK48" s="150"/>
      <c r="BL48" s="150"/>
      <c r="BM48" s="150"/>
      <c r="BN48" s="150"/>
      <c r="BO48" s="150"/>
      <c r="BP48" s="150"/>
      <c r="BQ48" s="150"/>
      <c r="BR48" s="150"/>
      <c r="BS48" s="150"/>
      <c r="BT48" s="150"/>
      <c r="BU48" s="150"/>
      <c r="BV48" s="191">
        <f t="shared" si="3"/>
        <v>30334500</v>
      </c>
      <c r="BW48" s="20">
        <f t="shared" si="4"/>
        <v>-30334400</v>
      </c>
      <c r="BX48" s="480" t="s">
        <v>1199</v>
      </c>
      <c r="BY48" s="449"/>
      <c r="BZ48" s="451"/>
      <c r="DU48" s="379" t="s">
        <v>838</v>
      </c>
      <c r="DV48" s="189" t="s">
        <v>355</v>
      </c>
      <c r="DW48" s="175" t="s">
        <v>349</v>
      </c>
      <c r="DX48" s="175">
        <v>0</v>
      </c>
      <c r="DY48" s="175">
        <v>1</v>
      </c>
      <c r="DZ48" s="179">
        <v>0.25</v>
      </c>
      <c r="EA48" s="188">
        <v>0.25</v>
      </c>
      <c r="EB48" s="179">
        <v>0.25</v>
      </c>
      <c r="EC48" s="376">
        <v>0.25</v>
      </c>
      <c r="GH48" s="2" t="str">
        <f t="shared" si="5"/>
        <v>1</v>
      </c>
      <c r="GI48" s="2" t="str">
        <f t="shared" si="6"/>
        <v>1</v>
      </c>
      <c r="GJ48" s="2">
        <f t="shared" si="8"/>
        <v>100</v>
      </c>
    </row>
    <row r="49" spans="1:192" ht="55.5" customHeight="1" x14ac:dyDescent="0.25">
      <c r="A49" s="140" t="s">
        <v>50</v>
      </c>
      <c r="B49" s="24" t="s">
        <v>51</v>
      </c>
      <c r="C49" s="29" t="s">
        <v>93</v>
      </c>
      <c r="D49" s="24" t="s">
        <v>61</v>
      </c>
      <c r="E49" s="36" t="s">
        <v>239</v>
      </c>
      <c r="F49" s="52" t="s">
        <v>141</v>
      </c>
      <c r="G49" s="52" t="s">
        <v>142</v>
      </c>
      <c r="H49" s="43">
        <v>0</v>
      </c>
      <c r="I49" s="48">
        <v>20</v>
      </c>
      <c r="J49" s="740"/>
      <c r="K49" s="411" t="s">
        <v>840</v>
      </c>
      <c r="L49" s="354" t="s">
        <v>357</v>
      </c>
      <c r="M49" s="405" t="s">
        <v>349</v>
      </c>
      <c r="N49" s="404">
        <f t="shared" si="0"/>
        <v>0</v>
      </c>
      <c r="O49" s="404">
        <f t="shared" si="1"/>
        <v>3</v>
      </c>
      <c r="P49" s="675">
        <f t="shared" si="7"/>
        <v>0.75</v>
      </c>
      <c r="Q49" s="324"/>
      <c r="R49" s="704">
        <f t="shared" si="2"/>
        <v>100</v>
      </c>
      <c r="S49" s="666"/>
      <c r="T49" s="149">
        <v>90669000</v>
      </c>
      <c r="U49" s="150"/>
      <c r="V49" s="150"/>
      <c r="W49" s="150"/>
      <c r="X49" s="150"/>
      <c r="Y49" s="150"/>
      <c r="Z49" s="150"/>
      <c r="AA49" s="150"/>
      <c r="AB49" s="150"/>
      <c r="AC49" s="150"/>
      <c r="AD49" s="150"/>
      <c r="AE49" s="150"/>
      <c r="AF49" s="150"/>
      <c r="AG49" s="150"/>
      <c r="AH49" s="150"/>
      <c r="AI49" s="150"/>
      <c r="AJ49" s="150"/>
      <c r="AK49" s="150"/>
      <c r="AL49" s="150"/>
      <c r="AM49" s="150"/>
      <c r="AN49" s="150"/>
      <c r="AO49" s="150"/>
      <c r="AP49" s="150"/>
      <c r="AQ49" s="150"/>
      <c r="AR49" s="150"/>
      <c r="AS49" s="150"/>
      <c r="AT49" s="150"/>
      <c r="AU49" s="150"/>
      <c r="AV49" s="150"/>
      <c r="AW49" s="150"/>
      <c r="AX49" s="150"/>
      <c r="AY49" s="150"/>
      <c r="AZ49" s="150"/>
      <c r="BA49" s="150"/>
      <c r="BB49" s="150"/>
      <c r="BC49" s="150"/>
      <c r="BD49" s="150"/>
      <c r="BE49" s="150"/>
      <c r="BF49" s="150"/>
      <c r="BG49" s="150"/>
      <c r="BH49" s="150"/>
      <c r="BI49" s="150"/>
      <c r="BJ49" s="150"/>
      <c r="BK49" s="150"/>
      <c r="BL49" s="150">
        <v>250000000</v>
      </c>
      <c r="BM49" s="150"/>
      <c r="BN49" s="150"/>
      <c r="BO49" s="150"/>
      <c r="BP49" s="150"/>
      <c r="BQ49" s="150"/>
      <c r="BR49" s="150"/>
      <c r="BS49" s="150"/>
      <c r="BT49" s="150"/>
      <c r="BU49" s="150"/>
      <c r="BV49" s="191">
        <f t="shared" si="3"/>
        <v>340669000</v>
      </c>
      <c r="BW49" s="20">
        <f t="shared" si="4"/>
        <v>-340668900</v>
      </c>
      <c r="BX49" s="480" t="s">
        <v>1199</v>
      </c>
      <c r="BY49" s="449"/>
      <c r="BZ49" s="451"/>
      <c r="DU49" s="379" t="s">
        <v>839</v>
      </c>
      <c r="DV49" s="189" t="s">
        <v>356</v>
      </c>
      <c r="DW49" s="175" t="s">
        <v>349</v>
      </c>
      <c r="DX49" s="175">
        <v>0</v>
      </c>
      <c r="DY49" s="175">
        <v>2</v>
      </c>
      <c r="DZ49" s="177">
        <v>0.5</v>
      </c>
      <c r="EA49" s="181">
        <v>0.5</v>
      </c>
      <c r="EB49" s="177">
        <v>0.5</v>
      </c>
      <c r="EC49" s="380">
        <v>0.5</v>
      </c>
      <c r="GH49" s="2" t="str">
        <f t="shared" si="5"/>
        <v>1</v>
      </c>
      <c r="GI49" s="2" t="str">
        <f t="shared" si="6"/>
        <v>1</v>
      </c>
      <c r="GJ49" s="2">
        <f t="shared" si="8"/>
        <v>100</v>
      </c>
    </row>
    <row r="50" spans="1:192" ht="49.5" customHeight="1" thickBot="1" x14ac:dyDescent="0.3">
      <c r="A50" s="140" t="s">
        <v>50</v>
      </c>
      <c r="B50" s="24" t="s">
        <v>51</v>
      </c>
      <c r="C50" s="29" t="s">
        <v>93</v>
      </c>
      <c r="D50" s="24" t="s">
        <v>61</v>
      </c>
      <c r="E50" s="36" t="s">
        <v>239</v>
      </c>
      <c r="F50" s="52" t="s">
        <v>141</v>
      </c>
      <c r="G50" s="52" t="s">
        <v>142</v>
      </c>
      <c r="H50" s="43">
        <v>0</v>
      </c>
      <c r="I50" s="48">
        <v>20</v>
      </c>
      <c r="J50" s="750"/>
      <c r="K50" s="416" t="s">
        <v>841</v>
      </c>
      <c r="L50" s="355" t="s">
        <v>358</v>
      </c>
      <c r="M50" s="423" t="s">
        <v>349</v>
      </c>
      <c r="N50" s="424">
        <f t="shared" si="0"/>
        <v>0</v>
      </c>
      <c r="O50" s="424">
        <f t="shared" si="1"/>
        <v>1</v>
      </c>
      <c r="P50" s="680">
        <f t="shared" si="7"/>
        <v>0.25</v>
      </c>
      <c r="Q50" s="325"/>
      <c r="R50" s="705">
        <f t="shared" si="2"/>
        <v>100</v>
      </c>
      <c r="S50" s="667"/>
      <c r="T50" s="207">
        <v>189326494</v>
      </c>
      <c r="U50" s="208"/>
      <c r="V50" s="208"/>
      <c r="W50" s="208"/>
      <c r="X50" s="208"/>
      <c r="Y50" s="208"/>
      <c r="Z50" s="208"/>
      <c r="AA50" s="190">
        <v>283188006</v>
      </c>
      <c r="AB50" s="190">
        <v>1000000</v>
      </c>
      <c r="AC50" s="208"/>
      <c r="AD50" s="208"/>
      <c r="AE50" s="208"/>
      <c r="AF50" s="208"/>
      <c r="AG50" s="208"/>
      <c r="AH50" s="208"/>
      <c r="AI50" s="208"/>
      <c r="AJ50" s="208"/>
      <c r="AK50" s="208"/>
      <c r="AL50" s="208"/>
      <c r="AM50" s="208"/>
      <c r="AN50" s="208"/>
      <c r="AO50" s="208"/>
      <c r="AP50" s="208"/>
      <c r="AQ50" s="208"/>
      <c r="AR50" s="208"/>
      <c r="AS50" s="208"/>
      <c r="AT50" s="208"/>
      <c r="AU50" s="208"/>
      <c r="AV50" s="208"/>
      <c r="AW50" s="208"/>
      <c r="AX50" s="208"/>
      <c r="AY50" s="208"/>
      <c r="AZ50" s="208"/>
      <c r="BA50" s="208"/>
      <c r="BB50" s="208"/>
      <c r="BC50" s="208"/>
      <c r="BD50" s="208"/>
      <c r="BE50" s="208"/>
      <c r="BF50" s="208"/>
      <c r="BG50" s="208"/>
      <c r="BH50" s="208"/>
      <c r="BI50" s="208"/>
      <c r="BJ50" s="208"/>
      <c r="BK50" s="208"/>
      <c r="BL50" s="208"/>
      <c r="BM50" s="208"/>
      <c r="BN50" s="208"/>
      <c r="BO50" s="208"/>
      <c r="BP50" s="208"/>
      <c r="BQ50" s="208"/>
      <c r="BR50" s="208"/>
      <c r="BS50" s="208"/>
      <c r="BT50" s="208"/>
      <c r="BU50" s="208"/>
      <c r="BV50" s="536">
        <f t="shared" si="3"/>
        <v>473514500</v>
      </c>
      <c r="BW50" s="209">
        <f t="shared" si="4"/>
        <v>-473514400</v>
      </c>
      <c r="BX50" s="481" t="s">
        <v>1199</v>
      </c>
      <c r="BY50" s="449"/>
      <c r="BZ50" s="451"/>
      <c r="DU50" s="379" t="s">
        <v>840</v>
      </c>
      <c r="DV50" s="189" t="s">
        <v>357</v>
      </c>
      <c r="DW50" s="175" t="s">
        <v>349</v>
      </c>
      <c r="DX50" s="175">
        <v>0</v>
      </c>
      <c r="DY50" s="175">
        <v>3</v>
      </c>
      <c r="DZ50" s="179">
        <v>0.75</v>
      </c>
      <c r="EA50" s="188">
        <v>0.75</v>
      </c>
      <c r="EB50" s="179">
        <v>0.75</v>
      </c>
      <c r="EC50" s="376">
        <v>0.75</v>
      </c>
      <c r="GH50" s="2" t="str">
        <f t="shared" si="5"/>
        <v>1</v>
      </c>
      <c r="GI50" s="2" t="str">
        <f t="shared" si="6"/>
        <v>1</v>
      </c>
      <c r="GJ50" s="2">
        <f t="shared" si="8"/>
        <v>100</v>
      </c>
    </row>
    <row r="51" spans="1:192" ht="42.75" customHeight="1" x14ac:dyDescent="0.25">
      <c r="A51" s="140" t="s">
        <v>50</v>
      </c>
      <c r="B51" s="22" t="s">
        <v>51</v>
      </c>
      <c r="C51" s="37" t="s">
        <v>94</v>
      </c>
      <c r="D51" s="31" t="s">
        <v>62</v>
      </c>
      <c r="E51" s="37" t="s">
        <v>240</v>
      </c>
      <c r="F51" s="45" t="s">
        <v>143</v>
      </c>
      <c r="G51" s="46" t="s">
        <v>144</v>
      </c>
      <c r="H51" s="40">
        <v>3630</v>
      </c>
      <c r="I51" s="53">
        <v>3700</v>
      </c>
      <c r="J51" s="749" t="s">
        <v>1153</v>
      </c>
      <c r="K51" s="425" t="s">
        <v>842</v>
      </c>
      <c r="L51" s="362" t="s">
        <v>359</v>
      </c>
      <c r="M51" s="426" t="s">
        <v>360</v>
      </c>
      <c r="N51" s="427">
        <f t="shared" si="0"/>
        <v>24</v>
      </c>
      <c r="O51" s="427">
        <f t="shared" si="1"/>
        <v>34</v>
      </c>
      <c r="P51" s="681">
        <f t="shared" si="7"/>
        <v>34</v>
      </c>
      <c r="Q51" s="330">
        <f>SUM(R51:R66)</f>
        <v>1100</v>
      </c>
      <c r="R51" s="710">
        <f t="shared" si="2"/>
        <v>100</v>
      </c>
      <c r="S51" s="668">
        <f>SUM(BV51:BV66)</f>
        <v>6631067230</v>
      </c>
      <c r="T51" s="239">
        <v>1500000000</v>
      </c>
      <c r="U51" s="153"/>
      <c r="V51" s="153"/>
      <c r="W51" s="153"/>
      <c r="X51" s="153"/>
      <c r="Y51" s="153"/>
      <c r="Z51" s="153"/>
      <c r="AA51" s="153"/>
      <c r="AB51" s="153"/>
      <c r="AC51" s="153"/>
      <c r="AD51" s="153"/>
      <c r="AE51" s="153"/>
      <c r="AF51" s="153"/>
      <c r="AG51" s="153"/>
      <c r="AH51" s="153"/>
      <c r="AI51" s="153"/>
      <c r="AJ51" s="153"/>
      <c r="AK51" s="153"/>
      <c r="AL51" s="153"/>
      <c r="AM51" s="153"/>
      <c r="AN51" s="153"/>
      <c r="AO51" s="153"/>
      <c r="AP51" s="153"/>
      <c r="AQ51" s="153"/>
      <c r="AR51" s="153"/>
      <c r="AS51" s="153"/>
      <c r="AT51" s="153"/>
      <c r="AU51" s="153"/>
      <c r="AV51" s="153"/>
      <c r="AW51" s="153"/>
      <c r="AX51" s="153"/>
      <c r="AY51" s="153"/>
      <c r="AZ51" s="153"/>
      <c r="BA51" s="153"/>
      <c r="BB51" s="153"/>
      <c r="BC51" s="153"/>
      <c r="BD51" s="153"/>
      <c r="BE51" s="153"/>
      <c r="BF51" s="153"/>
      <c r="BG51" s="153"/>
      <c r="BH51" s="153"/>
      <c r="BI51" s="153"/>
      <c r="BJ51" s="153"/>
      <c r="BK51" s="153"/>
      <c r="BL51" s="153"/>
      <c r="BM51" s="153"/>
      <c r="BN51" s="153"/>
      <c r="BO51" s="153"/>
      <c r="BP51" s="153"/>
      <c r="BQ51" s="153"/>
      <c r="BR51" s="153"/>
      <c r="BS51" s="153"/>
      <c r="BT51" s="153"/>
      <c r="BU51" s="153"/>
      <c r="BV51" s="541">
        <f t="shared" si="3"/>
        <v>1500000000</v>
      </c>
      <c r="BW51" s="240">
        <f t="shared" si="4"/>
        <v>-1499999900</v>
      </c>
      <c r="BX51" s="486" t="s">
        <v>1200</v>
      </c>
      <c r="BY51" s="449"/>
      <c r="BZ51" s="451"/>
      <c r="DU51" s="379" t="s">
        <v>841</v>
      </c>
      <c r="DV51" s="189" t="s">
        <v>358</v>
      </c>
      <c r="DW51" s="175" t="s">
        <v>349</v>
      </c>
      <c r="DX51" s="175">
        <v>0</v>
      </c>
      <c r="DY51" s="175">
        <v>1</v>
      </c>
      <c r="DZ51" s="179">
        <v>0.25</v>
      </c>
      <c r="EA51" s="188">
        <v>0.25</v>
      </c>
      <c r="EB51" s="179">
        <v>0.25</v>
      </c>
      <c r="EC51" s="376">
        <v>0.25</v>
      </c>
      <c r="GH51" s="2" t="str">
        <f t="shared" si="5"/>
        <v>1</v>
      </c>
      <c r="GI51" s="2" t="str">
        <f t="shared" si="6"/>
        <v>1</v>
      </c>
      <c r="GJ51" s="2">
        <f t="shared" si="8"/>
        <v>100</v>
      </c>
    </row>
    <row r="52" spans="1:192" ht="58.5" customHeight="1" x14ac:dyDescent="0.25">
      <c r="A52" s="140" t="s">
        <v>50</v>
      </c>
      <c r="B52" s="22" t="s">
        <v>51</v>
      </c>
      <c r="C52" s="36" t="s">
        <v>94</v>
      </c>
      <c r="D52" s="467" t="s">
        <v>62</v>
      </c>
      <c r="E52" s="36" t="s">
        <v>240</v>
      </c>
      <c r="F52" s="54" t="s">
        <v>143</v>
      </c>
      <c r="G52" s="54" t="s">
        <v>144</v>
      </c>
      <c r="H52" s="43">
        <v>3630</v>
      </c>
      <c r="I52" s="55">
        <v>3700</v>
      </c>
      <c r="J52" s="740"/>
      <c r="K52" s="428" t="s">
        <v>843</v>
      </c>
      <c r="L52" s="354" t="s">
        <v>361</v>
      </c>
      <c r="M52" s="405" t="s">
        <v>362</v>
      </c>
      <c r="N52" s="404">
        <f t="shared" si="0"/>
        <v>3</v>
      </c>
      <c r="O52" s="404">
        <f t="shared" si="1"/>
        <v>5</v>
      </c>
      <c r="P52" s="675">
        <v>0</v>
      </c>
      <c r="Q52" s="324"/>
      <c r="R52" s="704" t="str">
        <f t="shared" si="2"/>
        <v>100</v>
      </c>
      <c r="S52" s="666"/>
      <c r="T52" s="149">
        <v>0</v>
      </c>
      <c r="U52" s="150"/>
      <c r="V52" s="150"/>
      <c r="W52" s="150"/>
      <c r="X52" s="150"/>
      <c r="Y52" s="150"/>
      <c r="Z52" s="150"/>
      <c r="AA52" s="150"/>
      <c r="AB52" s="150"/>
      <c r="AC52" s="150"/>
      <c r="AD52" s="150"/>
      <c r="AE52" s="150"/>
      <c r="AF52" s="150"/>
      <c r="AG52" s="150"/>
      <c r="AH52" s="150"/>
      <c r="AI52" s="150"/>
      <c r="AJ52" s="150"/>
      <c r="AK52" s="150"/>
      <c r="AL52" s="150"/>
      <c r="AM52" s="150"/>
      <c r="AN52" s="150"/>
      <c r="AO52" s="150"/>
      <c r="AP52" s="150"/>
      <c r="AQ52" s="150"/>
      <c r="AR52" s="150"/>
      <c r="AS52" s="150"/>
      <c r="AT52" s="150"/>
      <c r="AU52" s="150"/>
      <c r="AV52" s="150"/>
      <c r="AW52" s="150"/>
      <c r="AX52" s="150"/>
      <c r="AY52" s="150"/>
      <c r="AZ52" s="150"/>
      <c r="BA52" s="150"/>
      <c r="BB52" s="150"/>
      <c r="BC52" s="150"/>
      <c r="BD52" s="150"/>
      <c r="BE52" s="150"/>
      <c r="BF52" s="150"/>
      <c r="BG52" s="150"/>
      <c r="BH52" s="150"/>
      <c r="BI52" s="150"/>
      <c r="BJ52" s="150"/>
      <c r="BK52" s="150"/>
      <c r="BL52" s="150"/>
      <c r="BM52" s="150"/>
      <c r="BN52" s="150"/>
      <c r="BO52" s="150"/>
      <c r="BP52" s="150"/>
      <c r="BQ52" s="150"/>
      <c r="BR52" s="150"/>
      <c r="BS52" s="150"/>
      <c r="BT52" s="150"/>
      <c r="BU52" s="150"/>
      <c r="BV52" s="191">
        <f t="shared" si="3"/>
        <v>0</v>
      </c>
      <c r="BW52" s="20">
        <f t="shared" si="4"/>
        <v>100</v>
      </c>
      <c r="BX52" s="480" t="s">
        <v>1200</v>
      </c>
      <c r="BY52" s="449"/>
      <c r="BZ52" s="451"/>
      <c r="DU52" s="385" t="s">
        <v>842</v>
      </c>
      <c r="DV52" s="189" t="s">
        <v>359</v>
      </c>
      <c r="DW52" s="175" t="s">
        <v>360</v>
      </c>
      <c r="DX52" s="180">
        <v>24</v>
      </c>
      <c r="DY52" s="180">
        <v>34</v>
      </c>
      <c r="DZ52" s="182">
        <v>34</v>
      </c>
      <c r="EA52" s="183">
        <v>34</v>
      </c>
      <c r="EB52" s="182">
        <v>34</v>
      </c>
      <c r="EC52" s="386">
        <v>34</v>
      </c>
      <c r="GH52" s="2" t="str">
        <f t="shared" si="5"/>
        <v>0</v>
      </c>
      <c r="GI52" s="2" t="str">
        <f t="shared" si="6"/>
        <v>0</v>
      </c>
      <c r="GJ52" s="2" t="str">
        <f t="shared" si="8"/>
        <v>100</v>
      </c>
    </row>
    <row r="53" spans="1:192" ht="53.25" customHeight="1" x14ac:dyDescent="0.25">
      <c r="A53" s="140" t="s">
        <v>50</v>
      </c>
      <c r="B53" s="22" t="s">
        <v>51</v>
      </c>
      <c r="C53" s="36" t="s">
        <v>94</v>
      </c>
      <c r="D53" s="467" t="s">
        <v>62</v>
      </c>
      <c r="E53" s="36" t="s">
        <v>240</v>
      </c>
      <c r="F53" s="54" t="s">
        <v>143</v>
      </c>
      <c r="G53" s="54" t="s">
        <v>144</v>
      </c>
      <c r="H53" s="43">
        <v>3630</v>
      </c>
      <c r="I53" s="55">
        <v>3700</v>
      </c>
      <c r="J53" s="740"/>
      <c r="K53" s="428" t="s">
        <v>844</v>
      </c>
      <c r="L53" s="354" t="s">
        <v>363</v>
      </c>
      <c r="M53" s="405" t="s">
        <v>364</v>
      </c>
      <c r="N53" s="404">
        <f t="shared" si="0"/>
        <v>62</v>
      </c>
      <c r="O53" s="404">
        <f t="shared" si="1"/>
        <v>120</v>
      </c>
      <c r="P53" s="675">
        <f t="shared" si="7"/>
        <v>30</v>
      </c>
      <c r="Q53" s="324"/>
      <c r="R53" s="704">
        <f t="shared" si="2"/>
        <v>100</v>
      </c>
      <c r="S53" s="666"/>
      <c r="T53" s="149">
        <v>750000000</v>
      </c>
      <c r="U53" s="150"/>
      <c r="V53" s="150"/>
      <c r="W53" s="150"/>
      <c r="X53" s="150"/>
      <c r="Y53" s="150"/>
      <c r="Z53" s="150"/>
      <c r="AA53" s="150"/>
      <c r="AB53" s="150"/>
      <c r="AC53" s="150"/>
      <c r="AD53" s="150"/>
      <c r="AE53" s="150"/>
      <c r="AF53" s="150"/>
      <c r="AG53" s="150"/>
      <c r="AH53" s="150"/>
      <c r="AI53" s="150"/>
      <c r="AJ53" s="150"/>
      <c r="AK53" s="150"/>
      <c r="AL53" s="150"/>
      <c r="AM53" s="150"/>
      <c r="AN53" s="150"/>
      <c r="AO53" s="150"/>
      <c r="AP53" s="150"/>
      <c r="AQ53" s="150"/>
      <c r="AR53" s="150"/>
      <c r="AS53" s="150"/>
      <c r="AT53" s="150"/>
      <c r="AU53" s="150"/>
      <c r="AV53" s="150"/>
      <c r="AW53" s="150"/>
      <c r="AX53" s="150"/>
      <c r="AY53" s="150"/>
      <c r="AZ53" s="150"/>
      <c r="BA53" s="150"/>
      <c r="BB53" s="150"/>
      <c r="BC53" s="150"/>
      <c r="BD53" s="150"/>
      <c r="BE53" s="150"/>
      <c r="BF53" s="150"/>
      <c r="BG53" s="150"/>
      <c r="BH53" s="150"/>
      <c r="BI53" s="150"/>
      <c r="BJ53" s="150"/>
      <c r="BK53" s="150"/>
      <c r="BL53" s="150"/>
      <c r="BM53" s="150"/>
      <c r="BN53" s="150"/>
      <c r="BO53" s="150"/>
      <c r="BP53" s="150"/>
      <c r="BQ53" s="150"/>
      <c r="BR53" s="150"/>
      <c r="BS53" s="150"/>
      <c r="BT53" s="150"/>
      <c r="BU53" s="150"/>
      <c r="BV53" s="191">
        <f t="shared" si="3"/>
        <v>750000000</v>
      </c>
      <c r="BW53" s="20">
        <f t="shared" si="4"/>
        <v>-749999900</v>
      </c>
      <c r="BX53" s="480" t="s">
        <v>1200</v>
      </c>
      <c r="BY53" s="450"/>
      <c r="BZ53" s="451"/>
      <c r="DU53" s="385" t="s">
        <v>843</v>
      </c>
      <c r="DV53" s="189" t="s">
        <v>361</v>
      </c>
      <c r="DW53" s="175" t="s">
        <v>362</v>
      </c>
      <c r="DX53" s="175">
        <v>3</v>
      </c>
      <c r="DY53" s="175">
        <v>5</v>
      </c>
      <c r="DZ53" s="183">
        <v>0</v>
      </c>
      <c r="EA53" s="459">
        <v>0</v>
      </c>
      <c r="EB53" s="194">
        <v>1</v>
      </c>
      <c r="EC53" s="387">
        <v>1</v>
      </c>
      <c r="GH53" s="2" t="str">
        <f t="shared" si="5"/>
        <v>1</v>
      </c>
      <c r="GI53" s="2" t="str">
        <f t="shared" si="6"/>
        <v>1</v>
      </c>
      <c r="GJ53" s="2">
        <f t="shared" si="8"/>
        <v>100</v>
      </c>
    </row>
    <row r="54" spans="1:192" ht="39" customHeight="1" x14ac:dyDescent="0.25">
      <c r="A54" s="140" t="s">
        <v>50</v>
      </c>
      <c r="B54" s="22" t="s">
        <v>51</v>
      </c>
      <c r="C54" s="36" t="s">
        <v>94</v>
      </c>
      <c r="D54" s="467" t="s">
        <v>62</v>
      </c>
      <c r="E54" s="36" t="s">
        <v>240</v>
      </c>
      <c r="F54" s="54" t="s">
        <v>143</v>
      </c>
      <c r="G54" s="54" t="s">
        <v>144</v>
      </c>
      <c r="H54" s="43">
        <v>3630</v>
      </c>
      <c r="I54" s="55">
        <v>3700</v>
      </c>
      <c r="J54" s="740"/>
      <c r="K54" s="428" t="s">
        <v>845</v>
      </c>
      <c r="L54" s="354" t="s">
        <v>365</v>
      </c>
      <c r="M54" s="405" t="s">
        <v>366</v>
      </c>
      <c r="N54" s="404">
        <f t="shared" si="0"/>
        <v>5</v>
      </c>
      <c r="O54" s="404">
        <f t="shared" si="1"/>
        <v>5</v>
      </c>
      <c r="P54" s="675">
        <f t="shared" si="7"/>
        <v>5</v>
      </c>
      <c r="Q54" s="324"/>
      <c r="R54" s="704">
        <f t="shared" si="2"/>
        <v>100</v>
      </c>
      <c r="S54" s="666"/>
      <c r="T54" s="149">
        <v>1600000000</v>
      </c>
      <c r="U54" s="150">
        <v>400000000</v>
      </c>
      <c r="V54" s="150"/>
      <c r="W54" s="150"/>
      <c r="X54" s="150"/>
      <c r="Y54" s="150"/>
      <c r="Z54" s="150"/>
      <c r="AA54" s="150"/>
      <c r="AB54" s="150"/>
      <c r="AC54" s="150"/>
      <c r="AD54" s="150">
        <v>164067230</v>
      </c>
      <c r="AE54" s="150"/>
      <c r="AF54" s="150"/>
      <c r="AG54" s="150"/>
      <c r="AH54" s="150"/>
      <c r="AI54" s="150">
        <v>140000000</v>
      </c>
      <c r="AJ54" s="150">
        <v>2000000</v>
      </c>
      <c r="AK54" s="150"/>
      <c r="AL54" s="150"/>
      <c r="AM54" s="150"/>
      <c r="AN54" s="150"/>
      <c r="AO54" s="150"/>
      <c r="AP54" s="150"/>
      <c r="AQ54" s="150"/>
      <c r="AR54" s="150"/>
      <c r="AS54" s="150"/>
      <c r="AT54" s="150"/>
      <c r="AU54" s="150"/>
      <c r="AV54" s="150"/>
      <c r="AW54" s="150"/>
      <c r="AX54" s="150"/>
      <c r="AY54" s="150"/>
      <c r="AZ54" s="150"/>
      <c r="BA54" s="150"/>
      <c r="BB54" s="150"/>
      <c r="BC54" s="150"/>
      <c r="BD54" s="150"/>
      <c r="BE54" s="150"/>
      <c r="BF54" s="150"/>
      <c r="BG54" s="150"/>
      <c r="BH54" s="150"/>
      <c r="BI54" s="150"/>
      <c r="BJ54" s="150"/>
      <c r="BK54" s="150"/>
      <c r="BL54" s="150"/>
      <c r="BM54" s="150"/>
      <c r="BN54" s="150"/>
      <c r="BO54" s="150"/>
      <c r="BP54" s="150"/>
      <c r="BQ54" s="150"/>
      <c r="BR54" s="150"/>
      <c r="BS54" s="150"/>
      <c r="BT54" s="150"/>
      <c r="BU54" s="150"/>
      <c r="BV54" s="191">
        <f t="shared" si="3"/>
        <v>2306067230</v>
      </c>
      <c r="BW54" s="20">
        <f t="shared" si="4"/>
        <v>-2306067130</v>
      </c>
      <c r="BX54" s="480" t="s">
        <v>1200</v>
      </c>
      <c r="BY54" s="449"/>
      <c r="BZ54" s="451"/>
      <c r="DU54" s="385" t="s">
        <v>844</v>
      </c>
      <c r="DV54" s="189" t="s">
        <v>363</v>
      </c>
      <c r="DW54" s="175" t="s">
        <v>364</v>
      </c>
      <c r="DX54" s="175">
        <v>62</v>
      </c>
      <c r="DY54" s="175">
        <v>120</v>
      </c>
      <c r="DZ54" s="183">
        <v>30</v>
      </c>
      <c r="EA54" s="183">
        <v>30</v>
      </c>
      <c r="EB54" s="183">
        <v>30</v>
      </c>
      <c r="EC54" s="387">
        <v>30</v>
      </c>
      <c r="GH54" s="2" t="str">
        <f t="shared" si="5"/>
        <v>1</v>
      </c>
      <c r="GI54" s="2" t="str">
        <f t="shared" si="6"/>
        <v>1</v>
      </c>
      <c r="GJ54" s="2">
        <f t="shared" si="8"/>
        <v>100</v>
      </c>
    </row>
    <row r="55" spans="1:192" ht="64.5" customHeight="1" x14ac:dyDescent="0.25">
      <c r="A55" s="140" t="s">
        <v>50</v>
      </c>
      <c r="B55" s="22" t="s">
        <v>51</v>
      </c>
      <c r="C55" s="36" t="s">
        <v>94</v>
      </c>
      <c r="D55" s="467" t="s">
        <v>62</v>
      </c>
      <c r="E55" s="36" t="s">
        <v>240</v>
      </c>
      <c r="F55" s="54" t="s">
        <v>143</v>
      </c>
      <c r="G55" s="54" t="s">
        <v>144</v>
      </c>
      <c r="H55" s="43">
        <v>3630</v>
      </c>
      <c r="I55" s="55">
        <v>3700</v>
      </c>
      <c r="J55" s="740"/>
      <c r="K55" s="428" t="s">
        <v>846</v>
      </c>
      <c r="L55" s="354" t="s">
        <v>1099</v>
      </c>
      <c r="M55" s="405" t="s">
        <v>367</v>
      </c>
      <c r="N55" s="404">
        <f t="shared" si="0"/>
        <v>126</v>
      </c>
      <c r="O55" s="404">
        <f t="shared" si="1"/>
        <v>126</v>
      </c>
      <c r="P55" s="675">
        <f t="shared" si="7"/>
        <v>126</v>
      </c>
      <c r="Q55" s="324"/>
      <c r="R55" s="704">
        <f t="shared" si="2"/>
        <v>100</v>
      </c>
      <c r="S55" s="666"/>
      <c r="T55" s="149">
        <v>650000000</v>
      </c>
      <c r="U55" s="150"/>
      <c r="V55" s="150"/>
      <c r="W55" s="150"/>
      <c r="X55" s="150"/>
      <c r="Y55" s="150"/>
      <c r="Z55" s="150"/>
      <c r="AA55" s="150"/>
      <c r="AB55" s="150"/>
      <c r="AC55" s="150"/>
      <c r="AD55" s="150"/>
      <c r="AE55" s="150"/>
      <c r="AF55" s="150"/>
      <c r="AG55" s="150"/>
      <c r="AH55" s="150"/>
      <c r="AI55" s="150"/>
      <c r="AJ55" s="150"/>
      <c r="AK55" s="150"/>
      <c r="AL55" s="150"/>
      <c r="AM55" s="150"/>
      <c r="AN55" s="150"/>
      <c r="AO55" s="150"/>
      <c r="AP55" s="150"/>
      <c r="AQ55" s="150"/>
      <c r="AR55" s="150"/>
      <c r="AS55" s="150"/>
      <c r="AT55" s="150"/>
      <c r="AU55" s="150"/>
      <c r="AV55" s="150"/>
      <c r="AW55" s="150"/>
      <c r="AX55" s="150"/>
      <c r="AY55" s="150"/>
      <c r="AZ55" s="150"/>
      <c r="BA55" s="150"/>
      <c r="BB55" s="150"/>
      <c r="BC55" s="150"/>
      <c r="BD55" s="150"/>
      <c r="BE55" s="150"/>
      <c r="BF55" s="150"/>
      <c r="BG55" s="150"/>
      <c r="BH55" s="150"/>
      <c r="BI55" s="150"/>
      <c r="BJ55" s="150"/>
      <c r="BK55" s="150"/>
      <c r="BL55" s="150"/>
      <c r="BM55" s="150"/>
      <c r="BN55" s="150"/>
      <c r="BO55" s="150"/>
      <c r="BP55" s="150"/>
      <c r="BQ55" s="150"/>
      <c r="BR55" s="150"/>
      <c r="BS55" s="150"/>
      <c r="BT55" s="150"/>
      <c r="BU55" s="150"/>
      <c r="BV55" s="191">
        <f t="shared" si="3"/>
        <v>650000000</v>
      </c>
      <c r="BW55" s="20">
        <f t="shared" si="4"/>
        <v>-649999900</v>
      </c>
      <c r="BX55" s="480" t="s">
        <v>1200</v>
      </c>
      <c r="BY55" s="449"/>
      <c r="BZ55" s="451"/>
      <c r="DU55" s="385" t="s">
        <v>845</v>
      </c>
      <c r="DV55" s="189" t="s">
        <v>365</v>
      </c>
      <c r="DW55" s="175" t="s">
        <v>366</v>
      </c>
      <c r="DX55" s="175">
        <v>5</v>
      </c>
      <c r="DY55" s="175">
        <v>5</v>
      </c>
      <c r="DZ55" s="183">
        <v>5</v>
      </c>
      <c r="EA55" s="183">
        <v>5</v>
      </c>
      <c r="EB55" s="183">
        <v>5</v>
      </c>
      <c r="EC55" s="387">
        <v>5</v>
      </c>
      <c r="GH55" s="2" t="str">
        <f t="shared" si="5"/>
        <v>1</v>
      </c>
      <c r="GI55" s="2" t="str">
        <f t="shared" si="6"/>
        <v>1</v>
      </c>
      <c r="GJ55" s="2">
        <f t="shared" si="8"/>
        <v>100</v>
      </c>
    </row>
    <row r="56" spans="1:192" ht="210" x14ac:dyDescent="0.25">
      <c r="A56" s="140" t="s">
        <v>50</v>
      </c>
      <c r="B56" s="22" t="s">
        <v>51</v>
      </c>
      <c r="C56" s="36" t="s">
        <v>94</v>
      </c>
      <c r="D56" s="467" t="s">
        <v>62</v>
      </c>
      <c r="E56" s="36" t="s">
        <v>240</v>
      </c>
      <c r="F56" s="54" t="s">
        <v>143</v>
      </c>
      <c r="G56" s="54" t="s">
        <v>144</v>
      </c>
      <c r="H56" s="43">
        <v>3630</v>
      </c>
      <c r="I56" s="55">
        <v>3700</v>
      </c>
      <c r="J56" s="740"/>
      <c r="K56" s="428" t="s">
        <v>847</v>
      </c>
      <c r="L56" s="354" t="s">
        <v>368</v>
      </c>
      <c r="M56" s="405" t="s">
        <v>369</v>
      </c>
      <c r="N56" s="404">
        <f t="shared" si="0"/>
        <v>0</v>
      </c>
      <c r="O56" s="404">
        <f t="shared" si="1"/>
        <v>25</v>
      </c>
      <c r="P56" s="675">
        <f t="shared" si="7"/>
        <v>13</v>
      </c>
      <c r="Q56" s="324"/>
      <c r="R56" s="704">
        <f t="shared" si="2"/>
        <v>100</v>
      </c>
      <c r="S56" s="666"/>
      <c r="T56" s="149">
        <v>35000000</v>
      </c>
      <c r="U56" s="150"/>
      <c r="V56" s="150"/>
      <c r="W56" s="150"/>
      <c r="X56" s="150"/>
      <c r="Y56" s="150"/>
      <c r="Z56" s="150"/>
      <c r="AA56" s="150"/>
      <c r="AB56" s="150"/>
      <c r="AC56" s="150"/>
      <c r="AD56" s="150"/>
      <c r="AE56" s="150"/>
      <c r="AF56" s="150"/>
      <c r="AG56" s="150"/>
      <c r="AH56" s="150"/>
      <c r="AI56" s="150"/>
      <c r="AJ56" s="150"/>
      <c r="AK56" s="150"/>
      <c r="AL56" s="150"/>
      <c r="AM56" s="150"/>
      <c r="AN56" s="150"/>
      <c r="AO56" s="150"/>
      <c r="AP56" s="150"/>
      <c r="AQ56" s="150"/>
      <c r="AR56" s="150"/>
      <c r="AS56" s="150"/>
      <c r="AT56" s="150"/>
      <c r="AU56" s="150"/>
      <c r="AV56" s="150"/>
      <c r="AW56" s="150"/>
      <c r="AX56" s="150"/>
      <c r="AY56" s="150"/>
      <c r="AZ56" s="150"/>
      <c r="BA56" s="150"/>
      <c r="BB56" s="150"/>
      <c r="BC56" s="150"/>
      <c r="BD56" s="150"/>
      <c r="BE56" s="150"/>
      <c r="BF56" s="150"/>
      <c r="BG56" s="150"/>
      <c r="BH56" s="150"/>
      <c r="BI56" s="150"/>
      <c r="BJ56" s="150"/>
      <c r="BK56" s="150"/>
      <c r="BL56" s="150"/>
      <c r="BM56" s="150"/>
      <c r="BN56" s="150"/>
      <c r="BO56" s="150"/>
      <c r="BP56" s="150"/>
      <c r="BQ56" s="150"/>
      <c r="BR56" s="150"/>
      <c r="BS56" s="150"/>
      <c r="BT56" s="150"/>
      <c r="BU56" s="150"/>
      <c r="BV56" s="191">
        <f t="shared" si="3"/>
        <v>35000000</v>
      </c>
      <c r="BW56" s="20">
        <f t="shared" si="4"/>
        <v>-34999900</v>
      </c>
      <c r="BX56" s="480" t="s">
        <v>1200</v>
      </c>
      <c r="BY56" s="449"/>
      <c r="BZ56" s="451"/>
      <c r="DU56" s="385" t="s">
        <v>846</v>
      </c>
      <c r="DV56" s="189" t="s">
        <v>1114</v>
      </c>
      <c r="DW56" s="175" t="s">
        <v>367</v>
      </c>
      <c r="DX56" s="175">
        <v>126</v>
      </c>
      <c r="DY56" s="175">
        <v>126</v>
      </c>
      <c r="DZ56" s="176">
        <v>126</v>
      </c>
      <c r="EA56" s="183">
        <v>126</v>
      </c>
      <c r="EB56" s="176">
        <v>126</v>
      </c>
      <c r="EC56" s="377">
        <v>126</v>
      </c>
      <c r="GH56" s="2" t="str">
        <f t="shared" si="5"/>
        <v>1</v>
      </c>
      <c r="GI56" s="2" t="str">
        <f t="shared" si="6"/>
        <v>1</v>
      </c>
      <c r="GJ56" s="2">
        <f t="shared" si="8"/>
        <v>100</v>
      </c>
    </row>
    <row r="57" spans="1:192" ht="45" customHeight="1" x14ac:dyDescent="0.25">
      <c r="A57" s="140" t="s">
        <v>50</v>
      </c>
      <c r="B57" s="22" t="s">
        <v>51</v>
      </c>
      <c r="C57" s="36" t="s">
        <v>94</v>
      </c>
      <c r="D57" s="467" t="s">
        <v>62</v>
      </c>
      <c r="E57" s="36" t="s">
        <v>240</v>
      </c>
      <c r="F57" s="54" t="s">
        <v>143</v>
      </c>
      <c r="G57" s="54" t="s">
        <v>144</v>
      </c>
      <c r="H57" s="43">
        <v>3630</v>
      </c>
      <c r="I57" s="55">
        <v>3700</v>
      </c>
      <c r="J57" s="740"/>
      <c r="K57" s="428" t="s">
        <v>848</v>
      </c>
      <c r="L57" s="354" t="s">
        <v>370</v>
      </c>
      <c r="M57" s="405" t="s">
        <v>144</v>
      </c>
      <c r="N57" s="404">
        <f t="shared" si="0"/>
        <v>3630</v>
      </c>
      <c r="O57" s="404">
        <f t="shared" si="1"/>
        <v>3700</v>
      </c>
      <c r="P57" s="675">
        <f t="shared" si="7"/>
        <v>3700</v>
      </c>
      <c r="Q57" s="324"/>
      <c r="R57" s="704">
        <f t="shared" si="2"/>
        <v>100</v>
      </c>
      <c r="S57" s="666"/>
      <c r="T57" s="149">
        <v>10000000</v>
      </c>
      <c r="U57" s="150"/>
      <c r="V57" s="150"/>
      <c r="W57" s="150"/>
      <c r="X57" s="150"/>
      <c r="Y57" s="150"/>
      <c r="Z57" s="150"/>
      <c r="AA57" s="150"/>
      <c r="AB57" s="150"/>
      <c r="AC57" s="150"/>
      <c r="AD57" s="150"/>
      <c r="AE57" s="150"/>
      <c r="AF57" s="150"/>
      <c r="AG57" s="150"/>
      <c r="AH57" s="150"/>
      <c r="AI57" s="150"/>
      <c r="AJ57" s="150"/>
      <c r="AK57" s="150"/>
      <c r="AL57" s="150"/>
      <c r="AM57" s="150"/>
      <c r="AN57" s="150"/>
      <c r="AO57" s="150"/>
      <c r="AP57" s="150"/>
      <c r="AQ57" s="150"/>
      <c r="AR57" s="150"/>
      <c r="AS57" s="150"/>
      <c r="AT57" s="150"/>
      <c r="AU57" s="150"/>
      <c r="AV57" s="150"/>
      <c r="AW57" s="150"/>
      <c r="AX57" s="150"/>
      <c r="AY57" s="150"/>
      <c r="AZ57" s="150"/>
      <c r="BA57" s="150"/>
      <c r="BB57" s="150"/>
      <c r="BC57" s="150"/>
      <c r="BD57" s="150"/>
      <c r="BE57" s="150"/>
      <c r="BF57" s="150"/>
      <c r="BG57" s="150"/>
      <c r="BH57" s="150"/>
      <c r="BI57" s="150"/>
      <c r="BJ57" s="150"/>
      <c r="BK57" s="150"/>
      <c r="BL57" s="150"/>
      <c r="BM57" s="150"/>
      <c r="BN57" s="150"/>
      <c r="BO57" s="150"/>
      <c r="BP57" s="150"/>
      <c r="BQ57" s="150"/>
      <c r="BR57" s="150"/>
      <c r="BS57" s="150"/>
      <c r="BT57" s="150"/>
      <c r="BU57" s="150"/>
      <c r="BV57" s="191">
        <f t="shared" si="3"/>
        <v>10000000</v>
      </c>
      <c r="BW57" s="20">
        <f t="shared" si="4"/>
        <v>-9999900</v>
      </c>
      <c r="BX57" s="480" t="s">
        <v>1200</v>
      </c>
      <c r="BY57" s="450"/>
      <c r="BZ57" s="451"/>
      <c r="DU57" s="385" t="s">
        <v>847</v>
      </c>
      <c r="DV57" s="189" t="s">
        <v>368</v>
      </c>
      <c r="DW57" s="175" t="s">
        <v>369</v>
      </c>
      <c r="DX57" s="175">
        <v>0</v>
      </c>
      <c r="DY57" s="175">
        <v>25</v>
      </c>
      <c r="DZ57" s="176">
        <v>0</v>
      </c>
      <c r="EA57" s="183">
        <v>0</v>
      </c>
      <c r="EB57" s="194">
        <v>12</v>
      </c>
      <c r="EC57" s="381">
        <v>13</v>
      </c>
      <c r="GH57" s="2" t="str">
        <f t="shared" si="5"/>
        <v>1</v>
      </c>
      <c r="GI57" s="2" t="str">
        <f t="shared" si="6"/>
        <v>1</v>
      </c>
      <c r="GJ57" s="2">
        <f t="shared" si="8"/>
        <v>100</v>
      </c>
    </row>
    <row r="58" spans="1:192" ht="210" x14ac:dyDescent="0.25">
      <c r="A58" s="140" t="s">
        <v>50</v>
      </c>
      <c r="B58" s="22" t="s">
        <v>51</v>
      </c>
      <c r="C58" s="36" t="s">
        <v>94</v>
      </c>
      <c r="D58" s="467" t="s">
        <v>62</v>
      </c>
      <c r="E58" s="36" t="s">
        <v>240</v>
      </c>
      <c r="F58" s="54" t="s">
        <v>143</v>
      </c>
      <c r="G58" s="54" t="s">
        <v>144</v>
      </c>
      <c r="H58" s="43">
        <v>3630</v>
      </c>
      <c r="I58" s="55">
        <v>3700</v>
      </c>
      <c r="J58" s="740"/>
      <c r="K58" s="428" t="s">
        <v>849</v>
      </c>
      <c r="L58" s="354" t="s">
        <v>371</v>
      </c>
      <c r="M58" s="405" t="s">
        <v>372</v>
      </c>
      <c r="N58" s="404">
        <f t="shared" si="0"/>
        <v>14</v>
      </c>
      <c r="O58" s="404">
        <f t="shared" si="1"/>
        <v>18</v>
      </c>
      <c r="P58" s="675">
        <v>0</v>
      </c>
      <c r="Q58" s="324"/>
      <c r="R58" s="704" t="str">
        <f t="shared" si="2"/>
        <v>100</v>
      </c>
      <c r="S58" s="666"/>
      <c r="T58" s="149">
        <v>0</v>
      </c>
      <c r="U58" s="150"/>
      <c r="V58" s="150"/>
      <c r="W58" s="150"/>
      <c r="X58" s="150"/>
      <c r="Y58" s="150"/>
      <c r="Z58" s="150"/>
      <c r="AA58" s="150"/>
      <c r="AB58" s="150"/>
      <c r="AC58" s="150"/>
      <c r="AD58" s="150"/>
      <c r="AE58" s="150"/>
      <c r="AF58" s="150"/>
      <c r="AG58" s="150"/>
      <c r="AH58" s="150"/>
      <c r="AI58" s="150"/>
      <c r="AJ58" s="150"/>
      <c r="AK58" s="150"/>
      <c r="AL58" s="150"/>
      <c r="AM58" s="150"/>
      <c r="AN58" s="150"/>
      <c r="AO58" s="150"/>
      <c r="AP58" s="150"/>
      <c r="AQ58" s="150"/>
      <c r="AR58" s="150"/>
      <c r="AS58" s="150"/>
      <c r="AT58" s="150"/>
      <c r="AU58" s="150"/>
      <c r="AV58" s="150"/>
      <c r="AW58" s="150"/>
      <c r="AX58" s="150"/>
      <c r="AY58" s="150"/>
      <c r="AZ58" s="150"/>
      <c r="BA58" s="150"/>
      <c r="BB58" s="150"/>
      <c r="BC58" s="150"/>
      <c r="BD58" s="150"/>
      <c r="BE58" s="150"/>
      <c r="BF58" s="150"/>
      <c r="BG58" s="150"/>
      <c r="BH58" s="150"/>
      <c r="BI58" s="150"/>
      <c r="BJ58" s="150"/>
      <c r="BK58" s="150"/>
      <c r="BL58" s="150"/>
      <c r="BM58" s="150"/>
      <c r="BN58" s="150"/>
      <c r="BO58" s="150"/>
      <c r="BP58" s="150"/>
      <c r="BQ58" s="150"/>
      <c r="BR58" s="150"/>
      <c r="BS58" s="150"/>
      <c r="BT58" s="150"/>
      <c r="BU58" s="150"/>
      <c r="BV58" s="191">
        <f t="shared" si="3"/>
        <v>0</v>
      </c>
      <c r="BW58" s="20">
        <f t="shared" si="4"/>
        <v>100</v>
      </c>
      <c r="BX58" s="480" t="s">
        <v>1200</v>
      </c>
      <c r="BY58" s="449"/>
      <c r="BZ58" s="451"/>
      <c r="DU58" s="385" t="s">
        <v>848</v>
      </c>
      <c r="DV58" s="189" t="s">
        <v>370</v>
      </c>
      <c r="DW58" s="175" t="s">
        <v>144</v>
      </c>
      <c r="DX58" s="180">
        <v>3630</v>
      </c>
      <c r="DY58" s="180">
        <v>3700</v>
      </c>
      <c r="DZ58" s="176">
        <v>3200</v>
      </c>
      <c r="EA58" s="183">
        <v>3300</v>
      </c>
      <c r="EB58" s="176">
        <v>3400</v>
      </c>
      <c r="EC58" s="377">
        <v>3700</v>
      </c>
      <c r="GH58" s="2" t="str">
        <f t="shared" si="5"/>
        <v>0</v>
      </c>
      <c r="GI58" s="2" t="str">
        <f t="shared" si="6"/>
        <v>0</v>
      </c>
      <c r="GJ58" s="2" t="str">
        <f t="shared" si="8"/>
        <v>100</v>
      </c>
    </row>
    <row r="59" spans="1:192" ht="45.75" customHeight="1" x14ac:dyDescent="0.25">
      <c r="A59" s="140" t="s">
        <v>50</v>
      </c>
      <c r="B59" s="22" t="s">
        <v>51</v>
      </c>
      <c r="C59" s="36" t="s">
        <v>94</v>
      </c>
      <c r="D59" s="467" t="s">
        <v>62</v>
      </c>
      <c r="E59" s="36" t="s">
        <v>240</v>
      </c>
      <c r="F59" s="54" t="s">
        <v>143</v>
      </c>
      <c r="G59" s="54" t="s">
        <v>144</v>
      </c>
      <c r="H59" s="43">
        <v>3630</v>
      </c>
      <c r="I59" s="55">
        <v>3700</v>
      </c>
      <c r="J59" s="740"/>
      <c r="K59" s="428" t="s">
        <v>850</v>
      </c>
      <c r="L59" s="354" t="s">
        <v>373</v>
      </c>
      <c r="M59" s="405" t="s">
        <v>374</v>
      </c>
      <c r="N59" s="404">
        <f t="shared" si="0"/>
        <v>0</v>
      </c>
      <c r="O59" s="404">
        <f t="shared" si="1"/>
        <v>3</v>
      </c>
      <c r="P59" s="675">
        <f t="shared" si="7"/>
        <v>0</v>
      </c>
      <c r="Q59" s="324"/>
      <c r="R59" s="704" t="str">
        <f t="shared" si="2"/>
        <v>100</v>
      </c>
      <c r="S59" s="666"/>
      <c r="T59" s="149">
        <v>0</v>
      </c>
      <c r="U59" s="150"/>
      <c r="V59" s="150"/>
      <c r="W59" s="150"/>
      <c r="X59" s="150"/>
      <c r="Y59" s="150"/>
      <c r="Z59" s="150"/>
      <c r="AA59" s="150"/>
      <c r="AB59" s="150"/>
      <c r="AC59" s="150"/>
      <c r="AD59" s="150"/>
      <c r="AE59" s="150"/>
      <c r="AF59" s="150"/>
      <c r="AG59" s="150"/>
      <c r="AH59" s="150"/>
      <c r="AI59" s="150"/>
      <c r="AJ59" s="150"/>
      <c r="AK59" s="150"/>
      <c r="AL59" s="150"/>
      <c r="AM59" s="150"/>
      <c r="AN59" s="150"/>
      <c r="AO59" s="150"/>
      <c r="AP59" s="150"/>
      <c r="AQ59" s="150"/>
      <c r="AR59" s="150"/>
      <c r="AS59" s="150"/>
      <c r="AT59" s="150"/>
      <c r="AU59" s="150"/>
      <c r="AV59" s="150"/>
      <c r="AW59" s="150"/>
      <c r="AX59" s="150"/>
      <c r="AY59" s="150"/>
      <c r="AZ59" s="150"/>
      <c r="BA59" s="150"/>
      <c r="BB59" s="150"/>
      <c r="BC59" s="150"/>
      <c r="BD59" s="150"/>
      <c r="BE59" s="150"/>
      <c r="BF59" s="150"/>
      <c r="BG59" s="150"/>
      <c r="BH59" s="150"/>
      <c r="BI59" s="150"/>
      <c r="BJ59" s="150"/>
      <c r="BK59" s="150"/>
      <c r="BL59" s="150"/>
      <c r="BM59" s="150"/>
      <c r="BN59" s="150"/>
      <c r="BO59" s="150"/>
      <c r="BP59" s="150"/>
      <c r="BQ59" s="150"/>
      <c r="BR59" s="150"/>
      <c r="BS59" s="150"/>
      <c r="BT59" s="150"/>
      <c r="BU59" s="150"/>
      <c r="BV59" s="191">
        <f t="shared" si="3"/>
        <v>0</v>
      </c>
      <c r="BW59" s="20">
        <f t="shared" si="4"/>
        <v>100</v>
      </c>
      <c r="BX59" s="480" t="s">
        <v>1200</v>
      </c>
      <c r="BY59" s="449"/>
      <c r="BZ59" s="451"/>
      <c r="DU59" s="385" t="s">
        <v>849</v>
      </c>
      <c r="DV59" s="189" t="s">
        <v>371</v>
      </c>
      <c r="DW59" s="175" t="s">
        <v>372</v>
      </c>
      <c r="DX59" s="388">
        <v>14</v>
      </c>
      <c r="DY59" s="388">
        <v>18</v>
      </c>
      <c r="DZ59" s="183">
        <v>1</v>
      </c>
      <c r="EA59" s="183">
        <v>1</v>
      </c>
      <c r="EB59" s="183">
        <v>1</v>
      </c>
      <c r="EC59" s="387">
        <v>1</v>
      </c>
      <c r="GH59" s="2" t="str">
        <f t="shared" si="5"/>
        <v>0</v>
      </c>
      <c r="GI59" s="2" t="str">
        <f t="shared" si="6"/>
        <v>0</v>
      </c>
      <c r="GJ59" s="2" t="str">
        <f t="shared" si="8"/>
        <v>100</v>
      </c>
    </row>
    <row r="60" spans="1:192" ht="195" x14ac:dyDescent="0.25">
      <c r="A60" s="140" t="s">
        <v>50</v>
      </c>
      <c r="B60" s="22" t="s">
        <v>51</v>
      </c>
      <c r="C60" s="36" t="s">
        <v>94</v>
      </c>
      <c r="D60" s="467" t="s">
        <v>62</v>
      </c>
      <c r="E60" s="36" t="s">
        <v>240</v>
      </c>
      <c r="F60" s="54" t="s">
        <v>143</v>
      </c>
      <c r="G60" s="54" t="s">
        <v>144</v>
      </c>
      <c r="H60" s="43">
        <v>3630</v>
      </c>
      <c r="I60" s="55">
        <v>3700</v>
      </c>
      <c r="J60" s="740"/>
      <c r="K60" s="428" t="s">
        <v>851</v>
      </c>
      <c r="L60" s="354" t="s">
        <v>375</v>
      </c>
      <c r="M60" s="405" t="s">
        <v>376</v>
      </c>
      <c r="N60" s="404">
        <f t="shared" si="0"/>
        <v>6</v>
      </c>
      <c r="O60" s="404">
        <f t="shared" si="1"/>
        <v>16</v>
      </c>
      <c r="P60" s="675">
        <f t="shared" si="7"/>
        <v>16</v>
      </c>
      <c r="Q60" s="324"/>
      <c r="R60" s="704">
        <f t="shared" si="2"/>
        <v>100</v>
      </c>
      <c r="S60" s="666"/>
      <c r="T60" s="149">
        <v>100000000</v>
      </c>
      <c r="U60" s="150"/>
      <c r="V60" s="150"/>
      <c r="W60" s="150"/>
      <c r="X60" s="150"/>
      <c r="Y60" s="150"/>
      <c r="Z60" s="150"/>
      <c r="AA60" s="150"/>
      <c r="AB60" s="150"/>
      <c r="AC60" s="150"/>
      <c r="AD60" s="150"/>
      <c r="AE60" s="150"/>
      <c r="AF60" s="150"/>
      <c r="AG60" s="150"/>
      <c r="AH60" s="150"/>
      <c r="AI60" s="150"/>
      <c r="AJ60" s="150"/>
      <c r="AK60" s="150"/>
      <c r="AL60" s="150"/>
      <c r="AM60" s="150"/>
      <c r="AN60" s="150"/>
      <c r="AO60" s="150"/>
      <c r="AP60" s="150"/>
      <c r="AQ60" s="150"/>
      <c r="AR60" s="150"/>
      <c r="AS60" s="150"/>
      <c r="AT60" s="150"/>
      <c r="AU60" s="150"/>
      <c r="AV60" s="150"/>
      <c r="AW60" s="150"/>
      <c r="AX60" s="150"/>
      <c r="AY60" s="150"/>
      <c r="AZ60" s="150"/>
      <c r="BA60" s="150"/>
      <c r="BB60" s="150"/>
      <c r="BC60" s="150"/>
      <c r="BD60" s="150"/>
      <c r="BE60" s="150"/>
      <c r="BF60" s="150"/>
      <c r="BG60" s="150"/>
      <c r="BH60" s="150"/>
      <c r="BI60" s="150"/>
      <c r="BJ60" s="150"/>
      <c r="BK60" s="150"/>
      <c r="BL60" s="150"/>
      <c r="BM60" s="150"/>
      <c r="BN60" s="150"/>
      <c r="BO60" s="150"/>
      <c r="BP60" s="150"/>
      <c r="BQ60" s="150"/>
      <c r="BR60" s="150"/>
      <c r="BS60" s="150"/>
      <c r="BT60" s="150"/>
      <c r="BU60" s="150"/>
      <c r="BV60" s="191">
        <f t="shared" si="3"/>
        <v>100000000</v>
      </c>
      <c r="BW60" s="20">
        <f t="shared" si="4"/>
        <v>-99999900</v>
      </c>
      <c r="BX60" s="480" t="s">
        <v>1200</v>
      </c>
      <c r="BY60" s="449"/>
      <c r="BZ60" s="451"/>
      <c r="DU60" s="385" t="s">
        <v>850</v>
      </c>
      <c r="DV60" s="189" t="s">
        <v>373</v>
      </c>
      <c r="DW60" s="175" t="s">
        <v>374</v>
      </c>
      <c r="DX60" s="180">
        <v>0</v>
      </c>
      <c r="DY60" s="180">
        <v>3</v>
      </c>
      <c r="DZ60" s="176">
        <v>1</v>
      </c>
      <c r="EA60" s="459">
        <v>0</v>
      </c>
      <c r="EB60" s="194">
        <v>2</v>
      </c>
      <c r="EC60" s="377">
        <v>0</v>
      </c>
      <c r="GH60" s="2" t="str">
        <f t="shared" si="5"/>
        <v>1</v>
      </c>
      <c r="GI60" s="2" t="str">
        <f t="shared" si="6"/>
        <v>1</v>
      </c>
      <c r="GJ60" s="2">
        <f t="shared" si="8"/>
        <v>100</v>
      </c>
    </row>
    <row r="61" spans="1:192" ht="42" customHeight="1" x14ac:dyDescent="0.25">
      <c r="A61" s="140" t="s">
        <v>50</v>
      </c>
      <c r="B61" s="22" t="s">
        <v>51</v>
      </c>
      <c r="C61" s="36" t="s">
        <v>94</v>
      </c>
      <c r="D61" s="467" t="s">
        <v>62</v>
      </c>
      <c r="E61" s="36" t="s">
        <v>240</v>
      </c>
      <c r="F61" s="54" t="s">
        <v>143</v>
      </c>
      <c r="G61" s="54" t="s">
        <v>144</v>
      </c>
      <c r="H61" s="43">
        <v>3630</v>
      </c>
      <c r="I61" s="55">
        <v>3700</v>
      </c>
      <c r="J61" s="740"/>
      <c r="K61" s="428" t="s">
        <v>852</v>
      </c>
      <c r="L61" s="354" t="s">
        <v>377</v>
      </c>
      <c r="M61" s="405" t="s">
        <v>378</v>
      </c>
      <c r="N61" s="404">
        <f t="shared" si="0"/>
        <v>0</v>
      </c>
      <c r="O61" s="404">
        <f t="shared" si="1"/>
        <v>1</v>
      </c>
      <c r="P61" s="675">
        <v>0</v>
      </c>
      <c r="Q61" s="324"/>
      <c r="R61" s="704" t="str">
        <f t="shared" si="2"/>
        <v>100</v>
      </c>
      <c r="S61" s="666"/>
      <c r="T61" s="149">
        <v>0</v>
      </c>
      <c r="U61" s="150"/>
      <c r="V61" s="150"/>
      <c r="W61" s="150"/>
      <c r="X61" s="150"/>
      <c r="Y61" s="150"/>
      <c r="Z61" s="150"/>
      <c r="AA61" s="150"/>
      <c r="AB61" s="150"/>
      <c r="AC61" s="150"/>
      <c r="AD61" s="150"/>
      <c r="AE61" s="150"/>
      <c r="AF61" s="150"/>
      <c r="AG61" s="150"/>
      <c r="AH61" s="150"/>
      <c r="AI61" s="150"/>
      <c r="AJ61" s="150"/>
      <c r="AK61" s="150"/>
      <c r="AL61" s="150"/>
      <c r="AM61" s="150"/>
      <c r="AN61" s="150"/>
      <c r="AO61" s="150"/>
      <c r="AP61" s="150"/>
      <c r="AQ61" s="150"/>
      <c r="AR61" s="150"/>
      <c r="AS61" s="150"/>
      <c r="AT61" s="150"/>
      <c r="AU61" s="150"/>
      <c r="AV61" s="150"/>
      <c r="AW61" s="150"/>
      <c r="AX61" s="150"/>
      <c r="AY61" s="150"/>
      <c r="AZ61" s="150"/>
      <c r="BA61" s="150"/>
      <c r="BB61" s="150"/>
      <c r="BC61" s="150"/>
      <c r="BD61" s="150"/>
      <c r="BE61" s="150"/>
      <c r="BF61" s="150"/>
      <c r="BG61" s="150"/>
      <c r="BH61" s="150"/>
      <c r="BI61" s="150"/>
      <c r="BJ61" s="150"/>
      <c r="BK61" s="150"/>
      <c r="BL61" s="150"/>
      <c r="BM61" s="150"/>
      <c r="BN61" s="150"/>
      <c r="BO61" s="150"/>
      <c r="BP61" s="150"/>
      <c r="BQ61" s="150"/>
      <c r="BR61" s="150"/>
      <c r="BS61" s="150"/>
      <c r="BT61" s="150"/>
      <c r="BU61" s="150"/>
      <c r="BV61" s="191">
        <f t="shared" si="3"/>
        <v>0</v>
      </c>
      <c r="BW61" s="20">
        <f t="shared" si="4"/>
        <v>100</v>
      </c>
      <c r="BX61" s="480" t="s">
        <v>1200</v>
      </c>
      <c r="BY61" s="449"/>
      <c r="BZ61" s="451"/>
      <c r="DU61" s="385" t="s">
        <v>851</v>
      </c>
      <c r="DV61" s="189" t="s">
        <v>375</v>
      </c>
      <c r="DW61" s="175" t="s">
        <v>376</v>
      </c>
      <c r="DX61" s="175">
        <v>6</v>
      </c>
      <c r="DY61" s="175">
        <v>16</v>
      </c>
      <c r="DZ61" s="176">
        <v>16</v>
      </c>
      <c r="EA61" s="183">
        <v>16</v>
      </c>
      <c r="EB61" s="176">
        <v>16</v>
      </c>
      <c r="EC61" s="377">
        <v>16</v>
      </c>
      <c r="GH61" s="2" t="str">
        <f t="shared" si="5"/>
        <v>0</v>
      </c>
      <c r="GI61" s="2" t="str">
        <f t="shared" si="6"/>
        <v>0</v>
      </c>
      <c r="GJ61" s="2" t="str">
        <f t="shared" si="8"/>
        <v>100</v>
      </c>
    </row>
    <row r="62" spans="1:192" ht="165" x14ac:dyDescent="0.25">
      <c r="A62" s="140" t="s">
        <v>50</v>
      </c>
      <c r="B62" s="22" t="s">
        <v>51</v>
      </c>
      <c r="C62" s="36" t="s">
        <v>94</v>
      </c>
      <c r="D62" s="467" t="s">
        <v>62</v>
      </c>
      <c r="E62" s="36" t="s">
        <v>240</v>
      </c>
      <c r="F62" s="54" t="s">
        <v>143</v>
      </c>
      <c r="G62" s="54" t="s">
        <v>144</v>
      </c>
      <c r="H62" s="43">
        <v>3630</v>
      </c>
      <c r="I62" s="55">
        <v>3700</v>
      </c>
      <c r="J62" s="740"/>
      <c r="K62" s="428" t="s">
        <v>853</v>
      </c>
      <c r="L62" s="354" t="s">
        <v>379</v>
      </c>
      <c r="M62" s="405" t="s">
        <v>1219</v>
      </c>
      <c r="N62" s="404">
        <f t="shared" si="0"/>
        <v>25</v>
      </c>
      <c r="O62" s="404">
        <f t="shared" si="1"/>
        <v>50</v>
      </c>
      <c r="P62" s="675">
        <v>0</v>
      </c>
      <c r="Q62" s="324"/>
      <c r="R62" s="704" t="str">
        <f t="shared" si="2"/>
        <v>100</v>
      </c>
      <c r="S62" s="666"/>
      <c r="T62" s="149">
        <v>0</v>
      </c>
      <c r="U62" s="150"/>
      <c r="V62" s="150"/>
      <c r="W62" s="150"/>
      <c r="X62" s="150"/>
      <c r="Y62" s="150"/>
      <c r="Z62" s="150"/>
      <c r="AA62" s="150"/>
      <c r="AB62" s="150"/>
      <c r="AC62" s="150"/>
      <c r="AD62" s="150"/>
      <c r="AE62" s="150"/>
      <c r="AF62" s="150"/>
      <c r="AG62" s="150"/>
      <c r="AH62" s="150"/>
      <c r="AI62" s="150"/>
      <c r="AJ62" s="150"/>
      <c r="AK62" s="150"/>
      <c r="AL62" s="150"/>
      <c r="AM62" s="150"/>
      <c r="AN62" s="150"/>
      <c r="AO62" s="150"/>
      <c r="AP62" s="150"/>
      <c r="AQ62" s="150"/>
      <c r="AR62" s="150"/>
      <c r="AS62" s="150"/>
      <c r="AT62" s="150"/>
      <c r="AU62" s="150"/>
      <c r="AV62" s="150"/>
      <c r="AW62" s="150"/>
      <c r="AX62" s="150"/>
      <c r="AY62" s="150"/>
      <c r="AZ62" s="150"/>
      <c r="BA62" s="150"/>
      <c r="BB62" s="150"/>
      <c r="BC62" s="150"/>
      <c r="BD62" s="150"/>
      <c r="BE62" s="150"/>
      <c r="BF62" s="150"/>
      <c r="BG62" s="150"/>
      <c r="BH62" s="150"/>
      <c r="BI62" s="150"/>
      <c r="BJ62" s="150"/>
      <c r="BK62" s="150"/>
      <c r="BL62" s="150"/>
      <c r="BM62" s="150"/>
      <c r="BN62" s="150"/>
      <c r="BO62" s="150"/>
      <c r="BP62" s="150"/>
      <c r="BQ62" s="150"/>
      <c r="BR62" s="150"/>
      <c r="BS62" s="150"/>
      <c r="BT62" s="150"/>
      <c r="BU62" s="150"/>
      <c r="BV62" s="191">
        <f t="shared" si="3"/>
        <v>0</v>
      </c>
      <c r="BW62" s="20">
        <f t="shared" si="4"/>
        <v>100</v>
      </c>
      <c r="BX62" s="480" t="s">
        <v>1200</v>
      </c>
      <c r="BY62" s="449"/>
      <c r="BZ62" s="451"/>
      <c r="DU62" s="385" t="s">
        <v>852</v>
      </c>
      <c r="DV62" s="189" t="s">
        <v>377</v>
      </c>
      <c r="DW62" s="175" t="s">
        <v>378</v>
      </c>
      <c r="DX62" s="175">
        <v>0</v>
      </c>
      <c r="DY62" s="175">
        <v>1</v>
      </c>
      <c r="DZ62" s="179">
        <v>0.25</v>
      </c>
      <c r="EA62" s="188">
        <v>0.25</v>
      </c>
      <c r="EB62" s="179">
        <v>0.25</v>
      </c>
      <c r="EC62" s="376">
        <v>0.25</v>
      </c>
      <c r="GH62" s="2" t="str">
        <f t="shared" si="5"/>
        <v>0</v>
      </c>
      <c r="GI62" s="2" t="str">
        <f t="shared" si="6"/>
        <v>0</v>
      </c>
      <c r="GJ62" s="2" t="str">
        <f t="shared" si="8"/>
        <v>100</v>
      </c>
    </row>
    <row r="63" spans="1:192" ht="54" customHeight="1" x14ac:dyDescent="0.25">
      <c r="A63" s="140" t="s">
        <v>50</v>
      </c>
      <c r="B63" s="22" t="s">
        <v>51</v>
      </c>
      <c r="C63" s="36" t="s">
        <v>94</v>
      </c>
      <c r="D63" s="467" t="s">
        <v>62</v>
      </c>
      <c r="E63" s="36" t="s">
        <v>240</v>
      </c>
      <c r="F63" s="54" t="s">
        <v>143</v>
      </c>
      <c r="G63" s="54" t="s">
        <v>144</v>
      </c>
      <c r="H63" s="43">
        <v>3630</v>
      </c>
      <c r="I63" s="55">
        <v>3700</v>
      </c>
      <c r="J63" s="740"/>
      <c r="K63" s="428" t="s">
        <v>854</v>
      </c>
      <c r="L63" s="354" t="s">
        <v>380</v>
      </c>
      <c r="M63" s="405" t="s">
        <v>381</v>
      </c>
      <c r="N63" s="404">
        <f t="shared" si="0"/>
        <v>2</v>
      </c>
      <c r="O63" s="404">
        <f t="shared" si="1"/>
        <v>6</v>
      </c>
      <c r="P63" s="675">
        <f t="shared" si="7"/>
        <v>2</v>
      </c>
      <c r="Q63" s="324"/>
      <c r="R63" s="704">
        <f t="shared" si="2"/>
        <v>100</v>
      </c>
      <c r="S63" s="666"/>
      <c r="T63" s="149">
        <v>50000000</v>
      </c>
      <c r="U63" s="150"/>
      <c r="V63" s="150"/>
      <c r="W63" s="150"/>
      <c r="X63" s="150"/>
      <c r="Y63" s="150"/>
      <c r="Z63" s="150"/>
      <c r="AA63" s="150"/>
      <c r="AB63" s="150"/>
      <c r="AC63" s="150"/>
      <c r="AD63" s="150"/>
      <c r="AE63" s="150"/>
      <c r="AF63" s="150"/>
      <c r="AG63" s="150"/>
      <c r="AH63" s="150"/>
      <c r="AI63" s="150"/>
      <c r="AJ63" s="150"/>
      <c r="AK63" s="150"/>
      <c r="AL63" s="150"/>
      <c r="AM63" s="150"/>
      <c r="AN63" s="150"/>
      <c r="AO63" s="150"/>
      <c r="AP63" s="150"/>
      <c r="AQ63" s="150"/>
      <c r="AR63" s="150"/>
      <c r="AS63" s="150"/>
      <c r="AT63" s="150"/>
      <c r="AU63" s="150"/>
      <c r="AV63" s="150"/>
      <c r="AW63" s="150"/>
      <c r="AX63" s="150"/>
      <c r="AY63" s="150"/>
      <c r="AZ63" s="150"/>
      <c r="BA63" s="150"/>
      <c r="BB63" s="150"/>
      <c r="BC63" s="150"/>
      <c r="BD63" s="150"/>
      <c r="BE63" s="150"/>
      <c r="BF63" s="150"/>
      <c r="BG63" s="150"/>
      <c r="BH63" s="150"/>
      <c r="BI63" s="150"/>
      <c r="BJ63" s="150"/>
      <c r="BK63" s="150"/>
      <c r="BL63" s="150"/>
      <c r="BM63" s="150"/>
      <c r="BN63" s="150"/>
      <c r="BO63" s="150"/>
      <c r="BP63" s="150"/>
      <c r="BQ63" s="150"/>
      <c r="BR63" s="150"/>
      <c r="BS63" s="150"/>
      <c r="BT63" s="150"/>
      <c r="BU63" s="150"/>
      <c r="BV63" s="191">
        <f t="shared" si="3"/>
        <v>50000000</v>
      </c>
      <c r="BW63" s="20">
        <f t="shared" si="4"/>
        <v>-49999900</v>
      </c>
      <c r="BX63" s="480" t="s">
        <v>1200</v>
      </c>
      <c r="BY63" s="449"/>
      <c r="BZ63" s="451"/>
      <c r="DU63" s="385" t="s">
        <v>853</v>
      </c>
      <c r="DV63" s="189" t="s">
        <v>379</v>
      </c>
      <c r="DW63" s="175" t="s">
        <v>1115</v>
      </c>
      <c r="DX63" s="183">
        <v>25</v>
      </c>
      <c r="DY63" s="183">
        <v>50</v>
      </c>
      <c r="DZ63" s="183">
        <v>0</v>
      </c>
      <c r="EA63" s="183">
        <v>0</v>
      </c>
      <c r="EB63" s="196">
        <v>0</v>
      </c>
      <c r="EC63" s="378">
        <v>25</v>
      </c>
      <c r="GH63" s="2" t="str">
        <f t="shared" si="5"/>
        <v>1</v>
      </c>
      <c r="GI63" s="2" t="str">
        <f t="shared" si="6"/>
        <v>1</v>
      </c>
      <c r="GJ63" s="2">
        <f t="shared" si="8"/>
        <v>100</v>
      </c>
    </row>
    <row r="64" spans="1:192" ht="54" customHeight="1" x14ac:dyDescent="0.25">
      <c r="A64" s="140" t="s">
        <v>50</v>
      </c>
      <c r="B64" s="22" t="s">
        <v>51</v>
      </c>
      <c r="C64" s="36" t="s">
        <v>94</v>
      </c>
      <c r="D64" s="467" t="s">
        <v>62</v>
      </c>
      <c r="E64" s="36" t="s">
        <v>240</v>
      </c>
      <c r="F64" s="54" t="s">
        <v>143</v>
      </c>
      <c r="G64" s="54" t="s">
        <v>144</v>
      </c>
      <c r="H64" s="43">
        <v>3630</v>
      </c>
      <c r="I64" s="55">
        <v>3700</v>
      </c>
      <c r="J64" s="740"/>
      <c r="K64" s="428" t="s">
        <v>855</v>
      </c>
      <c r="L64" s="354" t="s">
        <v>382</v>
      </c>
      <c r="M64" s="405" t="s">
        <v>383</v>
      </c>
      <c r="N64" s="404">
        <f t="shared" si="0"/>
        <v>1</v>
      </c>
      <c r="O64" s="404">
        <f t="shared" si="1"/>
        <v>1</v>
      </c>
      <c r="P64" s="675">
        <f t="shared" si="7"/>
        <v>1</v>
      </c>
      <c r="Q64" s="324"/>
      <c r="R64" s="704">
        <f t="shared" si="2"/>
        <v>100</v>
      </c>
      <c r="S64" s="666"/>
      <c r="T64" s="149">
        <v>750000000</v>
      </c>
      <c r="U64" s="150"/>
      <c r="V64" s="150"/>
      <c r="W64" s="150"/>
      <c r="X64" s="150"/>
      <c r="Y64" s="150"/>
      <c r="Z64" s="150"/>
      <c r="AA64" s="150"/>
      <c r="AB64" s="150"/>
      <c r="AC64" s="150"/>
      <c r="AD64" s="150"/>
      <c r="AE64" s="150"/>
      <c r="AF64" s="150"/>
      <c r="AG64" s="150"/>
      <c r="AH64" s="150"/>
      <c r="AI64" s="150">
        <v>140000000</v>
      </c>
      <c r="AJ64" s="150"/>
      <c r="AK64" s="150"/>
      <c r="AL64" s="150"/>
      <c r="AM64" s="150"/>
      <c r="AN64" s="150"/>
      <c r="AO64" s="150"/>
      <c r="AP64" s="150"/>
      <c r="AQ64" s="150"/>
      <c r="AR64" s="150"/>
      <c r="AS64" s="150"/>
      <c r="AT64" s="150"/>
      <c r="AU64" s="150"/>
      <c r="AV64" s="150"/>
      <c r="AW64" s="150"/>
      <c r="AX64" s="150"/>
      <c r="AY64" s="150"/>
      <c r="AZ64" s="150"/>
      <c r="BA64" s="150"/>
      <c r="BB64" s="150"/>
      <c r="BC64" s="150"/>
      <c r="BD64" s="150"/>
      <c r="BE64" s="150"/>
      <c r="BF64" s="150"/>
      <c r="BG64" s="150"/>
      <c r="BH64" s="150"/>
      <c r="BI64" s="150"/>
      <c r="BJ64" s="150"/>
      <c r="BK64" s="150"/>
      <c r="BL64" s="150"/>
      <c r="BM64" s="150"/>
      <c r="BN64" s="150"/>
      <c r="BO64" s="150"/>
      <c r="BP64" s="150"/>
      <c r="BQ64" s="150"/>
      <c r="BR64" s="150"/>
      <c r="BS64" s="150"/>
      <c r="BT64" s="150"/>
      <c r="BU64" s="150"/>
      <c r="BV64" s="191">
        <f t="shared" si="3"/>
        <v>890000000</v>
      </c>
      <c r="BW64" s="20">
        <f t="shared" si="4"/>
        <v>-889999900</v>
      </c>
      <c r="BX64" s="480" t="s">
        <v>1200</v>
      </c>
      <c r="BY64" s="449"/>
      <c r="BZ64" s="451"/>
      <c r="DU64" s="385" t="s">
        <v>854</v>
      </c>
      <c r="DV64" s="189" t="s">
        <v>380</v>
      </c>
      <c r="DW64" s="175" t="s">
        <v>381</v>
      </c>
      <c r="DX64" s="175">
        <v>2</v>
      </c>
      <c r="DY64" s="175">
        <v>6</v>
      </c>
      <c r="DZ64" s="176">
        <v>0</v>
      </c>
      <c r="EA64" s="459">
        <v>0</v>
      </c>
      <c r="EB64" s="176">
        <v>2</v>
      </c>
      <c r="EC64" s="377">
        <v>2</v>
      </c>
      <c r="GH64" s="2" t="str">
        <f t="shared" si="5"/>
        <v>1</v>
      </c>
      <c r="GI64" s="2" t="str">
        <f t="shared" si="6"/>
        <v>1</v>
      </c>
      <c r="GJ64" s="2">
        <f t="shared" si="8"/>
        <v>100</v>
      </c>
    </row>
    <row r="65" spans="1:192" ht="105" x14ac:dyDescent="0.25">
      <c r="A65" s="140" t="s">
        <v>50</v>
      </c>
      <c r="B65" s="22" t="s">
        <v>51</v>
      </c>
      <c r="C65" s="36" t="s">
        <v>94</v>
      </c>
      <c r="D65" s="467" t="s">
        <v>62</v>
      </c>
      <c r="E65" s="36" t="s">
        <v>240</v>
      </c>
      <c r="F65" s="54" t="s">
        <v>143</v>
      </c>
      <c r="G65" s="54" t="s">
        <v>144</v>
      </c>
      <c r="H65" s="43">
        <v>3630</v>
      </c>
      <c r="I65" s="55">
        <v>3700</v>
      </c>
      <c r="J65" s="740"/>
      <c r="K65" s="428" t="s">
        <v>1234</v>
      </c>
      <c r="L65" s="354" t="s">
        <v>384</v>
      </c>
      <c r="M65" s="405" t="s">
        <v>385</v>
      </c>
      <c r="N65" s="404">
        <f t="shared" si="0"/>
        <v>1</v>
      </c>
      <c r="O65" s="404">
        <f t="shared" si="1"/>
        <v>20</v>
      </c>
      <c r="P65" s="675">
        <f t="shared" si="7"/>
        <v>8</v>
      </c>
      <c r="Q65" s="324"/>
      <c r="R65" s="704">
        <f t="shared" si="2"/>
        <v>100</v>
      </c>
      <c r="S65" s="666"/>
      <c r="T65" s="149">
        <v>40000000</v>
      </c>
      <c r="U65" s="150"/>
      <c r="V65" s="150"/>
      <c r="W65" s="150"/>
      <c r="X65" s="150"/>
      <c r="Y65" s="150"/>
      <c r="Z65" s="150"/>
      <c r="AA65" s="150"/>
      <c r="AB65" s="150"/>
      <c r="AC65" s="150"/>
      <c r="AD65" s="150"/>
      <c r="AE65" s="150"/>
      <c r="AF65" s="150"/>
      <c r="AG65" s="150"/>
      <c r="AH65" s="150"/>
      <c r="AI65" s="150"/>
      <c r="AJ65" s="150"/>
      <c r="AK65" s="150"/>
      <c r="AL65" s="150"/>
      <c r="AM65" s="150"/>
      <c r="AN65" s="150"/>
      <c r="AO65" s="150"/>
      <c r="AP65" s="150"/>
      <c r="AQ65" s="150"/>
      <c r="AR65" s="150"/>
      <c r="AS65" s="150"/>
      <c r="AT65" s="150"/>
      <c r="AU65" s="150"/>
      <c r="AV65" s="150"/>
      <c r="AW65" s="150"/>
      <c r="AX65" s="150"/>
      <c r="AY65" s="150"/>
      <c r="AZ65" s="150"/>
      <c r="BA65" s="150"/>
      <c r="BB65" s="150"/>
      <c r="BC65" s="150"/>
      <c r="BD65" s="150"/>
      <c r="BE65" s="150"/>
      <c r="BF65" s="150"/>
      <c r="BG65" s="150"/>
      <c r="BH65" s="150"/>
      <c r="BI65" s="150"/>
      <c r="BJ65" s="150"/>
      <c r="BK65" s="150"/>
      <c r="BL65" s="150"/>
      <c r="BM65" s="150"/>
      <c r="BN65" s="150"/>
      <c r="BO65" s="150"/>
      <c r="BP65" s="150"/>
      <c r="BQ65" s="150"/>
      <c r="BR65" s="150"/>
      <c r="BS65" s="150"/>
      <c r="BT65" s="150"/>
      <c r="BU65" s="150"/>
      <c r="BV65" s="191">
        <f t="shared" si="3"/>
        <v>40000000</v>
      </c>
      <c r="BW65" s="20">
        <f t="shared" si="4"/>
        <v>-39999900</v>
      </c>
      <c r="BX65" s="480" t="s">
        <v>1200</v>
      </c>
      <c r="BY65" s="449"/>
      <c r="BZ65" s="451"/>
      <c r="DU65" s="385" t="s">
        <v>855</v>
      </c>
      <c r="DV65" s="189" t="s">
        <v>382</v>
      </c>
      <c r="DW65" s="175" t="s">
        <v>383</v>
      </c>
      <c r="DX65" s="175">
        <v>1</v>
      </c>
      <c r="DY65" s="175">
        <v>1</v>
      </c>
      <c r="DZ65" s="179">
        <v>1</v>
      </c>
      <c r="EA65" s="188">
        <v>1</v>
      </c>
      <c r="EB65" s="179">
        <v>1</v>
      </c>
      <c r="EC65" s="376">
        <v>1</v>
      </c>
      <c r="GH65" s="2" t="str">
        <f t="shared" si="5"/>
        <v>1</v>
      </c>
      <c r="GI65" s="2" t="str">
        <f t="shared" si="6"/>
        <v>1</v>
      </c>
      <c r="GJ65" s="2">
        <f t="shared" si="8"/>
        <v>100</v>
      </c>
    </row>
    <row r="66" spans="1:192" ht="61.5" customHeight="1" thickBot="1" x14ac:dyDescent="0.3">
      <c r="A66" s="140" t="s">
        <v>50</v>
      </c>
      <c r="B66" s="22" t="s">
        <v>51</v>
      </c>
      <c r="C66" s="229" t="s">
        <v>94</v>
      </c>
      <c r="D66" s="468" t="s">
        <v>62</v>
      </c>
      <c r="E66" s="229" t="s">
        <v>240</v>
      </c>
      <c r="F66" s="242" t="s">
        <v>143</v>
      </c>
      <c r="G66" s="242" t="s">
        <v>144</v>
      </c>
      <c r="H66" s="231">
        <v>3630</v>
      </c>
      <c r="I66" s="243">
        <v>3700</v>
      </c>
      <c r="J66" s="750"/>
      <c r="K66" s="429" t="s">
        <v>856</v>
      </c>
      <c r="L66" s="355" t="s">
        <v>386</v>
      </c>
      <c r="M66" s="402" t="s">
        <v>387</v>
      </c>
      <c r="N66" s="403">
        <f t="shared" si="0"/>
        <v>0</v>
      </c>
      <c r="O66" s="403">
        <f t="shared" si="1"/>
        <v>40</v>
      </c>
      <c r="P66" s="676">
        <f t="shared" si="7"/>
        <v>25</v>
      </c>
      <c r="Q66" s="325"/>
      <c r="R66" s="705">
        <f t="shared" si="2"/>
        <v>100</v>
      </c>
      <c r="S66" s="667"/>
      <c r="T66" s="207">
        <v>300000000</v>
      </c>
      <c r="U66" s="208"/>
      <c r="V66" s="208"/>
      <c r="W66" s="208"/>
      <c r="X66" s="208"/>
      <c r="Y66" s="208"/>
      <c r="Z66" s="208"/>
      <c r="AA66" s="208"/>
      <c r="AB66" s="208"/>
      <c r="AC66" s="208"/>
      <c r="AD66" s="208"/>
      <c r="AE66" s="208"/>
      <c r="AF66" s="208"/>
      <c r="AG66" s="208"/>
      <c r="AH66" s="208"/>
      <c r="AI66" s="208"/>
      <c r="AJ66" s="208"/>
      <c r="AK66" s="208"/>
      <c r="AL66" s="208"/>
      <c r="AM66" s="208"/>
      <c r="AN66" s="208"/>
      <c r="AO66" s="208"/>
      <c r="AP66" s="208"/>
      <c r="AQ66" s="208"/>
      <c r="AR66" s="208"/>
      <c r="AS66" s="208"/>
      <c r="AT66" s="208"/>
      <c r="AU66" s="208"/>
      <c r="AV66" s="208"/>
      <c r="AW66" s="208"/>
      <c r="AX66" s="208"/>
      <c r="AY66" s="208"/>
      <c r="AZ66" s="208"/>
      <c r="BA66" s="208"/>
      <c r="BB66" s="208"/>
      <c r="BC66" s="208"/>
      <c r="BD66" s="208"/>
      <c r="BE66" s="208"/>
      <c r="BF66" s="208"/>
      <c r="BG66" s="208"/>
      <c r="BH66" s="208"/>
      <c r="BI66" s="208"/>
      <c r="BJ66" s="208"/>
      <c r="BK66" s="208"/>
      <c r="BL66" s="208"/>
      <c r="BM66" s="208"/>
      <c r="BN66" s="208"/>
      <c r="BO66" s="208"/>
      <c r="BP66" s="208"/>
      <c r="BQ66" s="208"/>
      <c r="BR66" s="208"/>
      <c r="BS66" s="208"/>
      <c r="BT66" s="208"/>
      <c r="BU66" s="208"/>
      <c r="BV66" s="536">
        <f t="shared" si="3"/>
        <v>300000000</v>
      </c>
      <c r="BW66" s="209">
        <f t="shared" si="4"/>
        <v>-299999900</v>
      </c>
      <c r="BX66" s="481" t="s">
        <v>1200</v>
      </c>
      <c r="BY66" s="449"/>
      <c r="BZ66" s="451"/>
      <c r="DU66" s="385" t="s">
        <v>1234</v>
      </c>
      <c r="DV66" s="189" t="s">
        <v>384</v>
      </c>
      <c r="DW66" s="175" t="s">
        <v>385</v>
      </c>
      <c r="DX66" s="175">
        <v>1</v>
      </c>
      <c r="DY66" s="175">
        <v>20</v>
      </c>
      <c r="DZ66" s="176">
        <v>0</v>
      </c>
      <c r="EA66" s="459">
        <v>3</v>
      </c>
      <c r="EB66" s="194">
        <v>8</v>
      </c>
      <c r="EC66" s="381">
        <v>8</v>
      </c>
      <c r="GH66" s="2" t="str">
        <f t="shared" si="5"/>
        <v>1</v>
      </c>
      <c r="GI66" s="2" t="str">
        <f t="shared" si="6"/>
        <v>1</v>
      </c>
      <c r="GJ66" s="2">
        <f t="shared" si="8"/>
        <v>100</v>
      </c>
    </row>
    <row r="67" spans="1:192" ht="89.25" customHeight="1" x14ac:dyDescent="0.25">
      <c r="A67" s="140" t="s">
        <v>50</v>
      </c>
      <c r="B67" s="23" t="s">
        <v>51</v>
      </c>
      <c r="C67" s="37" t="s">
        <v>95</v>
      </c>
      <c r="D67" s="26" t="s">
        <v>63</v>
      </c>
      <c r="E67" s="37" t="s">
        <v>241</v>
      </c>
      <c r="F67" s="45" t="s">
        <v>145</v>
      </c>
      <c r="G67" s="46" t="s">
        <v>144</v>
      </c>
      <c r="H67" s="40">
        <v>1400</v>
      </c>
      <c r="I67" s="53">
        <v>1800</v>
      </c>
      <c r="J67" s="749" t="s">
        <v>1154</v>
      </c>
      <c r="K67" s="425" t="s">
        <v>857</v>
      </c>
      <c r="L67" s="362" t="s">
        <v>388</v>
      </c>
      <c r="M67" s="426" t="s">
        <v>389</v>
      </c>
      <c r="N67" s="427">
        <f t="shared" si="0"/>
        <v>15</v>
      </c>
      <c r="O67" s="427">
        <f t="shared" si="1"/>
        <v>19</v>
      </c>
      <c r="P67" s="681">
        <f t="shared" si="7"/>
        <v>19</v>
      </c>
      <c r="Q67" s="330">
        <f>SUM(R67:R79)</f>
        <v>1000</v>
      </c>
      <c r="R67" s="710">
        <f t="shared" si="2"/>
        <v>100</v>
      </c>
      <c r="S67" s="668">
        <f>SUM(BV67:BV79)</f>
        <v>2000000000</v>
      </c>
      <c r="T67" s="239">
        <v>578243693</v>
      </c>
      <c r="U67" s="153"/>
      <c r="V67" s="153"/>
      <c r="W67" s="153"/>
      <c r="X67" s="153"/>
      <c r="Y67" s="153"/>
      <c r="Z67" s="153"/>
      <c r="AA67" s="153"/>
      <c r="AB67" s="153"/>
      <c r="AC67" s="153">
        <v>218756307</v>
      </c>
      <c r="AD67" s="153"/>
      <c r="AE67" s="153"/>
      <c r="AF67" s="153"/>
      <c r="AG67" s="153"/>
      <c r="AH67" s="153"/>
      <c r="AI67" s="153"/>
      <c r="AJ67" s="153"/>
      <c r="AK67" s="153"/>
      <c r="AL67" s="153"/>
      <c r="AM67" s="153"/>
      <c r="AN67" s="153"/>
      <c r="AO67" s="153"/>
      <c r="AP67" s="153"/>
      <c r="AQ67" s="153"/>
      <c r="AR67" s="153"/>
      <c r="AS67" s="153"/>
      <c r="AT67" s="153"/>
      <c r="AU67" s="153"/>
      <c r="AV67" s="153"/>
      <c r="AW67" s="153"/>
      <c r="AX67" s="153"/>
      <c r="AY67" s="153"/>
      <c r="AZ67" s="153"/>
      <c r="BA67" s="153"/>
      <c r="BB67" s="153"/>
      <c r="BC67" s="153"/>
      <c r="BD67" s="153">
        <v>26000000</v>
      </c>
      <c r="BE67" s="153"/>
      <c r="BF67" s="153"/>
      <c r="BG67" s="153"/>
      <c r="BH67" s="153"/>
      <c r="BI67" s="153"/>
      <c r="BJ67" s="153"/>
      <c r="BK67" s="153"/>
      <c r="BL67" s="153"/>
      <c r="BM67" s="153"/>
      <c r="BN67" s="153"/>
      <c r="BO67" s="153"/>
      <c r="BP67" s="153"/>
      <c r="BQ67" s="153"/>
      <c r="BR67" s="153"/>
      <c r="BS67" s="153"/>
      <c r="BT67" s="153"/>
      <c r="BU67" s="153"/>
      <c r="BV67" s="541">
        <f t="shared" si="3"/>
        <v>823000000</v>
      </c>
      <c r="BW67" s="240">
        <f t="shared" si="4"/>
        <v>-822999900</v>
      </c>
      <c r="BX67" s="486" t="s">
        <v>1201</v>
      </c>
      <c r="BY67" s="449"/>
      <c r="BZ67" s="451"/>
      <c r="DU67" s="385" t="s">
        <v>856</v>
      </c>
      <c r="DV67" s="189" t="s">
        <v>386</v>
      </c>
      <c r="DW67" s="175" t="s">
        <v>387</v>
      </c>
      <c r="DX67" s="175">
        <v>0</v>
      </c>
      <c r="DY67" s="176">
        <v>40</v>
      </c>
      <c r="DZ67" s="176">
        <v>0</v>
      </c>
      <c r="EA67" s="458">
        <v>0</v>
      </c>
      <c r="EB67" s="179">
        <v>15</v>
      </c>
      <c r="EC67" s="375">
        <v>25</v>
      </c>
      <c r="GH67" s="2" t="str">
        <f t="shared" si="5"/>
        <v>1</v>
      </c>
      <c r="GI67" s="2" t="str">
        <f t="shared" si="6"/>
        <v>1</v>
      </c>
      <c r="GJ67" s="2">
        <f t="shared" si="8"/>
        <v>100</v>
      </c>
    </row>
    <row r="68" spans="1:192" ht="36" customHeight="1" x14ac:dyDescent="0.25">
      <c r="A68" s="142" t="s">
        <v>50</v>
      </c>
      <c r="B68" s="25" t="s">
        <v>51</v>
      </c>
      <c r="C68" s="38" t="s">
        <v>95</v>
      </c>
      <c r="D68" s="469" t="s">
        <v>63</v>
      </c>
      <c r="E68" s="36" t="s">
        <v>241</v>
      </c>
      <c r="F68" s="56" t="s">
        <v>145</v>
      </c>
      <c r="G68" s="56" t="s">
        <v>144</v>
      </c>
      <c r="H68" s="43">
        <v>1400</v>
      </c>
      <c r="I68" s="55">
        <v>1800</v>
      </c>
      <c r="J68" s="740"/>
      <c r="K68" s="428" t="s">
        <v>858</v>
      </c>
      <c r="L68" s="354" t="s">
        <v>390</v>
      </c>
      <c r="M68" s="405" t="s">
        <v>391</v>
      </c>
      <c r="N68" s="404">
        <f t="shared" si="0"/>
        <v>4</v>
      </c>
      <c r="O68" s="404">
        <f t="shared" si="1"/>
        <v>8</v>
      </c>
      <c r="P68" s="675">
        <f t="shared" si="7"/>
        <v>8</v>
      </c>
      <c r="Q68" s="324"/>
      <c r="R68" s="704">
        <f t="shared" si="2"/>
        <v>100</v>
      </c>
      <c r="S68" s="666"/>
      <c r="T68" s="149">
        <v>126000000</v>
      </c>
      <c r="U68" s="150"/>
      <c r="V68" s="150"/>
      <c r="W68" s="150"/>
      <c r="X68" s="150"/>
      <c r="Y68" s="150"/>
      <c r="Z68" s="150"/>
      <c r="AA68" s="150"/>
      <c r="AB68" s="150"/>
      <c r="AC68" s="150"/>
      <c r="AD68" s="150"/>
      <c r="AE68" s="150"/>
      <c r="AF68" s="150"/>
      <c r="AG68" s="150"/>
      <c r="AH68" s="150"/>
      <c r="AI68" s="150"/>
      <c r="AJ68" s="150"/>
      <c r="AK68" s="150"/>
      <c r="AL68" s="150"/>
      <c r="AM68" s="150"/>
      <c r="AN68" s="150"/>
      <c r="AO68" s="150"/>
      <c r="AP68" s="150"/>
      <c r="AQ68" s="150"/>
      <c r="AR68" s="150"/>
      <c r="AS68" s="150"/>
      <c r="AT68" s="150"/>
      <c r="AU68" s="150"/>
      <c r="AV68" s="150"/>
      <c r="AW68" s="150"/>
      <c r="AX68" s="150"/>
      <c r="AY68" s="150"/>
      <c r="AZ68" s="150"/>
      <c r="BA68" s="150"/>
      <c r="BB68" s="150"/>
      <c r="BC68" s="150"/>
      <c r="BD68" s="150"/>
      <c r="BE68" s="150"/>
      <c r="BF68" s="150"/>
      <c r="BG68" s="150"/>
      <c r="BH68" s="150"/>
      <c r="BI68" s="150"/>
      <c r="BJ68" s="150"/>
      <c r="BK68" s="150"/>
      <c r="BL68" s="150"/>
      <c r="BM68" s="150"/>
      <c r="BN68" s="150"/>
      <c r="BO68" s="150"/>
      <c r="BP68" s="150"/>
      <c r="BQ68" s="150"/>
      <c r="BR68" s="150"/>
      <c r="BS68" s="150"/>
      <c r="BT68" s="150"/>
      <c r="BU68" s="150"/>
      <c r="BV68" s="191">
        <f t="shared" si="3"/>
        <v>126000000</v>
      </c>
      <c r="BW68" s="20">
        <f t="shared" si="4"/>
        <v>-125999900</v>
      </c>
      <c r="BX68" s="480" t="s">
        <v>1201</v>
      </c>
      <c r="BY68" s="449"/>
      <c r="BZ68" s="451"/>
      <c r="DU68" s="385" t="s">
        <v>857</v>
      </c>
      <c r="DV68" s="189" t="s">
        <v>388</v>
      </c>
      <c r="DW68" s="175" t="s">
        <v>389</v>
      </c>
      <c r="DX68" s="180">
        <v>15</v>
      </c>
      <c r="DY68" s="180">
        <v>19</v>
      </c>
      <c r="DZ68" s="176">
        <v>17</v>
      </c>
      <c r="EA68" s="183">
        <v>18</v>
      </c>
      <c r="EB68" s="176">
        <v>19</v>
      </c>
      <c r="EC68" s="377">
        <v>19</v>
      </c>
      <c r="GH68" s="2" t="str">
        <f t="shared" si="5"/>
        <v>1</v>
      </c>
      <c r="GI68" s="2" t="str">
        <f t="shared" si="6"/>
        <v>1</v>
      </c>
      <c r="GJ68" s="2">
        <f t="shared" si="8"/>
        <v>100</v>
      </c>
    </row>
    <row r="69" spans="1:192" ht="45" customHeight="1" x14ac:dyDescent="0.25">
      <c r="A69" s="142" t="s">
        <v>50</v>
      </c>
      <c r="B69" s="25" t="s">
        <v>51</v>
      </c>
      <c r="C69" s="38" t="s">
        <v>95</v>
      </c>
      <c r="D69" s="469" t="s">
        <v>63</v>
      </c>
      <c r="E69" s="36" t="s">
        <v>241</v>
      </c>
      <c r="F69" s="56" t="s">
        <v>145</v>
      </c>
      <c r="G69" s="56" t="s">
        <v>144</v>
      </c>
      <c r="H69" s="43">
        <v>1400</v>
      </c>
      <c r="I69" s="55">
        <v>1800</v>
      </c>
      <c r="J69" s="740"/>
      <c r="K69" s="428" t="s">
        <v>859</v>
      </c>
      <c r="L69" s="354" t="s">
        <v>392</v>
      </c>
      <c r="M69" s="405" t="s">
        <v>393</v>
      </c>
      <c r="N69" s="404">
        <f t="shared" si="0"/>
        <v>0</v>
      </c>
      <c r="O69" s="404">
        <f t="shared" si="1"/>
        <v>1</v>
      </c>
      <c r="P69" s="675">
        <f t="shared" si="7"/>
        <v>0.25</v>
      </c>
      <c r="Q69" s="324"/>
      <c r="R69" s="704">
        <f t="shared" si="2"/>
        <v>100</v>
      </c>
      <c r="S69" s="666"/>
      <c r="T69" s="149">
        <v>48000000</v>
      </c>
      <c r="U69" s="150"/>
      <c r="V69" s="150"/>
      <c r="W69" s="150"/>
      <c r="X69" s="150"/>
      <c r="Y69" s="150"/>
      <c r="Z69" s="150"/>
      <c r="AA69" s="150"/>
      <c r="AB69" s="150"/>
      <c r="AC69" s="150"/>
      <c r="AD69" s="150"/>
      <c r="AE69" s="150"/>
      <c r="AF69" s="150"/>
      <c r="AG69" s="150"/>
      <c r="AH69" s="150"/>
      <c r="AI69" s="150"/>
      <c r="AJ69" s="150"/>
      <c r="AK69" s="150"/>
      <c r="AL69" s="150"/>
      <c r="AM69" s="150"/>
      <c r="AN69" s="150"/>
      <c r="AO69" s="150"/>
      <c r="AP69" s="150"/>
      <c r="AQ69" s="150"/>
      <c r="AR69" s="150"/>
      <c r="AS69" s="150"/>
      <c r="AT69" s="150"/>
      <c r="AU69" s="150"/>
      <c r="AV69" s="150"/>
      <c r="AW69" s="150"/>
      <c r="AX69" s="150"/>
      <c r="AY69" s="150"/>
      <c r="AZ69" s="150"/>
      <c r="BA69" s="150"/>
      <c r="BB69" s="150"/>
      <c r="BC69" s="150"/>
      <c r="BD69" s="150"/>
      <c r="BE69" s="150"/>
      <c r="BF69" s="150"/>
      <c r="BG69" s="150"/>
      <c r="BH69" s="150"/>
      <c r="BI69" s="150"/>
      <c r="BJ69" s="150"/>
      <c r="BK69" s="150"/>
      <c r="BL69" s="150"/>
      <c r="BM69" s="150"/>
      <c r="BN69" s="150"/>
      <c r="BO69" s="150"/>
      <c r="BP69" s="150"/>
      <c r="BQ69" s="150"/>
      <c r="BR69" s="150"/>
      <c r="BS69" s="150"/>
      <c r="BT69" s="150"/>
      <c r="BU69" s="150"/>
      <c r="BV69" s="191">
        <f t="shared" si="3"/>
        <v>48000000</v>
      </c>
      <c r="BW69" s="20">
        <f t="shared" si="4"/>
        <v>-47999900</v>
      </c>
      <c r="BX69" s="480" t="s">
        <v>1201</v>
      </c>
      <c r="BY69" s="449"/>
      <c r="BZ69" s="451"/>
      <c r="DU69" s="385" t="s">
        <v>858</v>
      </c>
      <c r="DV69" s="189" t="s">
        <v>390</v>
      </c>
      <c r="DW69" s="175" t="s">
        <v>391</v>
      </c>
      <c r="DX69" s="175">
        <v>4</v>
      </c>
      <c r="DY69" s="175">
        <v>8</v>
      </c>
      <c r="DZ69" s="176">
        <v>6</v>
      </c>
      <c r="EA69" s="183">
        <v>8</v>
      </c>
      <c r="EB69" s="176">
        <v>8</v>
      </c>
      <c r="EC69" s="377">
        <v>8</v>
      </c>
      <c r="GH69" s="2" t="str">
        <f t="shared" si="5"/>
        <v>1</v>
      </c>
      <c r="GI69" s="2" t="str">
        <f t="shared" si="6"/>
        <v>1</v>
      </c>
      <c r="GJ69" s="2">
        <f t="shared" si="8"/>
        <v>100</v>
      </c>
    </row>
    <row r="70" spans="1:192" ht="150" x14ac:dyDescent="0.25">
      <c r="A70" s="142" t="s">
        <v>50</v>
      </c>
      <c r="B70" s="25" t="s">
        <v>51</v>
      </c>
      <c r="C70" s="38" t="s">
        <v>95</v>
      </c>
      <c r="D70" s="469" t="s">
        <v>63</v>
      </c>
      <c r="E70" s="36" t="s">
        <v>241</v>
      </c>
      <c r="F70" s="56" t="s">
        <v>145</v>
      </c>
      <c r="G70" s="56" t="s">
        <v>144</v>
      </c>
      <c r="H70" s="43">
        <v>1400</v>
      </c>
      <c r="I70" s="55">
        <v>1800</v>
      </c>
      <c r="J70" s="740"/>
      <c r="K70" s="428" t="s">
        <v>860</v>
      </c>
      <c r="L70" s="354" t="s">
        <v>394</v>
      </c>
      <c r="M70" s="405" t="s">
        <v>395</v>
      </c>
      <c r="N70" s="404">
        <f t="shared" si="0"/>
        <v>2</v>
      </c>
      <c r="O70" s="404">
        <f t="shared" si="1"/>
        <v>4</v>
      </c>
      <c r="P70" s="675">
        <f t="shared" si="7"/>
        <v>1</v>
      </c>
      <c r="Q70" s="324"/>
      <c r="R70" s="704">
        <f t="shared" si="2"/>
        <v>100</v>
      </c>
      <c r="S70" s="666"/>
      <c r="T70" s="149">
        <v>42000000</v>
      </c>
      <c r="U70" s="150"/>
      <c r="V70" s="150"/>
      <c r="W70" s="150"/>
      <c r="X70" s="150"/>
      <c r="Y70" s="150"/>
      <c r="Z70" s="150"/>
      <c r="AA70" s="150"/>
      <c r="AB70" s="150"/>
      <c r="AC70" s="150"/>
      <c r="AD70" s="150"/>
      <c r="AE70" s="150"/>
      <c r="AF70" s="150"/>
      <c r="AG70" s="150"/>
      <c r="AH70" s="150"/>
      <c r="AI70" s="150"/>
      <c r="AJ70" s="150"/>
      <c r="AK70" s="150"/>
      <c r="AL70" s="150"/>
      <c r="AM70" s="150"/>
      <c r="AN70" s="150"/>
      <c r="AO70" s="150"/>
      <c r="AP70" s="150"/>
      <c r="AQ70" s="150"/>
      <c r="AR70" s="150"/>
      <c r="AS70" s="150"/>
      <c r="AT70" s="150"/>
      <c r="AU70" s="150"/>
      <c r="AV70" s="150"/>
      <c r="AW70" s="150"/>
      <c r="AX70" s="150"/>
      <c r="AY70" s="150"/>
      <c r="AZ70" s="150"/>
      <c r="BA70" s="150"/>
      <c r="BB70" s="150"/>
      <c r="BC70" s="150"/>
      <c r="BD70" s="150"/>
      <c r="BE70" s="150"/>
      <c r="BF70" s="150"/>
      <c r="BG70" s="150"/>
      <c r="BH70" s="150"/>
      <c r="BI70" s="150"/>
      <c r="BJ70" s="150"/>
      <c r="BK70" s="150"/>
      <c r="BL70" s="150"/>
      <c r="BM70" s="150"/>
      <c r="BN70" s="150"/>
      <c r="BO70" s="150"/>
      <c r="BP70" s="150"/>
      <c r="BQ70" s="150"/>
      <c r="BR70" s="150"/>
      <c r="BS70" s="150"/>
      <c r="BT70" s="150"/>
      <c r="BU70" s="150"/>
      <c r="BV70" s="191">
        <f t="shared" si="3"/>
        <v>42000000</v>
      </c>
      <c r="BW70" s="20">
        <f t="shared" si="4"/>
        <v>-41999900</v>
      </c>
      <c r="BX70" s="480" t="s">
        <v>1201</v>
      </c>
      <c r="BY70" s="449"/>
      <c r="BZ70" s="451"/>
      <c r="DU70" s="385" t="s">
        <v>859</v>
      </c>
      <c r="DV70" s="189" t="s">
        <v>392</v>
      </c>
      <c r="DW70" s="175" t="s">
        <v>393</v>
      </c>
      <c r="DX70" s="175">
        <v>0</v>
      </c>
      <c r="DY70" s="175">
        <v>1</v>
      </c>
      <c r="DZ70" s="179">
        <v>0.25</v>
      </c>
      <c r="EA70" s="188">
        <v>0.25</v>
      </c>
      <c r="EB70" s="179">
        <v>0.25</v>
      </c>
      <c r="EC70" s="376">
        <v>0.25</v>
      </c>
      <c r="GH70" s="2" t="str">
        <f t="shared" si="5"/>
        <v>1</v>
      </c>
      <c r="GI70" s="2" t="str">
        <f t="shared" si="6"/>
        <v>1</v>
      </c>
      <c r="GJ70" s="2">
        <f t="shared" si="8"/>
        <v>100</v>
      </c>
    </row>
    <row r="71" spans="1:192" ht="43.5" customHeight="1" x14ac:dyDescent="0.25">
      <c r="A71" s="142" t="s">
        <v>50</v>
      </c>
      <c r="B71" s="25" t="s">
        <v>51</v>
      </c>
      <c r="C71" s="38" t="s">
        <v>95</v>
      </c>
      <c r="D71" s="469" t="s">
        <v>63</v>
      </c>
      <c r="E71" s="36" t="s">
        <v>241</v>
      </c>
      <c r="F71" s="56" t="s">
        <v>145</v>
      </c>
      <c r="G71" s="56" t="s">
        <v>144</v>
      </c>
      <c r="H71" s="43">
        <v>1400</v>
      </c>
      <c r="I71" s="55">
        <v>1800</v>
      </c>
      <c r="J71" s="740"/>
      <c r="K71" s="428" t="s">
        <v>861</v>
      </c>
      <c r="L71" s="354" t="s">
        <v>396</v>
      </c>
      <c r="M71" s="405" t="s">
        <v>144</v>
      </c>
      <c r="N71" s="404">
        <f t="shared" ref="N71:N134" si="9">VLOOKUP(K71,$DU$8:$EC$303,4,0)</f>
        <v>1</v>
      </c>
      <c r="O71" s="404">
        <f t="shared" ref="O71:O134" si="10">VLOOKUP(K71,$DU$8:$EC$303,5,0)</f>
        <v>2</v>
      </c>
      <c r="P71" s="675">
        <f t="shared" ref="P71:P130" si="11">VLOOKUP(K71,$DU$8:$EC$303,9,0)</f>
        <v>0.25</v>
      </c>
      <c r="Q71" s="324"/>
      <c r="R71" s="704">
        <f t="shared" si="2"/>
        <v>100</v>
      </c>
      <c r="S71" s="666"/>
      <c r="T71" s="149">
        <v>74000000</v>
      </c>
      <c r="U71" s="150"/>
      <c r="V71" s="150"/>
      <c r="W71" s="150"/>
      <c r="X71" s="150"/>
      <c r="Y71" s="150"/>
      <c r="Z71" s="150"/>
      <c r="AA71" s="150"/>
      <c r="AB71" s="150"/>
      <c r="AC71" s="150"/>
      <c r="AD71" s="150"/>
      <c r="AE71" s="150"/>
      <c r="AF71" s="150"/>
      <c r="AG71" s="150"/>
      <c r="AH71" s="150"/>
      <c r="AI71" s="150"/>
      <c r="AJ71" s="150"/>
      <c r="AK71" s="150"/>
      <c r="AL71" s="150"/>
      <c r="AM71" s="150"/>
      <c r="AN71" s="150"/>
      <c r="AO71" s="150"/>
      <c r="AP71" s="150"/>
      <c r="AQ71" s="150"/>
      <c r="AR71" s="150"/>
      <c r="AS71" s="150"/>
      <c r="AT71" s="150"/>
      <c r="AU71" s="150"/>
      <c r="AV71" s="150"/>
      <c r="AW71" s="150"/>
      <c r="AX71" s="150"/>
      <c r="AY71" s="150"/>
      <c r="AZ71" s="150"/>
      <c r="BA71" s="150"/>
      <c r="BB71" s="150"/>
      <c r="BC71" s="150"/>
      <c r="BD71" s="150"/>
      <c r="BE71" s="150"/>
      <c r="BF71" s="150"/>
      <c r="BG71" s="150"/>
      <c r="BH71" s="150"/>
      <c r="BI71" s="150"/>
      <c r="BJ71" s="150"/>
      <c r="BK71" s="150"/>
      <c r="BL71" s="150"/>
      <c r="BM71" s="150"/>
      <c r="BN71" s="150"/>
      <c r="BO71" s="150"/>
      <c r="BP71" s="150"/>
      <c r="BQ71" s="150"/>
      <c r="BR71" s="150"/>
      <c r="BS71" s="150"/>
      <c r="BT71" s="150"/>
      <c r="BU71" s="150"/>
      <c r="BV71" s="191">
        <f t="shared" ref="BV71:BV134" si="12">SUM(T71:BU71)</f>
        <v>74000000</v>
      </c>
      <c r="BW71" s="20">
        <f t="shared" ref="BW71:BW134" si="13">+R71-BV71</f>
        <v>-73999900</v>
      </c>
      <c r="BX71" s="480" t="s">
        <v>1201</v>
      </c>
      <c r="BY71" s="449"/>
      <c r="BZ71" s="451"/>
      <c r="DU71" s="385" t="s">
        <v>860</v>
      </c>
      <c r="DV71" s="189" t="s">
        <v>394</v>
      </c>
      <c r="DW71" s="175" t="s">
        <v>395</v>
      </c>
      <c r="DX71" s="175">
        <v>2</v>
      </c>
      <c r="DY71" s="175">
        <v>4</v>
      </c>
      <c r="DZ71" s="176">
        <v>1</v>
      </c>
      <c r="EA71" s="183">
        <v>1</v>
      </c>
      <c r="EB71" s="176">
        <v>1</v>
      </c>
      <c r="EC71" s="377">
        <v>1</v>
      </c>
      <c r="GH71" s="2" t="str">
        <f t="shared" si="5"/>
        <v>1</v>
      </c>
      <c r="GI71" s="2" t="str">
        <f t="shared" si="6"/>
        <v>1</v>
      </c>
      <c r="GJ71" s="2">
        <f t="shared" si="8"/>
        <v>100</v>
      </c>
    </row>
    <row r="72" spans="1:192" ht="33" customHeight="1" x14ac:dyDescent="0.25">
      <c r="A72" s="142" t="s">
        <v>50</v>
      </c>
      <c r="B72" s="25" t="s">
        <v>51</v>
      </c>
      <c r="C72" s="38" t="s">
        <v>95</v>
      </c>
      <c r="D72" s="469" t="s">
        <v>63</v>
      </c>
      <c r="E72" s="36" t="s">
        <v>241</v>
      </c>
      <c r="F72" s="56" t="s">
        <v>145</v>
      </c>
      <c r="G72" s="56" t="s">
        <v>144</v>
      </c>
      <c r="H72" s="43">
        <v>1400</v>
      </c>
      <c r="I72" s="55">
        <v>1800</v>
      </c>
      <c r="J72" s="740"/>
      <c r="K72" s="428" t="s">
        <v>862</v>
      </c>
      <c r="L72" s="354" t="s">
        <v>397</v>
      </c>
      <c r="M72" s="405" t="s">
        <v>398</v>
      </c>
      <c r="N72" s="404">
        <f t="shared" si="9"/>
        <v>1</v>
      </c>
      <c r="O72" s="404">
        <f t="shared" si="10"/>
        <v>5</v>
      </c>
      <c r="P72" s="675">
        <f t="shared" si="11"/>
        <v>5</v>
      </c>
      <c r="Q72" s="324"/>
      <c r="R72" s="704">
        <f t="shared" ref="R72:R135" si="14">+GJ72</f>
        <v>100</v>
      </c>
      <c r="S72" s="666"/>
      <c r="T72" s="149">
        <v>55000000</v>
      </c>
      <c r="U72" s="150"/>
      <c r="V72" s="150"/>
      <c r="W72" s="150"/>
      <c r="X72" s="150"/>
      <c r="Y72" s="150"/>
      <c r="Z72" s="150"/>
      <c r="AA72" s="150"/>
      <c r="AB72" s="150"/>
      <c r="AC72" s="150"/>
      <c r="AD72" s="150"/>
      <c r="AE72" s="150"/>
      <c r="AF72" s="150"/>
      <c r="AG72" s="150"/>
      <c r="AH72" s="150"/>
      <c r="AI72" s="150"/>
      <c r="AJ72" s="150"/>
      <c r="AK72" s="150"/>
      <c r="AL72" s="150"/>
      <c r="AM72" s="150"/>
      <c r="AN72" s="150"/>
      <c r="AO72" s="150"/>
      <c r="AP72" s="150"/>
      <c r="AQ72" s="150"/>
      <c r="AR72" s="150"/>
      <c r="AS72" s="150"/>
      <c r="AT72" s="150"/>
      <c r="AU72" s="150"/>
      <c r="AV72" s="150"/>
      <c r="AW72" s="150"/>
      <c r="AX72" s="150"/>
      <c r="AY72" s="150"/>
      <c r="AZ72" s="150"/>
      <c r="BA72" s="150"/>
      <c r="BB72" s="150"/>
      <c r="BC72" s="150"/>
      <c r="BD72" s="150"/>
      <c r="BE72" s="150"/>
      <c r="BF72" s="150"/>
      <c r="BG72" s="150"/>
      <c r="BH72" s="150"/>
      <c r="BI72" s="150"/>
      <c r="BJ72" s="150"/>
      <c r="BK72" s="150"/>
      <c r="BL72" s="150"/>
      <c r="BM72" s="150"/>
      <c r="BN72" s="150"/>
      <c r="BO72" s="150"/>
      <c r="BP72" s="150"/>
      <c r="BQ72" s="150"/>
      <c r="BR72" s="150"/>
      <c r="BS72" s="150"/>
      <c r="BT72" s="150"/>
      <c r="BU72" s="150"/>
      <c r="BV72" s="191">
        <f t="shared" si="12"/>
        <v>55000000</v>
      </c>
      <c r="BW72" s="20">
        <f t="shared" si="13"/>
        <v>-54999900</v>
      </c>
      <c r="BX72" s="480" t="s">
        <v>1201</v>
      </c>
      <c r="BY72" s="449"/>
      <c r="BZ72" s="451"/>
      <c r="DU72" s="385" t="s">
        <v>861</v>
      </c>
      <c r="DV72" s="189" t="s">
        <v>396</v>
      </c>
      <c r="DW72" s="175" t="s">
        <v>144</v>
      </c>
      <c r="DX72" s="175">
        <v>1</v>
      </c>
      <c r="DY72" s="175">
        <v>2</v>
      </c>
      <c r="DZ72" s="177">
        <v>0.5</v>
      </c>
      <c r="EA72" s="457">
        <v>0</v>
      </c>
      <c r="EB72" s="196">
        <v>0.25</v>
      </c>
      <c r="EC72" s="378">
        <v>0.25</v>
      </c>
      <c r="GH72" s="2" t="str">
        <f t="shared" ref="GH72:GH135" si="15">+IF(P72=0,"0","1")</f>
        <v>1</v>
      </c>
      <c r="GI72" s="2" t="str">
        <f t="shared" ref="GI72:GI135" si="16">+IF(BV72=0,"0","1")</f>
        <v>1</v>
      </c>
      <c r="GJ72" s="2">
        <f t="shared" si="8"/>
        <v>100</v>
      </c>
    </row>
    <row r="73" spans="1:192" ht="64.5" customHeight="1" x14ac:dyDescent="0.25">
      <c r="A73" s="142" t="s">
        <v>50</v>
      </c>
      <c r="B73" s="25" t="s">
        <v>51</v>
      </c>
      <c r="C73" s="38" t="s">
        <v>95</v>
      </c>
      <c r="D73" s="469" t="s">
        <v>63</v>
      </c>
      <c r="E73" s="36" t="s">
        <v>241</v>
      </c>
      <c r="F73" s="56" t="s">
        <v>145</v>
      </c>
      <c r="G73" s="56" t="s">
        <v>144</v>
      </c>
      <c r="H73" s="43">
        <v>1400</v>
      </c>
      <c r="I73" s="55">
        <v>1800</v>
      </c>
      <c r="J73" s="740"/>
      <c r="K73" s="428" t="s">
        <v>863</v>
      </c>
      <c r="L73" s="354" t="s">
        <v>399</v>
      </c>
      <c r="M73" s="405" t="s">
        <v>400</v>
      </c>
      <c r="N73" s="404">
        <f t="shared" si="9"/>
        <v>1</v>
      </c>
      <c r="O73" s="404">
        <f t="shared" si="10"/>
        <v>1</v>
      </c>
      <c r="P73" s="675">
        <v>0</v>
      </c>
      <c r="Q73" s="324"/>
      <c r="R73" s="704" t="str">
        <f t="shared" si="14"/>
        <v>100</v>
      </c>
      <c r="S73" s="666"/>
      <c r="T73" s="149">
        <v>0</v>
      </c>
      <c r="U73" s="150"/>
      <c r="V73" s="150"/>
      <c r="W73" s="150"/>
      <c r="X73" s="150"/>
      <c r="Y73" s="150"/>
      <c r="Z73" s="150"/>
      <c r="AA73" s="150"/>
      <c r="AB73" s="150"/>
      <c r="AC73" s="150"/>
      <c r="AD73" s="150"/>
      <c r="AE73" s="150"/>
      <c r="AF73" s="150"/>
      <c r="AG73" s="150"/>
      <c r="AH73" s="150"/>
      <c r="AI73" s="150"/>
      <c r="AJ73" s="150"/>
      <c r="AK73" s="150"/>
      <c r="AL73" s="150"/>
      <c r="AM73" s="150"/>
      <c r="AN73" s="150"/>
      <c r="AO73" s="150"/>
      <c r="AP73" s="150"/>
      <c r="AQ73" s="150"/>
      <c r="AR73" s="150"/>
      <c r="AS73" s="150"/>
      <c r="AT73" s="150"/>
      <c r="AU73" s="150"/>
      <c r="AV73" s="150"/>
      <c r="AW73" s="150"/>
      <c r="AX73" s="150"/>
      <c r="AY73" s="150"/>
      <c r="AZ73" s="150"/>
      <c r="BA73" s="150"/>
      <c r="BB73" s="150"/>
      <c r="BC73" s="150"/>
      <c r="BD73" s="150"/>
      <c r="BE73" s="150"/>
      <c r="BF73" s="150"/>
      <c r="BG73" s="150"/>
      <c r="BH73" s="150"/>
      <c r="BI73" s="150"/>
      <c r="BJ73" s="150"/>
      <c r="BK73" s="150"/>
      <c r="BL73" s="150"/>
      <c r="BM73" s="150"/>
      <c r="BN73" s="150"/>
      <c r="BO73" s="150"/>
      <c r="BP73" s="150"/>
      <c r="BQ73" s="150"/>
      <c r="BR73" s="150"/>
      <c r="BS73" s="150"/>
      <c r="BT73" s="150"/>
      <c r="BU73" s="150"/>
      <c r="BV73" s="191">
        <f t="shared" si="12"/>
        <v>0</v>
      </c>
      <c r="BW73" s="20">
        <f t="shared" si="13"/>
        <v>100</v>
      </c>
      <c r="BX73" s="480" t="s">
        <v>1201</v>
      </c>
      <c r="BY73" s="449"/>
      <c r="BZ73" s="451"/>
      <c r="DU73" s="385" t="s">
        <v>862</v>
      </c>
      <c r="DV73" s="189" t="s">
        <v>397</v>
      </c>
      <c r="DW73" s="175" t="s">
        <v>398</v>
      </c>
      <c r="DX73" s="175">
        <v>1</v>
      </c>
      <c r="DY73" s="175">
        <v>5</v>
      </c>
      <c r="DZ73" s="176">
        <v>2</v>
      </c>
      <c r="EA73" s="183">
        <v>5</v>
      </c>
      <c r="EB73" s="176">
        <v>5</v>
      </c>
      <c r="EC73" s="377">
        <v>5</v>
      </c>
      <c r="GH73" s="2" t="str">
        <f t="shared" si="15"/>
        <v>0</v>
      </c>
      <c r="GI73" s="2" t="str">
        <f t="shared" si="16"/>
        <v>0</v>
      </c>
      <c r="GJ73" s="2" t="str">
        <f t="shared" si="8"/>
        <v>100</v>
      </c>
    </row>
    <row r="74" spans="1:192" ht="60" customHeight="1" x14ac:dyDescent="0.25">
      <c r="A74" s="142" t="s">
        <v>50</v>
      </c>
      <c r="B74" s="25" t="s">
        <v>51</v>
      </c>
      <c r="C74" s="38" t="s">
        <v>95</v>
      </c>
      <c r="D74" s="469" t="s">
        <v>63</v>
      </c>
      <c r="E74" s="36" t="s">
        <v>241</v>
      </c>
      <c r="F74" s="56" t="s">
        <v>145</v>
      </c>
      <c r="G74" s="56" t="s">
        <v>144</v>
      </c>
      <c r="H74" s="43">
        <v>1400</v>
      </c>
      <c r="I74" s="55">
        <v>1800</v>
      </c>
      <c r="J74" s="740"/>
      <c r="K74" s="428" t="s">
        <v>864</v>
      </c>
      <c r="L74" s="354" t="s">
        <v>401</v>
      </c>
      <c r="M74" s="405" t="s">
        <v>402</v>
      </c>
      <c r="N74" s="404">
        <f t="shared" si="9"/>
        <v>200</v>
      </c>
      <c r="O74" s="404">
        <f t="shared" si="10"/>
        <v>240</v>
      </c>
      <c r="P74" s="675">
        <f t="shared" si="11"/>
        <v>65</v>
      </c>
      <c r="Q74" s="324"/>
      <c r="R74" s="704">
        <f t="shared" si="14"/>
        <v>100</v>
      </c>
      <c r="S74" s="666"/>
      <c r="T74" s="149">
        <v>240000000</v>
      </c>
      <c r="U74" s="150"/>
      <c r="V74" s="150"/>
      <c r="W74" s="150"/>
      <c r="X74" s="150"/>
      <c r="Y74" s="150"/>
      <c r="Z74" s="150"/>
      <c r="AA74" s="150"/>
      <c r="AB74" s="150"/>
      <c r="AC74" s="150"/>
      <c r="AD74" s="150"/>
      <c r="AE74" s="150"/>
      <c r="AF74" s="150"/>
      <c r="AG74" s="150"/>
      <c r="AH74" s="150"/>
      <c r="AI74" s="150"/>
      <c r="AJ74" s="150"/>
      <c r="AK74" s="150"/>
      <c r="AL74" s="150"/>
      <c r="AM74" s="150"/>
      <c r="AN74" s="150"/>
      <c r="AO74" s="150"/>
      <c r="AP74" s="150"/>
      <c r="AQ74" s="150"/>
      <c r="AR74" s="150"/>
      <c r="AS74" s="150"/>
      <c r="AT74" s="150"/>
      <c r="AU74" s="150"/>
      <c r="AV74" s="150"/>
      <c r="AW74" s="150"/>
      <c r="AX74" s="150"/>
      <c r="AY74" s="150"/>
      <c r="AZ74" s="150"/>
      <c r="BA74" s="150"/>
      <c r="BB74" s="150"/>
      <c r="BC74" s="150"/>
      <c r="BD74" s="150"/>
      <c r="BE74" s="150"/>
      <c r="BF74" s="150"/>
      <c r="BG74" s="150"/>
      <c r="BH74" s="150"/>
      <c r="BI74" s="150"/>
      <c r="BJ74" s="150"/>
      <c r="BK74" s="150"/>
      <c r="BL74" s="150"/>
      <c r="BM74" s="150"/>
      <c r="BN74" s="150"/>
      <c r="BO74" s="150"/>
      <c r="BP74" s="150"/>
      <c r="BQ74" s="150"/>
      <c r="BR74" s="150"/>
      <c r="BS74" s="150"/>
      <c r="BT74" s="150"/>
      <c r="BU74" s="150"/>
      <c r="BV74" s="191">
        <f t="shared" si="12"/>
        <v>240000000</v>
      </c>
      <c r="BW74" s="20">
        <f t="shared" si="13"/>
        <v>-239999900</v>
      </c>
      <c r="BX74" s="480" t="s">
        <v>1201</v>
      </c>
      <c r="BY74" s="449"/>
      <c r="BZ74" s="451"/>
      <c r="DU74" s="385" t="s">
        <v>863</v>
      </c>
      <c r="DV74" s="189" t="s">
        <v>399</v>
      </c>
      <c r="DW74" s="175" t="s">
        <v>400</v>
      </c>
      <c r="DX74" s="180">
        <v>1</v>
      </c>
      <c r="DY74" s="180">
        <v>1</v>
      </c>
      <c r="DZ74" s="177">
        <v>1</v>
      </c>
      <c r="EA74" s="181">
        <v>1</v>
      </c>
      <c r="EB74" s="177">
        <v>1</v>
      </c>
      <c r="EC74" s="380">
        <v>1</v>
      </c>
      <c r="GH74" s="2" t="str">
        <f t="shared" si="15"/>
        <v>1</v>
      </c>
      <c r="GI74" s="2" t="str">
        <f t="shared" si="16"/>
        <v>1</v>
      </c>
      <c r="GJ74" s="2">
        <f t="shared" ref="GJ74:GJ137" si="17">+((IF((GH74+GI74)=0,"100",(((GH74+GI74)/2)*100))))</f>
        <v>100</v>
      </c>
    </row>
    <row r="75" spans="1:192" ht="48" customHeight="1" x14ac:dyDescent="0.25">
      <c r="A75" s="142" t="s">
        <v>50</v>
      </c>
      <c r="B75" s="25" t="s">
        <v>51</v>
      </c>
      <c r="C75" s="38" t="s">
        <v>95</v>
      </c>
      <c r="D75" s="469" t="s">
        <v>63</v>
      </c>
      <c r="E75" s="36" t="s">
        <v>241</v>
      </c>
      <c r="F75" s="56" t="s">
        <v>145</v>
      </c>
      <c r="G75" s="56" t="s">
        <v>144</v>
      </c>
      <c r="H75" s="43">
        <v>1400</v>
      </c>
      <c r="I75" s="55">
        <v>1800</v>
      </c>
      <c r="J75" s="740"/>
      <c r="K75" s="428" t="s">
        <v>865</v>
      </c>
      <c r="L75" s="354" t="s">
        <v>403</v>
      </c>
      <c r="M75" s="405" t="s">
        <v>404</v>
      </c>
      <c r="N75" s="404">
        <f t="shared" si="9"/>
        <v>154</v>
      </c>
      <c r="O75" s="404">
        <f t="shared" si="10"/>
        <v>200</v>
      </c>
      <c r="P75" s="675">
        <f t="shared" si="11"/>
        <v>50</v>
      </c>
      <c r="Q75" s="324"/>
      <c r="R75" s="704">
        <f t="shared" si="14"/>
        <v>100</v>
      </c>
      <c r="S75" s="666"/>
      <c r="T75" s="149">
        <v>250000000</v>
      </c>
      <c r="U75" s="150"/>
      <c r="V75" s="150"/>
      <c r="W75" s="150"/>
      <c r="X75" s="150"/>
      <c r="Y75" s="150"/>
      <c r="Z75" s="150"/>
      <c r="AA75" s="150"/>
      <c r="AB75" s="150"/>
      <c r="AC75" s="150"/>
      <c r="AD75" s="150"/>
      <c r="AE75" s="150"/>
      <c r="AF75" s="150"/>
      <c r="AG75" s="150"/>
      <c r="AH75" s="150"/>
      <c r="AI75" s="150"/>
      <c r="AJ75" s="150"/>
      <c r="AK75" s="150"/>
      <c r="AL75" s="150"/>
      <c r="AM75" s="150"/>
      <c r="AN75" s="150"/>
      <c r="AO75" s="150"/>
      <c r="AP75" s="150"/>
      <c r="AQ75" s="150"/>
      <c r="AR75" s="150"/>
      <c r="AS75" s="150"/>
      <c r="AT75" s="150"/>
      <c r="AU75" s="150"/>
      <c r="AV75" s="150"/>
      <c r="AW75" s="150"/>
      <c r="AX75" s="150"/>
      <c r="AY75" s="150"/>
      <c r="AZ75" s="150"/>
      <c r="BA75" s="150"/>
      <c r="BB75" s="150"/>
      <c r="BC75" s="150"/>
      <c r="BD75" s="150"/>
      <c r="BE75" s="150"/>
      <c r="BF75" s="150"/>
      <c r="BG75" s="150"/>
      <c r="BH75" s="150"/>
      <c r="BI75" s="150"/>
      <c r="BJ75" s="150"/>
      <c r="BK75" s="150"/>
      <c r="BL75" s="150"/>
      <c r="BM75" s="150"/>
      <c r="BN75" s="150"/>
      <c r="BO75" s="150"/>
      <c r="BP75" s="150"/>
      <c r="BQ75" s="150"/>
      <c r="BR75" s="150"/>
      <c r="BS75" s="150"/>
      <c r="BT75" s="150"/>
      <c r="BU75" s="150"/>
      <c r="BV75" s="191">
        <f t="shared" si="12"/>
        <v>250000000</v>
      </c>
      <c r="BW75" s="20">
        <f t="shared" si="13"/>
        <v>-249999900</v>
      </c>
      <c r="BX75" s="480" t="s">
        <v>1201</v>
      </c>
      <c r="BY75" s="449"/>
      <c r="BZ75" s="451"/>
      <c r="DU75" s="385" t="s">
        <v>864</v>
      </c>
      <c r="DV75" s="189" t="s">
        <v>401</v>
      </c>
      <c r="DW75" s="175" t="s">
        <v>402</v>
      </c>
      <c r="DX75" s="180">
        <v>200</v>
      </c>
      <c r="DY75" s="180">
        <v>240</v>
      </c>
      <c r="DZ75" s="176">
        <v>45</v>
      </c>
      <c r="EA75" s="183">
        <v>65</v>
      </c>
      <c r="EB75" s="176">
        <v>65</v>
      </c>
      <c r="EC75" s="377">
        <v>65</v>
      </c>
      <c r="GH75" s="2" t="str">
        <f t="shared" si="15"/>
        <v>1</v>
      </c>
      <c r="GI75" s="2" t="str">
        <f t="shared" si="16"/>
        <v>1</v>
      </c>
      <c r="GJ75" s="2">
        <f t="shared" si="17"/>
        <v>100</v>
      </c>
    </row>
    <row r="76" spans="1:192" ht="58.5" customHeight="1" x14ac:dyDescent="0.25">
      <c r="A76" s="142" t="s">
        <v>50</v>
      </c>
      <c r="B76" s="25" t="s">
        <v>51</v>
      </c>
      <c r="C76" s="38" t="s">
        <v>95</v>
      </c>
      <c r="D76" s="469" t="s">
        <v>63</v>
      </c>
      <c r="E76" s="36" t="s">
        <v>241</v>
      </c>
      <c r="F76" s="56" t="s">
        <v>145</v>
      </c>
      <c r="G76" s="56" t="s">
        <v>144</v>
      </c>
      <c r="H76" s="43">
        <v>1400</v>
      </c>
      <c r="I76" s="55">
        <v>1800</v>
      </c>
      <c r="J76" s="740"/>
      <c r="K76" s="428" t="s">
        <v>866</v>
      </c>
      <c r="L76" s="354" t="s">
        <v>405</v>
      </c>
      <c r="M76" s="405" t="s">
        <v>1220</v>
      </c>
      <c r="N76" s="404">
        <f t="shared" si="9"/>
        <v>10</v>
      </c>
      <c r="O76" s="404">
        <f t="shared" si="10"/>
        <v>100</v>
      </c>
      <c r="P76" s="675">
        <f t="shared" si="11"/>
        <v>25</v>
      </c>
      <c r="Q76" s="324"/>
      <c r="R76" s="704">
        <f t="shared" si="14"/>
        <v>100</v>
      </c>
      <c r="S76" s="666"/>
      <c r="T76" s="149">
        <v>262000000</v>
      </c>
      <c r="U76" s="150"/>
      <c r="V76" s="150"/>
      <c r="W76" s="150"/>
      <c r="X76" s="150"/>
      <c r="Y76" s="150"/>
      <c r="Z76" s="150"/>
      <c r="AA76" s="150"/>
      <c r="AB76" s="150"/>
      <c r="AC76" s="150"/>
      <c r="AD76" s="150"/>
      <c r="AE76" s="150"/>
      <c r="AF76" s="150"/>
      <c r="AG76" s="150"/>
      <c r="AH76" s="150"/>
      <c r="AI76" s="150"/>
      <c r="AJ76" s="150"/>
      <c r="AK76" s="150"/>
      <c r="AL76" s="150"/>
      <c r="AM76" s="150"/>
      <c r="AN76" s="150"/>
      <c r="AO76" s="150"/>
      <c r="AP76" s="150"/>
      <c r="AQ76" s="150"/>
      <c r="AR76" s="150"/>
      <c r="AS76" s="150"/>
      <c r="AT76" s="150"/>
      <c r="AU76" s="150"/>
      <c r="AV76" s="150"/>
      <c r="AW76" s="150"/>
      <c r="AX76" s="150"/>
      <c r="AY76" s="150"/>
      <c r="AZ76" s="150"/>
      <c r="BA76" s="150"/>
      <c r="BB76" s="150"/>
      <c r="BC76" s="150"/>
      <c r="BD76" s="150"/>
      <c r="BE76" s="150"/>
      <c r="BF76" s="150"/>
      <c r="BG76" s="150"/>
      <c r="BH76" s="150"/>
      <c r="BI76" s="150"/>
      <c r="BJ76" s="150"/>
      <c r="BK76" s="150"/>
      <c r="BL76" s="150"/>
      <c r="BM76" s="150"/>
      <c r="BN76" s="150"/>
      <c r="BO76" s="150"/>
      <c r="BP76" s="150"/>
      <c r="BQ76" s="150"/>
      <c r="BR76" s="150"/>
      <c r="BS76" s="150"/>
      <c r="BT76" s="150"/>
      <c r="BU76" s="150"/>
      <c r="BV76" s="191">
        <f t="shared" si="12"/>
        <v>262000000</v>
      </c>
      <c r="BW76" s="20">
        <f t="shared" si="13"/>
        <v>-261999900</v>
      </c>
      <c r="BX76" s="480" t="s">
        <v>1201</v>
      </c>
      <c r="BY76" s="449"/>
      <c r="BZ76" s="451"/>
      <c r="DU76" s="385" t="s">
        <v>865</v>
      </c>
      <c r="DV76" s="189" t="s">
        <v>403</v>
      </c>
      <c r="DW76" s="175" t="s">
        <v>404</v>
      </c>
      <c r="DX76" s="180">
        <v>154</v>
      </c>
      <c r="DY76" s="180">
        <v>200</v>
      </c>
      <c r="DZ76" s="176">
        <v>50</v>
      </c>
      <c r="EA76" s="183">
        <v>50</v>
      </c>
      <c r="EB76" s="176">
        <v>50</v>
      </c>
      <c r="EC76" s="377">
        <v>50</v>
      </c>
      <c r="GH76" s="2" t="str">
        <f t="shared" si="15"/>
        <v>1</v>
      </c>
      <c r="GI76" s="2" t="str">
        <f t="shared" si="16"/>
        <v>1</v>
      </c>
      <c r="GJ76" s="2">
        <f t="shared" si="17"/>
        <v>100</v>
      </c>
    </row>
    <row r="77" spans="1:192" ht="30.75" customHeight="1" x14ac:dyDescent="0.25">
      <c r="A77" s="142" t="s">
        <v>50</v>
      </c>
      <c r="B77" s="25" t="s">
        <v>51</v>
      </c>
      <c r="C77" s="38" t="s">
        <v>95</v>
      </c>
      <c r="D77" s="469" t="s">
        <v>63</v>
      </c>
      <c r="E77" s="36" t="s">
        <v>241</v>
      </c>
      <c r="F77" s="56" t="s">
        <v>145</v>
      </c>
      <c r="G77" s="56" t="s">
        <v>144</v>
      </c>
      <c r="H77" s="43">
        <v>1400</v>
      </c>
      <c r="I77" s="55">
        <v>1800</v>
      </c>
      <c r="J77" s="740"/>
      <c r="K77" s="428" t="s">
        <v>867</v>
      </c>
      <c r="L77" s="354" t="s">
        <v>406</v>
      </c>
      <c r="M77" s="405" t="s">
        <v>407</v>
      </c>
      <c r="N77" s="404">
        <f t="shared" si="9"/>
        <v>1</v>
      </c>
      <c r="O77" s="404">
        <f t="shared" si="10"/>
        <v>2</v>
      </c>
      <c r="P77" s="675">
        <v>0</v>
      </c>
      <c r="Q77" s="324"/>
      <c r="R77" s="704" t="str">
        <f t="shared" si="14"/>
        <v>100</v>
      </c>
      <c r="S77" s="666"/>
      <c r="T77" s="149">
        <v>0</v>
      </c>
      <c r="U77" s="150"/>
      <c r="V77" s="150"/>
      <c r="W77" s="150"/>
      <c r="X77" s="150"/>
      <c r="Y77" s="150"/>
      <c r="Z77" s="150"/>
      <c r="AA77" s="150"/>
      <c r="AB77" s="150"/>
      <c r="AC77" s="150"/>
      <c r="AD77" s="150"/>
      <c r="AE77" s="150"/>
      <c r="AF77" s="150"/>
      <c r="AG77" s="150"/>
      <c r="AH77" s="150"/>
      <c r="AI77" s="150"/>
      <c r="AJ77" s="150"/>
      <c r="AK77" s="150"/>
      <c r="AL77" s="150"/>
      <c r="AM77" s="150"/>
      <c r="AN77" s="150"/>
      <c r="AO77" s="150"/>
      <c r="AP77" s="150"/>
      <c r="AQ77" s="150"/>
      <c r="AR77" s="150"/>
      <c r="AS77" s="150"/>
      <c r="AT77" s="150"/>
      <c r="AU77" s="150"/>
      <c r="AV77" s="150"/>
      <c r="AW77" s="150"/>
      <c r="AX77" s="150"/>
      <c r="AY77" s="150"/>
      <c r="AZ77" s="150"/>
      <c r="BA77" s="150"/>
      <c r="BB77" s="150"/>
      <c r="BC77" s="150"/>
      <c r="BD77" s="150"/>
      <c r="BE77" s="150"/>
      <c r="BF77" s="150"/>
      <c r="BG77" s="150"/>
      <c r="BH77" s="150"/>
      <c r="BI77" s="150"/>
      <c r="BJ77" s="150"/>
      <c r="BK77" s="150"/>
      <c r="BL77" s="150"/>
      <c r="BM77" s="150"/>
      <c r="BN77" s="150"/>
      <c r="BO77" s="150"/>
      <c r="BP77" s="150"/>
      <c r="BQ77" s="150"/>
      <c r="BR77" s="150"/>
      <c r="BS77" s="150"/>
      <c r="BT77" s="150"/>
      <c r="BU77" s="150"/>
      <c r="BV77" s="191">
        <f t="shared" si="12"/>
        <v>0</v>
      </c>
      <c r="BW77" s="20">
        <f t="shared" si="13"/>
        <v>100</v>
      </c>
      <c r="BX77" s="480" t="s">
        <v>1201</v>
      </c>
      <c r="BY77" s="449"/>
      <c r="BZ77" s="451"/>
      <c r="DU77" s="385" t="s">
        <v>866</v>
      </c>
      <c r="DV77" s="189" t="s">
        <v>405</v>
      </c>
      <c r="DW77" s="175" t="s">
        <v>1116</v>
      </c>
      <c r="DX77" s="179">
        <v>10</v>
      </c>
      <c r="DY77" s="179">
        <v>100</v>
      </c>
      <c r="DZ77" s="179">
        <v>25</v>
      </c>
      <c r="EA77" s="188">
        <v>25</v>
      </c>
      <c r="EB77" s="179">
        <v>25</v>
      </c>
      <c r="EC77" s="376">
        <v>25</v>
      </c>
      <c r="GH77" s="2" t="str">
        <f t="shared" si="15"/>
        <v>0</v>
      </c>
      <c r="GI77" s="2" t="str">
        <f t="shared" si="16"/>
        <v>0</v>
      </c>
      <c r="GJ77" s="2" t="str">
        <f t="shared" si="17"/>
        <v>100</v>
      </c>
    </row>
    <row r="78" spans="1:192" ht="165" x14ac:dyDescent="0.25">
      <c r="A78" s="142" t="s">
        <v>50</v>
      </c>
      <c r="B78" s="25" t="s">
        <v>51</v>
      </c>
      <c r="C78" s="38" t="s">
        <v>95</v>
      </c>
      <c r="D78" s="469" t="s">
        <v>63</v>
      </c>
      <c r="E78" s="36" t="s">
        <v>241</v>
      </c>
      <c r="F78" s="56" t="s">
        <v>145</v>
      </c>
      <c r="G78" s="56" t="s">
        <v>144</v>
      </c>
      <c r="H78" s="43">
        <v>1400</v>
      </c>
      <c r="I78" s="55">
        <v>1800</v>
      </c>
      <c r="J78" s="740"/>
      <c r="K78" s="428" t="s">
        <v>868</v>
      </c>
      <c r="L78" s="354" t="s">
        <v>408</v>
      </c>
      <c r="M78" s="405" t="s">
        <v>409</v>
      </c>
      <c r="N78" s="404">
        <f t="shared" si="9"/>
        <v>55</v>
      </c>
      <c r="O78" s="404">
        <f t="shared" si="10"/>
        <v>57</v>
      </c>
      <c r="P78" s="675">
        <f t="shared" si="11"/>
        <v>0</v>
      </c>
      <c r="Q78" s="324"/>
      <c r="R78" s="704" t="str">
        <f t="shared" si="14"/>
        <v>100</v>
      </c>
      <c r="S78" s="666"/>
      <c r="T78" s="149">
        <v>0</v>
      </c>
      <c r="U78" s="150"/>
      <c r="V78" s="150"/>
      <c r="W78" s="150"/>
      <c r="X78" s="150"/>
      <c r="Y78" s="150"/>
      <c r="Z78" s="150"/>
      <c r="AA78" s="150"/>
      <c r="AB78" s="150"/>
      <c r="AC78" s="150"/>
      <c r="AD78" s="150"/>
      <c r="AE78" s="150"/>
      <c r="AF78" s="150"/>
      <c r="AG78" s="150"/>
      <c r="AH78" s="150"/>
      <c r="AI78" s="150"/>
      <c r="AJ78" s="150"/>
      <c r="AK78" s="150"/>
      <c r="AL78" s="150"/>
      <c r="AM78" s="150"/>
      <c r="AN78" s="150"/>
      <c r="AO78" s="150"/>
      <c r="AP78" s="150"/>
      <c r="AQ78" s="150"/>
      <c r="AR78" s="150"/>
      <c r="AS78" s="150"/>
      <c r="AT78" s="150"/>
      <c r="AU78" s="150"/>
      <c r="AV78" s="150"/>
      <c r="AW78" s="150"/>
      <c r="AX78" s="150"/>
      <c r="AY78" s="150"/>
      <c r="AZ78" s="150"/>
      <c r="BA78" s="150"/>
      <c r="BB78" s="150"/>
      <c r="BC78" s="150"/>
      <c r="BD78" s="150"/>
      <c r="BE78" s="150"/>
      <c r="BF78" s="150"/>
      <c r="BG78" s="150"/>
      <c r="BH78" s="150"/>
      <c r="BI78" s="150"/>
      <c r="BJ78" s="150"/>
      <c r="BK78" s="150"/>
      <c r="BL78" s="150"/>
      <c r="BM78" s="150"/>
      <c r="BN78" s="150"/>
      <c r="BO78" s="150"/>
      <c r="BP78" s="150"/>
      <c r="BQ78" s="150"/>
      <c r="BR78" s="150"/>
      <c r="BS78" s="150"/>
      <c r="BT78" s="150"/>
      <c r="BU78" s="150"/>
      <c r="BV78" s="191">
        <f t="shared" si="12"/>
        <v>0</v>
      </c>
      <c r="BW78" s="20">
        <f t="shared" si="13"/>
        <v>100</v>
      </c>
      <c r="BX78" s="480" t="s">
        <v>1201</v>
      </c>
      <c r="BY78" s="449"/>
      <c r="BZ78" s="451"/>
      <c r="DU78" s="385" t="s">
        <v>867</v>
      </c>
      <c r="DV78" s="189" t="s">
        <v>406</v>
      </c>
      <c r="DW78" s="175" t="s">
        <v>407</v>
      </c>
      <c r="DX78" s="175">
        <v>1</v>
      </c>
      <c r="DY78" s="175">
        <v>2</v>
      </c>
      <c r="DZ78" s="176">
        <v>0</v>
      </c>
      <c r="EA78" s="459">
        <v>0</v>
      </c>
      <c r="EB78" s="195">
        <v>0.5</v>
      </c>
      <c r="EC78" s="375">
        <v>0.5</v>
      </c>
      <c r="GH78" s="2" t="str">
        <f t="shared" si="15"/>
        <v>0</v>
      </c>
      <c r="GI78" s="2" t="str">
        <f t="shared" si="16"/>
        <v>0</v>
      </c>
      <c r="GJ78" s="2" t="str">
        <f t="shared" si="17"/>
        <v>100</v>
      </c>
    </row>
    <row r="79" spans="1:192" ht="46.5" customHeight="1" thickBot="1" x14ac:dyDescent="0.3">
      <c r="A79" s="142" t="s">
        <v>50</v>
      </c>
      <c r="B79" s="25" t="s">
        <v>51</v>
      </c>
      <c r="C79" s="245" t="s">
        <v>95</v>
      </c>
      <c r="D79" s="470" t="s">
        <v>63</v>
      </c>
      <c r="E79" s="229" t="s">
        <v>241</v>
      </c>
      <c r="F79" s="246" t="s">
        <v>145</v>
      </c>
      <c r="G79" s="246" t="s">
        <v>144</v>
      </c>
      <c r="H79" s="231">
        <v>1400</v>
      </c>
      <c r="I79" s="243">
        <v>1800</v>
      </c>
      <c r="J79" s="750"/>
      <c r="K79" s="429" t="s">
        <v>869</v>
      </c>
      <c r="L79" s="355" t="s">
        <v>410</v>
      </c>
      <c r="M79" s="402" t="s">
        <v>409</v>
      </c>
      <c r="N79" s="403">
        <f t="shared" si="9"/>
        <v>1</v>
      </c>
      <c r="O79" s="403">
        <f t="shared" si="10"/>
        <v>1</v>
      </c>
      <c r="P79" s="676">
        <f t="shared" si="11"/>
        <v>1</v>
      </c>
      <c r="Q79" s="325"/>
      <c r="R79" s="705">
        <f t="shared" si="14"/>
        <v>100</v>
      </c>
      <c r="S79" s="667"/>
      <c r="T79" s="207">
        <v>80000000</v>
      </c>
      <c r="U79" s="208"/>
      <c r="V79" s="208"/>
      <c r="W79" s="208"/>
      <c r="X79" s="208"/>
      <c r="Y79" s="208"/>
      <c r="Z79" s="208"/>
      <c r="AA79" s="208"/>
      <c r="AB79" s="208"/>
      <c r="AC79" s="208"/>
      <c r="AD79" s="208"/>
      <c r="AE79" s="208"/>
      <c r="AF79" s="208"/>
      <c r="AG79" s="208"/>
      <c r="AH79" s="208"/>
      <c r="AI79" s="208"/>
      <c r="AJ79" s="208"/>
      <c r="AK79" s="208"/>
      <c r="AL79" s="208"/>
      <c r="AM79" s="208"/>
      <c r="AN79" s="208"/>
      <c r="AO79" s="208"/>
      <c r="AP79" s="208"/>
      <c r="AQ79" s="208"/>
      <c r="AR79" s="208"/>
      <c r="AS79" s="208"/>
      <c r="AT79" s="208"/>
      <c r="AU79" s="208"/>
      <c r="AV79" s="208"/>
      <c r="AW79" s="208"/>
      <c r="AX79" s="208"/>
      <c r="AY79" s="208"/>
      <c r="AZ79" s="208"/>
      <c r="BA79" s="208"/>
      <c r="BB79" s="208"/>
      <c r="BC79" s="208"/>
      <c r="BD79" s="208"/>
      <c r="BE79" s="208"/>
      <c r="BF79" s="208"/>
      <c r="BG79" s="208"/>
      <c r="BH79" s="208"/>
      <c r="BI79" s="208"/>
      <c r="BJ79" s="208"/>
      <c r="BK79" s="208"/>
      <c r="BL79" s="208"/>
      <c r="BM79" s="208"/>
      <c r="BN79" s="208"/>
      <c r="BO79" s="208"/>
      <c r="BP79" s="208"/>
      <c r="BQ79" s="208"/>
      <c r="BR79" s="208"/>
      <c r="BS79" s="208"/>
      <c r="BT79" s="208"/>
      <c r="BU79" s="208"/>
      <c r="BV79" s="536">
        <f t="shared" si="12"/>
        <v>80000000</v>
      </c>
      <c r="BW79" s="209">
        <f t="shared" si="13"/>
        <v>-79999900</v>
      </c>
      <c r="BX79" s="481" t="s">
        <v>1201</v>
      </c>
      <c r="BY79" s="449"/>
      <c r="BZ79" s="451"/>
      <c r="DU79" s="385" t="s">
        <v>868</v>
      </c>
      <c r="DV79" s="189" t="s">
        <v>408</v>
      </c>
      <c r="DW79" s="175" t="s">
        <v>409</v>
      </c>
      <c r="DX79" s="388">
        <v>55</v>
      </c>
      <c r="DY79" s="388">
        <v>57</v>
      </c>
      <c r="DZ79" s="183">
        <v>0</v>
      </c>
      <c r="EA79" s="459">
        <v>1</v>
      </c>
      <c r="EB79" s="194">
        <v>1</v>
      </c>
      <c r="EC79" s="387">
        <v>0</v>
      </c>
      <c r="GH79" s="2" t="str">
        <f t="shared" si="15"/>
        <v>1</v>
      </c>
      <c r="GI79" s="2" t="str">
        <f t="shared" si="16"/>
        <v>1</v>
      </c>
      <c r="GJ79" s="2">
        <f t="shared" si="17"/>
        <v>100</v>
      </c>
    </row>
    <row r="80" spans="1:192" ht="45" customHeight="1" x14ac:dyDescent="0.25">
      <c r="A80" s="140" t="s">
        <v>50</v>
      </c>
      <c r="B80" s="23" t="s">
        <v>51</v>
      </c>
      <c r="C80" s="37" t="s">
        <v>96</v>
      </c>
      <c r="D80" s="26" t="s">
        <v>64</v>
      </c>
      <c r="E80" s="37" t="s">
        <v>242</v>
      </c>
      <c r="F80" s="57" t="s">
        <v>146</v>
      </c>
      <c r="G80" s="58" t="s">
        <v>144</v>
      </c>
      <c r="H80" s="40">
        <v>288</v>
      </c>
      <c r="I80" s="47">
        <v>400</v>
      </c>
      <c r="J80" s="749" t="s">
        <v>1155</v>
      </c>
      <c r="K80" s="430" t="s">
        <v>870</v>
      </c>
      <c r="L80" s="362" t="s">
        <v>411</v>
      </c>
      <c r="M80" s="426" t="s">
        <v>412</v>
      </c>
      <c r="N80" s="427">
        <f t="shared" si="9"/>
        <v>0</v>
      </c>
      <c r="O80" s="427">
        <f t="shared" si="10"/>
        <v>1</v>
      </c>
      <c r="P80" s="681">
        <v>0</v>
      </c>
      <c r="Q80" s="330">
        <f>SUM(R80:R84)</f>
        <v>200</v>
      </c>
      <c r="R80" s="710" t="str">
        <f t="shared" si="14"/>
        <v>100</v>
      </c>
      <c r="S80" s="668">
        <f>SUM(BV80:BV84)</f>
        <v>1852000000</v>
      </c>
      <c r="T80" s="239"/>
      <c r="U80" s="153"/>
      <c r="V80" s="153"/>
      <c r="W80" s="153"/>
      <c r="X80" s="153"/>
      <c r="Y80" s="153"/>
      <c r="Z80" s="153"/>
      <c r="AA80" s="153"/>
      <c r="AB80" s="153"/>
      <c r="AC80" s="153"/>
      <c r="AD80" s="153"/>
      <c r="AE80" s="153"/>
      <c r="AF80" s="153"/>
      <c r="AG80" s="153"/>
      <c r="AH80" s="153"/>
      <c r="AI80" s="153"/>
      <c r="AJ80" s="153"/>
      <c r="AK80" s="153"/>
      <c r="AL80" s="153"/>
      <c r="AM80" s="153"/>
      <c r="AN80" s="153"/>
      <c r="AO80" s="153"/>
      <c r="AP80" s="153"/>
      <c r="AQ80" s="153"/>
      <c r="AR80" s="153"/>
      <c r="AS80" s="153"/>
      <c r="AT80" s="153"/>
      <c r="AU80" s="153"/>
      <c r="AV80" s="153"/>
      <c r="AW80" s="153"/>
      <c r="AX80" s="153"/>
      <c r="AY80" s="153"/>
      <c r="AZ80" s="153"/>
      <c r="BA80" s="153"/>
      <c r="BB80" s="153"/>
      <c r="BC80" s="153"/>
      <c r="BD80" s="153"/>
      <c r="BE80" s="153"/>
      <c r="BF80" s="153"/>
      <c r="BG80" s="153"/>
      <c r="BH80" s="153"/>
      <c r="BI80" s="153"/>
      <c r="BJ80" s="153"/>
      <c r="BK80" s="153"/>
      <c r="BL80" s="153"/>
      <c r="BM80" s="153"/>
      <c r="BN80" s="153"/>
      <c r="BO80" s="153"/>
      <c r="BP80" s="153"/>
      <c r="BQ80" s="153"/>
      <c r="BR80" s="153"/>
      <c r="BS80" s="153"/>
      <c r="BT80" s="153"/>
      <c r="BU80" s="153"/>
      <c r="BV80" s="541">
        <f t="shared" si="12"/>
        <v>0</v>
      </c>
      <c r="BW80" s="240">
        <f t="shared" si="13"/>
        <v>100</v>
      </c>
      <c r="BX80" s="486" t="s">
        <v>1202</v>
      </c>
      <c r="BY80" s="449"/>
      <c r="BZ80" s="451"/>
      <c r="DU80" s="385" t="s">
        <v>869</v>
      </c>
      <c r="DV80" s="189" t="s">
        <v>410</v>
      </c>
      <c r="DW80" s="185" t="s">
        <v>400</v>
      </c>
      <c r="DX80" s="175">
        <v>1</v>
      </c>
      <c r="DY80" s="175">
        <v>1</v>
      </c>
      <c r="DZ80" s="179">
        <v>1</v>
      </c>
      <c r="EA80" s="188">
        <v>1</v>
      </c>
      <c r="EB80" s="179">
        <v>1</v>
      </c>
      <c r="EC80" s="376">
        <v>1</v>
      </c>
      <c r="GH80" s="2" t="str">
        <f t="shared" si="15"/>
        <v>0</v>
      </c>
      <c r="GI80" s="2" t="str">
        <f t="shared" si="16"/>
        <v>0</v>
      </c>
      <c r="GJ80" s="2" t="str">
        <f t="shared" si="17"/>
        <v>100</v>
      </c>
    </row>
    <row r="81" spans="1:192" ht="34.5" customHeight="1" x14ac:dyDescent="0.25">
      <c r="A81" s="140" t="s">
        <v>50</v>
      </c>
      <c r="B81" s="22" t="s">
        <v>51</v>
      </c>
      <c r="C81" s="36" t="s">
        <v>96</v>
      </c>
      <c r="D81" s="467" t="s">
        <v>64</v>
      </c>
      <c r="E81" s="36" t="s">
        <v>242</v>
      </c>
      <c r="F81" s="56" t="s">
        <v>146</v>
      </c>
      <c r="G81" s="56" t="s">
        <v>144</v>
      </c>
      <c r="H81" s="43">
        <v>288</v>
      </c>
      <c r="I81" s="48">
        <v>400</v>
      </c>
      <c r="J81" s="740"/>
      <c r="K81" s="411" t="s">
        <v>871</v>
      </c>
      <c r="L81" s="354" t="s">
        <v>413</v>
      </c>
      <c r="M81" s="405" t="s">
        <v>414</v>
      </c>
      <c r="N81" s="404">
        <f t="shared" si="9"/>
        <v>0</v>
      </c>
      <c r="O81" s="404">
        <f t="shared" si="10"/>
        <v>1</v>
      </c>
      <c r="P81" s="675">
        <f t="shared" si="11"/>
        <v>0</v>
      </c>
      <c r="Q81" s="324"/>
      <c r="R81" s="704" t="str">
        <f t="shared" si="14"/>
        <v>100</v>
      </c>
      <c r="S81" s="666"/>
      <c r="T81" s="149"/>
      <c r="U81" s="150"/>
      <c r="V81" s="150"/>
      <c r="W81" s="150"/>
      <c r="X81" s="150"/>
      <c r="Y81" s="150"/>
      <c r="Z81" s="150"/>
      <c r="AA81" s="150"/>
      <c r="AB81" s="150"/>
      <c r="AC81" s="150"/>
      <c r="AD81" s="150"/>
      <c r="AE81" s="150"/>
      <c r="AF81" s="150"/>
      <c r="AG81" s="150"/>
      <c r="AH81" s="150"/>
      <c r="AI81" s="150"/>
      <c r="AJ81" s="150"/>
      <c r="AK81" s="150"/>
      <c r="AL81" s="150"/>
      <c r="AM81" s="150"/>
      <c r="AN81" s="150"/>
      <c r="AO81" s="150"/>
      <c r="AP81" s="150"/>
      <c r="AQ81" s="150"/>
      <c r="AR81" s="150"/>
      <c r="AS81" s="150"/>
      <c r="AT81" s="150"/>
      <c r="AU81" s="150"/>
      <c r="AV81" s="150"/>
      <c r="AW81" s="150"/>
      <c r="AX81" s="150"/>
      <c r="AY81" s="150"/>
      <c r="AZ81" s="150"/>
      <c r="BA81" s="150"/>
      <c r="BB81" s="150"/>
      <c r="BC81" s="150"/>
      <c r="BD81" s="150"/>
      <c r="BE81" s="150"/>
      <c r="BF81" s="150"/>
      <c r="BG81" s="150"/>
      <c r="BH81" s="150"/>
      <c r="BI81" s="150"/>
      <c r="BJ81" s="150"/>
      <c r="BK81" s="150"/>
      <c r="BL81" s="150"/>
      <c r="BM81" s="150"/>
      <c r="BN81" s="150"/>
      <c r="BO81" s="150"/>
      <c r="BP81" s="150"/>
      <c r="BQ81" s="150"/>
      <c r="BR81" s="150"/>
      <c r="BS81" s="150"/>
      <c r="BT81" s="150"/>
      <c r="BU81" s="150"/>
      <c r="BV81" s="191">
        <f t="shared" si="12"/>
        <v>0</v>
      </c>
      <c r="BW81" s="20">
        <f t="shared" si="13"/>
        <v>100</v>
      </c>
      <c r="BX81" s="480" t="s">
        <v>1202</v>
      </c>
      <c r="BY81" s="449"/>
      <c r="BZ81" s="451"/>
      <c r="DU81" s="379" t="s">
        <v>870</v>
      </c>
      <c r="DV81" s="374" t="s">
        <v>411</v>
      </c>
      <c r="DW81" s="175" t="s">
        <v>412</v>
      </c>
      <c r="DX81" s="175">
        <v>0</v>
      </c>
      <c r="DY81" s="175">
        <v>1</v>
      </c>
      <c r="DZ81" s="176">
        <v>0</v>
      </c>
      <c r="EA81" s="457">
        <v>0.1</v>
      </c>
      <c r="EB81" s="196">
        <v>0.45</v>
      </c>
      <c r="EC81" s="378">
        <v>0.45</v>
      </c>
      <c r="GH81" s="2" t="str">
        <f t="shared" si="15"/>
        <v>0</v>
      </c>
      <c r="GI81" s="2" t="str">
        <f t="shared" si="16"/>
        <v>0</v>
      </c>
      <c r="GJ81" s="2" t="str">
        <f t="shared" si="17"/>
        <v>100</v>
      </c>
    </row>
    <row r="82" spans="1:192" ht="57" customHeight="1" x14ac:dyDescent="0.25">
      <c r="A82" s="140" t="s">
        <v>50</v>
      </c>
      <c r="B82" s="22" t="s">
        <v>51</v>
      </c>
      <c r="C82" s="36" t="s">
        <v>96</v>
      </c>
      <c r="D82" s="467" t="s">
        <v>64</v>
      </c>
      <c r="E82" s="36" t="s">
        <v>242</v>
      </c>
      <c r="F82" s="56" t="s">
        <v>146</v>
      </c>
      <c r="G82" s="56" t="s">
        <v>144</v>
      </c>
      <c r="H82" s="43">
        <v>288</v>
      </c>
      <c r="I82" s="48">
        <v>400</v>
      </c>
      <c r="J82" s="740"/>
      <c r="K82" s="411" t="s">
        <v>872</v>
      </c>
      <c r="L82" s="354" t="s">
        <v>415</v>
      </c>
      <c r="M82" s="405" t="s">
        <v>1221</v>
      </c>
      <c r="N82" s="404">
        <f t="shared" si="9"/>
        <v>40</v>
      </c>
      <c r="O82" s="404">
        <f t="shared" si="10"/>
        <v>100</v>
      </c>
      <c r="P82" s="675">
        <f t="shared" si="11"/>
        <v>0</v>
      </c>
      <c r="Q82" s="324"/>
      <c r="R82" s="704" t="str">
        <f t="shared" si="14"/>
        <v>100</v>
      </c>
      <c r="S82" s="666"/>
      <c r="T82" s="149"/>
      <c r="U82" s="150"/>
      <c r="V82" s="150"/>
      <c r="W82" s="150"/>
      <c r="X82" s="150"/>
      <c r="Y82" s="150"/>
      <c r="Z82" s="150"/>
      <c r="AA82" s="150"/>
      <c r="AB82" s="150"/>
      <c r="AC82" s="150"/>
      <c r="AD82" s="150"/>
      <c r="AE82" s="150"/>
      <c r="AF82" s="150"/>
      <c r="AG82" s="150"/>
      <c r="AH82" s="150"/>
      <c r="AI82" s="150"/>
      <c r="AJ82" s="150"/>
      <c r="AK82" s="150"/>
      <c r="AL82" s="150"/>
      <c r="AM82" s="150"/>
      <c r="AN82" s="150"/>
      <c r="AO82" s="150"/>
      <c r="AP82" s="150"/>
      <c r="AQ82" s="150"/>
      <c r="AR82" s="150"/>
      <c r="AS82" s="150"/>
      <c r="AT82" s="150"/>
      <c r="AU82" s="150"/>
      <c r="AV82" s="150"/>
      <c r="AW82" s="150"/>
      <c r="AX82" s="150"/>
      <c r="AY82" s="150"/>
      <c r="AZ82" s="150"/>
      <c r="BA82" s="150"/>
      <c r="BB82" s="150"/>
      <c r="BC82" s="150"/>
      <c r="BD82" s="150"/>
      <c r="BE82" s="150"/>
      <c r="BF82" s="150"/>
      <c r="BG82" s="150"/>
      <c r="BH82" s="150"/>
      <c r="BI82" s="150"/>
      <c r="BJ82" s="150"/>
      <c r="BK82" s="150"/>
      <c r="BL82" s="150"/>
      <c r="BM82" s="150"/>
      <c r="BN82" s="150"/>
      <c r="BO82" s="150"/>
      <c r="BP82" s="150"/>
      <c r="BQ82" s="150"/>
      <c r="BR82" s="150"/>
      <c r="BS82" s="150"/>
      <c r="BT82" s="150"/>
      <c r="BU82" s="150"/>
      <c r="BV82" s="191">
        <f t="shared" si="12"/>
        <v>0</v>
      </c>
      <c r="BW82" s="20">
        <f t="shared" si="13"/>
        <v>100</v>
      </c>
      <c r="BX82" s="480" t="s">
        <v>1202</v>
      </c>
      <c r="BY82" s="449"/>
      <c r="BZ82" s="451"/>
      <c r="DU82" s="379" t="s">
        <v>871</v>
      </c>
      <c r="DV82" s="374" t="s">
        <v>413</v>
      </c>
      <c r="DW82" s="175" t="s">
        <v>414</v>
      </c>
      <c r="DX82" s="175">
        <v>0</v>
      </c>
      <c r="DY82" s="175">
        <v>1</v>
      </c>
      <c r="DZ82" s="177">
        <v>0.5</v>
      </c>
      <c r="EA82" s="181">
        <v>0.5</v>
      </c>
      <c r="EB82" s="176">
        <v>0</v>
      </c>
      <c r="EC82" s="377">
        <v>0</v>
      </c>
      <c r="GH82" s="2" t="str">
        <f t="shared" si="15"/>
        <v>0</v>
      </c>
      <c r="GI82" s="2" t="str">
        <f t="shared" si="16"/>
        <v>0</v>
      </c>
      <c r="GJ82" s="2" t="str">
        <f t="shared" si="17"/>
        <v>100</v>
      </c>
    </row>
    <row r="83" spans="1:192" ht="48" customHeight="1" x14ac:dyDescent="0.25">
      <c r="A83" s="140" t="s">
        <v>50</v>
      </c>
      <c r="B83" s="22" t="s">
        <v>51</v>
      </c>
      <c r="C83" s="36" t="s">
        <v>96</v>
      </c>
      <c r="D83" s="467" t="s">
        <v>64</v>
      </c>
      <c r="E83" s="36" t="s">
        <v>242</v>
      </c>
      <c r="F83" s="56" t="s">
        <v>146</v>
      </c>
      <c r="G83" s="56" t="s">
        <v>144</v>
      </c>
      <c r="H83" s="43">
        <v>288</v>
      </c>
      <c r="I83" s="48">
        <v>400</v>
      </c>
      <c r="J83" s="740"/>
      <c r="K83" s="411" t="s">
        <v>873</v>
      </c>
      <c r="L83" s="354" t="s">
        <v>416</v>
      </c>
      <c r="M83" s="405" t="s">
        <v>417</v>
      </c>
      <c r="N83" s="404">
        <f t="shared" si="9"/>
        <v>1</v>
      </c>
      <c r="O83" s="404">
        <f t="shared" si="10"/>
        <v>1</v>
      </c>
      <c r="P83" s="675">
        <f t="shared" si="11"/>
        <v>1</v>
      </c>
      <c r="Q83" s="324"/>
      <c r="R83" s="704">
        <f t="shared" si="14"/>
        <v>100</v>
      </c>
      <c r="S83" s="666"/>
      <c r="T83" s="149"/>
      <c r="U83" s="150"/>
      <c r="V83" s="150"/>
      <c r="W83" s="150"/>
      <c r="X83" s="150"/>
      <c r="Y83" s="150"/>
      <c r="Z83" s="150"/>
      <c r="AA83" s="150"/>
      <c r="AB83" s="150"/>
      <c r="AC83" s="150"/>
      <c r="AD83" s="150"/>
      <c r="AE83" s="150"/>
      <c r="AF83" s="150"/>
      <c r="AG83" s="150"/>
      <c r="AH83" s="150"/>
      <c r="AI83" s="150"/>
      <c r="AJ83" s="150"/>
      <c r="AK83" s="150"/>
      <c r="AL83" s="150"/>
      <c r="AM83" s="150"/>
      <c r="AN83" s="150"/>
      <c r="AO83" s="150"/>
      <c r="AP83" s="150"/>
      <c r="AQ83" s="150"/>
      <c r="AR83" s="150"/>
      <c r="AS83" s="150"/>
      <c r="AT83" s="150"/>
      <c r="AU83" s="150"/>
      <c r="AV83" s="150"/>
      <c r="AW83" s="150"/>
      <c r="AX83" s="150"/>
      <c r="AY83" s="150"/>
      <c r="AZ83" s="150"/>
      <c r="BA83" s="150"/>
      <c r="BB83" s="150"/>
      <c r="BC83" s="150"/>
      <c r="BD83" s="150"/>
      <c r="BE83" s="150"/>
      <c r="BF83" s="150"/>
      <c r="BG83" s="150"/>
      <c r="BH83" s="150"/>
      <c r="BI83" s="150"/>
      <c r="BJ83" s="150"/>
      <c r="BK83" s="150"/>
      <c r="BL83" s="150">
        <f>1470000000-250000000</f>
        <v>1220000000</v>
      </c>
      <c r="BM83" s="150"/>
      <c r="BN83" s="150"/>
      <c r="BO83" s="150"/>
      <c r="BP83" s="150"/>
      <c r="BQ83" s="150"/>
      <c r="BR83" s="150"/>
      <c r="BS83" s="150"/>
      <c r="BT83" s="150"/>
      <c r="BU83" s="150"/>
      <c r="BV83" s="191">
        <f t="shared" si="12"/>
        <v>1220000000</v>
      </c>
      <c r="BW83" s="20">
        <f t="shared" si="13"/>
        <v>-1219999900</v>
      </c>
      <c r="BX83" s="480" t="s">
        <v>1202</v>
      </c>
      <c r="BY83" s="449"/>
      <c r="BZ83" s="451"/>
      <c r="DU83" s="379" t="s">
        <v>872</v>
      </c>
      <c r="DV83" s="374" t="s">
        <v>415</v>
      </c>
      <c r="DW83" s="175" t="s">
        <v>1117</v>
      </c>
      <c r="DX83" s="176">
        <v>40</v>
      </c>
      <c r="DY83" s="176">
        <v>100</v>
      </c>
      <c r="DZ83" s="176">
        <v>0</v>
      </c>
      <c r="EA83" s="457">
        <v>100</v>
      </c>
      <c r="EB83" s="195">
        <v>0</v>
      </c>
      <c r="EC83" s="375">
        <v>0</v>
      </c>
      <c r="GH83" s="2" t="str">
        <f t="shared" si="15"/>
        <v>1</v>
      </c>
      <c r="GI83" s="2" t="str">
        <f t="shared" si="16"/>
        <v>1</v>
      </c>
      <c r="GJ83" s="2">
        <f t="shared" si="17"/>
        <v>100</v>
      </c>
    </row>
    <row r="84" spans="1:192" ht="48" customHeight="1" thickBot="1" x14ac:dyDescent="0.3">
      <c r="A84" s="140" t="s">
        <v>50</v>
      </c>
      <c r="B84" s="22" t="s">
        <v>51</v>
      </c>
      <c r="C84" s="229" t="s">
        <v>96</v>
      </c>
      <c r="D84" s="468" t="s">
        <v>64</v>
      </c>
      <c r="E84" s="229" t="s">
        <v>242</v>
      </c>
      <c r="F84" s="246" t="s">
        <v>146</v>
      </c>
      <c r="G84" s="246" t="s">
        <v>144</v>
      </c>
      <c r="H84" s="231">
        <v>288</v>
      </c>
      <c r="I84" s="232">
        <v>400</v>
      </c>
      <c r="J84" s="750"/>
      <c r="K84" s="416" t="s">
        <v>874</v>
      </c>
      <c r="L84" s="355" t="s">
        <v>418</v>
      </c>
      <c r="M84" s="402" t="s">
        <v>419</v>
      </c>
      <c r="N84" s="403">
        <f t="shared" si="9"/>
        <v>8</v>
      </c>
      <c r="O84" s="403">
        <f t="shared" si="10"/>
        <v>10</v>
      </c>
      <c r="P84" s="676">
        <f t="shared" si="11"/>
        <v>2</v>
      </c>
      <c r="Q84" s="325"/>
      <c r="R84" s="705">
        <f t="shared" si="14"/>
        <v>100</v>
      </c>
      <c r="S84" s="667"/>
      <c r="T84" s="207"/>
      <c r="U84" s="208"/>
      <c r="V84" s="208"/>
      <c r="W84" s="208"/>
      <c r="X84" s="208"/>
      <c r="Y84" s="208"/>
      <c r="Z84" s="208"/>
      <c r="AA84" s="208"/>
      <c r="AB84" s="208"/>
      <c r="AC84" s="208"/>
      <c r="AD84" s="208"/>
      <c r="AE84" s="208"/>
      <c r="AF84" s="208"/>
      <c r="AG84" s="208"/>
      <c r="AH84" s="208"/>
      <c r="AI84" s="208"/>
      <c r="AJ84" s="208"/>
      <c r="AK84" s="208"/>
      <c r="AL84" s="208"/>
      <c r="AM84" s="208"/>
      <c r="AN84" s="208"/>
      <c r="AO84" s="208"/>
      <c r="AP84" s="208"/>
      <c r="AQ84" s="208"/>
      <c r="AR84" s="208"/>
      <c r="AS84" s="208"/>
      <c r="AT84" s="208"/>
      <c r="AU84" s="208"/>
      <c r="AV84" s="208"/>
      <c r="AW84" s="208"/>
      <c r="AX84" s="208"/>
      <c r="AY84" s="208"/>
      <c r="AZ84" s="208"/>
      <c r="BA84" s="208"/>
      <c r="BB84" s="208"/>
      <c r="BC84" s="208"/>
      <c r="BD84" s="208"/>
      <c r="BE84" s="208"/>
      <c r="BF84" s="208"/>
      <c r="BG84" s="208"/>
      <c r="BH84" s="208"/>
      <c r="BI84" s="208"/>
      <c r="BJ84" s="208"/>
      <c r="BK84" s="208">
        <v>630000000</v>
      </c>
      <c r="BL84" s="208"/>
      <c r="BM84" s="208">
        <v>2000000</v>
      </c>
      <c r="BN84" s="208"/>
      <c r="BO84" s="208"/>
      <c r="BP84" s="208"/>
      <c r="BQ84" s="208"/>
      <c r="BR84" s="208"/>
      <c r="BS84" s="208"/>
      <c r="BT84" s="208"/>
      <c r="BU84" s="208"/>
      <c r="BV84" s="536">
        <f t="shared" si="12"/>
        <v>632000000</v>
      </c>
      <c r="BW84" s="209">
        <f t="shared" si="13"/>
        <v>-631999900</v>
      </c>
      <c r="BX84" s="481" t="s">
        <v>1202</v>
      </c>
      <c r="BY84" s="449"/>
      <c r="BZ84" s="451"/>
      <c r="DU84" s="379" t="s">
        <v>873</v>
      </c>
      <c r="DV84" s="374" t="s">
        <v>416</v>
      </c>
      <c r="DW84" s="175" t="s">
        <v>417</v>
      </c>
      <c r="DX84" s="175">
        <v>1</v>
      </c>
      <c r="DY84" s="175">
        <v>1</v>
      </c>
      <c r="DZ84" s="179">
        <v>1</v>
      </c>
      <c r="EA84" s="188">
        <v>1</v>
      </c>
      <c r="EB84" s="179">
        <v>1</v>
      </c>
      <c r="EC84" s="376">
        <v>1</v>
      </c>
      <c r="GH84" s="2" t="str">
        <f t="shared" si="15"/>
        <v>1</v>
      </c>
      <c r="GI84" s="2" t="str">
        <f t="shared" si="16"/>
        <v>1</v>
      </c>
      <c r="GJ84" s="2">
        <f t="shared" si="17"/>
        <v>100</v>
      </c>
    </row>
    <row r="85" spans="1:192" ht="96.75" customHeight="1" x14ac:dyDescent="0.25">
      <c r="A85" s="140" t="s">
        <v>50</v>
      </c>
      <c r="B85" s="22" t="s">
        <v>51</v>
      </c>
      <c r="C85" s="227" t="s">
        <v>97</v>
      </c>
      <c r="D85" s="228" t="s">
        <v>65</v>
      </c>
      <c r="E85" s="37" t="s">
        <v>243</v>
      </c>
      <c r="F85" s="45" t="s">
        <v>147</v>
      </c>
      <c r="G85" s="46" t="s">
        <v>148</v>
      </c>
      <c r="H85" s="40">
        <v>1</v>
      </c>
      <c r="I85" s="47">
        <v>4</v>
      </c>
      <c r="J85" s="749" t="s">
        <v>1156</v>
      </c>
      <c r="K85" s="430" t="s">
        <v>875</v>
      </c>
      <c r="L85" s="362" t="s">
        <v>420</v>
      </c>
      <c r="M85" s="426" t="s">
        <v>421</v>
      </c>
      <c r="N85" s="427">
        <f t="shared" si="9"/>
        <v>0</v>
      </c>
      <c r="O85" s="427">
        <f t="shared" si="10"/>
        <v>2</v>
      </c>
      <c r="P85" s="681">
        <v>0</v>
      </c>
      <c r="Q85" s="330">
        <f>SUM(R85:R88)</f>
        <v>0</v>
      </c>
      <c r="R85" s="710" t="str">
        <f t="shared" si="14"/>
        <v>100</v>
      </c>
      <c r="S85" s="668">
        <f>SUM(BV85:BV92)</f>
        <v>4828200000</v>
      </c>
      <c r="T85" s="239">
        <v>0</v>
      </c>
      <c r="U85" s="153"/>
      <c r="V85" s="153"/>
      <c r="W85" s="153"/>
      <c r="X85" s="153"/>
      <c r="Y85" s="153"/>
      <c r="Z85" s="153"/>
      <c r="AA85" s="153"/>
      <c r="AB85" s="153"/>
      <c r="AC85" s="153"/>
      <c r="AD85" s="153"/>
      <c r="AE85" s="153"/>
      <c r="AF85" s="153"/>
      <c r="AG85" s="153"/>
      <c r="AH85" s="153"/>
      <c r="AI85" s="153"/>
      <c r="AJ85" s="153"/>
      <c r="AK85" s="153"/>
      <c r="AL85" s="153"/>
      <c r="AM85" s="153"/>
      <c r="AN85" s="153"/>
      <c r="AO85" s="153"/>
      <c r="AP85" s="153"/>
      <c r="AQ85" s="153"/>
      <c r="AR85" s="153"/>
      <c r="AS85" s="153"/>
      <c r="AT85" s="153"/>
      <c r="AU85" s="153"/>
      <c r="AV85" s="153"/>
      <c r="AW85" s="153"/>
      <c r="AX85" s="153"/>
      <c r="AY85" s="153"/>
      <c r="AZ85" s="153"/>
      <c r="BA85" s="153"/>
      <c r="BB85" s="153"/>
      <c r="BC85" s="153"/>
      <c r="BD85" s="153"/>
      <c r="BE85" s="153"/>
      <c r="BF85" s="153"/>
      <c r="BG85" s="153"/>
      <c r="BH85" s="153"/>
      <c r="BI85" s="153"/>
      <c r="BJ85" s="153"/>
      <c r="BK85" s="153"/>
      <c r="BL85" s="153"/>
      <c r="BM85" s="153"/>
      <c r="BN85" s="153"/>
      <c r="BO85" s="153"/>
      <c r="BP85" s="153"/>
      <c r="BQ85" s="153"/>
      <c r="BR85" s="153"/>
      <c r="BS85" s="153"/>
      <c r="BT85" s="153"/>
      <c r="BU85" s="153"/>
      <c r="BV85" s="541">
        <f t="shared" si="12"/>
        <v>0</v>
      </c>
      <c r="BW85" s="240">
        <f t="shared" si="13"/>
        <v>100</v>
      </c>
      <c r="BX85" s="486" t="s">
        <v>1202</v>
      </c>
      <c r="BY85" s="449"/>
      <c r="BZ85" s="451"/>
      <c r="DU85" s="379" t="s">
        <v>874</v>
      </c>
      <c r="DV85" s="374" t="s">
        <v>418</v>
      </c>
      <c r="DW85" s="175" t="s">
        <v>419</v>
      </c>
      <c r="DX85" s="175">
        <v>8</v>
      </c>
      <c r="DY85" s="175">
        <v>10</v>
      </c>
      <c r="DZ85" s="176">
        <v>3</v>
      </c>
      <c r="EA85" s="459">
        <v>2</v>
      </c>
      <c r="EB85" s="194">
        <v>3</v>
      </c>
      <c r="EC85" s="377">
        <v>2</v>
      </c>
      <c r="GH85" s="2" t="str">
        <f t="shared" si="15"/>
        <v>0</v>
      </c>
      <c r="GI85" s="2" t="str">
        <f t="shared" si="16"/>
        <v>0</v>
      </c>
      <c r="GJ85" s="2" t="str">
        <f t="shared" si="17"/>
        <v>100</v>
      </c>
    </row>
    <row r="86" spans="1:192" ht="46.5" customHeight="1" x14ac:dyDescent="0.25">
      <c r="A86" s="140" t="s">
        <v>50</v>
      </c>
      <c r="B86" s="261" t="s">
        <v>51</v>
      </c>
      <c r="C86" s="29" t="s">
        <v>97</v>
      </c>
      <c r="D86" s="262" t="s">
        <v>65</v>
      </c>
      <c r="E86" s="36" t="s">
        <v>243</v>
      </c>
      <c r="F86" s="56" t="s">
        <v>147</v>
      </c>
      <c r="G86" s="56" t="s">
        <v>148</v>
      </c>
      <c r="H86" s="43">
        <v>1</v>
      </c>
      <c r="I86" s="48">
        <v>4</v>
      </c>
      <c r="J86" s="740"/>
      <c r="K86" s="411" t="s">
        <v>876</v>
      </c>
      <c r="L86" s="354" t="s">
        <v>422</v>
      </c>
      <c r="M86" s="405" t="s">
        <v>423</v>
      </c>
      <c r="N86" s="404">
        <f t="shared" si="9"/>
        <v>0</v>
      </c>
      <c r="O86" s="404">
        <f t="shared" si="10"/>
        <v>3</v>
      </c>
      <c r="P86" s="675">
        <f t="shared" si="11"/>
        <v>0</v>
      </c>
      <c r="Q86" s="324"/>
      <c r="R86" s="704" t="str">
        <f t="shared" si="14"/>
        <v>100</v>
      </c>
      <c r="S86" s="666"/>
      <c r="T86" s="149"/>
      <c r="U86" s="150"/>
      <c r="V86" s="150"/>
      <c r="W86" s="150"/>
      <c r="X86" s="150"/>
      <c r="Y86" s="150"/>
      <c r="Z86" s="150"/>
      <c r="AA86" s="150"/>
      <c r="AB86" s="150"/>
      <c r="AC86" s="150"/>
      <c r="AD86" s="150"/>
      <c r="AE86" s="150"/>
      <c r="AF86" s="150"/>
      <c r="AG86" s="150"/>
      <c r="AH86" s="150"/>
      <c r="AI86" s="150"/>
      <c r="AJ86" s="150"/>
      <c r="AK86" s="150"/>
      <c r="AL86" s="150"/>
      <c r="AM86" s="150"/>
      <c r="AN86" s="150"/>
      <c r="AO86" s="150"/>
      <c r="AP86" s="150"/>
      <c r="AQ86" s="150"/>
      <c r="AR86" s="150"/>
      <c r="AS86" s="150"/>
      <c r="AT86" s="150"/>
      <c r="AU86" s="150"/>
      <c r="AV86" s="150"/>
      <c r="AW86" s="150"/>
      <c r="AX86" s="150"/>
      <c r="AY86" s="150"/>
      <c r="AZ86" s="150"/>
      <c r="BA86" s="150"/>
      <c r="BB86" s="150"/>
      <c r="BC86" s="150"/>
      <c r="BD86" s="150"/>
      <c r="BE86" s="150"/>
      <c r="BF86" s="150"/>
      <c r="BG86" s="150"/>
      <c r="BH86" s="150"/>
      <c r="BI86" s="150"/>
      <c r="BJ86" s="150"/>
      <c r="BK86" s="150"/>
      <c r="BL86" s="150"/>
      <c r="BM86" s="150"/>
      <c r="BN86" s="150"/>
      <c r="BO86" s="150"/>
      <c r="BP86" s="150"/>
      <c r="BQ86" s="150"/>
      <c r="BR86" s="150"/>
      <c r="BS86" s="150"/>
      <c r="BT86" s="150"/>
      <c r="BU86" s="150"/>
      <c r="BV86" s="191">
        <f t="shared" si="12"/>
        <v>0</v>
      </c>
      <c r="BW86" s="20">
        <f t="shared" si="13"/>
        <v>100</v>
      </c>
      <c r="BX86" s="480" t="s">
        <v>1202</v>
      </c>
      <c r="BY86" s="449"/>
      <c r="BZ86" s="451"/>
      <c r="DU86" s="379" t="s">
        <v>875</v>
      </c>
      <c r="DV86" s="189" t="s">
        <v>420</v>
      </c>
      <c r="DW86" s="175" t="s">
        <v>421</v>
      </c>
      <c r="DX86" s="175">
        <v>0</v>
      </c>
      <c r="DY86" s="175">
        <v>2</v>
      </c>
      <c r="DZ86" s="183">
        <v>0</v>
      </c>
      <c r="EA86" s="459">
        <v>0</v>
      </c>
      <c r="EB86" s="183">
        <v>1</v>
      </c>
      <c r="EC86" s="381">
        <v>1</v>
      </c>
      <c r="GH86" s="2" t="str">
        <f t="shared" si="15"/>
        <v>0</v>
      </c>
      <c r="GI86" s="2" t="str">
        <f t="shared" si="16"/>
        <v>0</v>
      </c>
      <c r="GJ86" s="2" t="str">
        <f t="shared" si="17"/>
        <v>100</v>
      </c>
    </row>
    <row r="87" spans="1:192" ht="33.75" customHeight="1" x14ac:dyDescent="0.25">
      <c r="A87" s="140" t="s">
        <v>50</v>
      </c>
      <c r="B87" s="261" t="s">
        <v>51</v>
      </c>
      <c r="C87" s="29" t="s">
        <v>97</v>
      </c>
      <c r="D87" s="262" t="s">
        <v>65</v>
      </c>
      <c r="E87" s="36" t="s">
        <v>243</v>
      </c>
      <c r="F87" s="56" t="s">
        <v>147</v>
      </c>
      <c r="G87" s="56" t="s">
        <v>148</v>
      </c>
      <c r="H87" s="43">
        <v>1</v>
      </c>
      <c r="I87" s="48">
        <v>4</v>
      </c>
      <c r="J87" s="740"/>
      <c r="K87" s="411" t="s">
        <v>877</v>
      </c>
      <c r="L87" s="354" t="s">
        <v>424</v>
      </c>
      <c r="M87" s="405" t="s">
        <v>1222</v>
      </c>
      <c r="N87" s="404">
        <f t="shared" si="9"/>
        <v>70</v>
      </c>
      <c r="O87" s="404">
        <f t="shared" si="10"/>
        <v>100</v>
      </c>
      <c r="P87" s="675">
        <v>0</v>
      </c>
      <c r="Q87" s="324"/>
      <c r="R87" s="704" t="str">
        <f t="shared" si="14"/>
        <v>100</v>
      </c>
      <c r="S87" s="666"/>
      <c r="T87" s="149"/>
      <c r="U87" s="150"/>
      <c r="V87" s="150"/>
      <c r="W87" s="150"/>
      <c r="X87" s="150"/>
      <c r="Y87" s="150"/>
      <c r="Z87" s="150"/>
      <c r="AA87" s="150"/>
      <c r="AB87" s="150"/>
      <c r="AC87" s="150"/>
      <c r="AD87" s="150"/>
      <c r="AE87" s="150"/>
      <c r="AF87" s="150"/>
      <c r="AG87" s="150"/>
      <c r="AH87" s="150"/>
      <c r="AI87" s="150"/>
      <c r="AJ87" s="150"/>
      <c r="AK87" s="150"/>
      <c r="AL87" s="150"/>
      <c r="AM87" s="150"/>
      <c r="AN87" s="150"/>
      <c r="AO87" s="150"/>
      <c r="AP87" s="150"/>
      <c r="AQ87" s="150"/>
      <c r="AR87" s="150"/>
      <c r="AS87" s="150"/>
      <c r="AT87" s="150"/>
      <c r="AU87" s="150"/>
      <c r="AV87" s="150"/>
      <c r="AW87" s="150"/>
      <c r="AX87" s="150"/>
      <c r="AY87" s="150"/>
      <c r="AZ87" s="150"/>
      <c r="BA87" s="150"/>
      <c r="BB87" s="150"/>
      <c r="BC87" s="150"/>
      <c r="BD87" s="150"/>
      <c r="BE87" s="150"/>
      <c r="BF87" s="150"/>
      <c r="BG87" s="150"/>
      <c r="BH87" s="150"/>
      <c r="BI87" s="150"/>
      <c r="BJ87" s="150"/>
      <c r="BK87" s="150"/>
      <c r="BL87" s="150"/>
      <c r="BM87" s="150"/>
      <c r="BN87" s="150"/>
      <c r="BO87" s="150"/>
      <c r="BP87" s="150"/>
      <c r="BQ87" s="150"/>
      <c r="BR87" s="150"/>
      <c r="BS87" s="150"/>
      <c r="BT87" s="150"/>
      <c r="BU87" s="150"/>
      <c r="BV87" s="191">
        <f t="shared" si="12"/>
        <v>0</v>
      </c>
      <c r="BW87" s="20">
        <f t="shared" si="13"/>
        <v>100</v>
      </c>
      <c r="BX87" s="480" t="s">
        <v>1202</v>
      </c>
      <c r="BY87" s="449"/>
      <c r="BZ87" s="451"/>
      <c r="DU87" s="379" t="s">
        <v>876</v>
      </c>
      <c r="DV87" s="189" t="s">
        <v>422</v>
      </c>
      <c r="DW87" s="175" t="s">
        <v>423</v>
      </c>
      <c r="DX87" s="175">
        <v>0</v>
      </c>
      <c r="DY87" s="175">
        <v>3</v>
      </c>
      <c r="DZ87" s="176">
        <v>0</v>
      </c>
      <c r="EA87" s="183">
        <v>2</v>
      </c>
      <c r="EB87" s="176">
        <v>1</v>
      </c>
      <c r="EC87" s="377">
        <v>0</v>
      </c>
      <c r="GH87" s="2" t="str">
        <f t="shared" si="15"/>
        <v>0</v>
      </c>
      <c r="GI87" s="2" t="str">
        <f t="shared" si="16"/>
        <v>0</v>
      </c>
      <c r="GJ87" s="2" t="str">
        <f t="shared" si="17"/>
        <v>100</v>
      </c>
    </row>
    <row r="88" spans="1:192" ht="43.5" customHeight="1" thickBot="1" x14ac:dyDescent="0.3">
      <c r="A88" s="140" t="s">
        <v>50</v>
      </c>
      <c r="B88" s="261" t="s">
        <v>51</v>
      </c>
      <c r="C88" s="29" t="s">
        <v>97</v>
      </c>
      <c r="D88" s="262" t="s">
        <v>65</v>
      </c>
      <c r="E88" s="216" t="s">
        <v>243</v>
      </c>
      <c r="F88" s="247" t="s">
        <v>147</v>
      </c>
      <c r="G88" s="247" t="s">
        <v>148</v>
      </c>
      <c r="H88" s="218">
        <v>1</v>
      </c>
      <c r="I88" s="219">
        <v>4</v>
      </c>
      <c r="J88" s="751"/>
      <c r="K88" s="412" t="s">
        <v>878</v>
      </c>
      <c r="L88" s="358" t="s">
        <v>425</v>
      </c>
      <c r="M88" s="402" t="s">
        <v>1223</v>
      </c>
      <c r="N88" s="403">
        <f t="shared" si="9"/>
        <v>90</v>
      </c>
      <c r="O88" s="403">
        <f t="shared" si="10"/>
        <v>100</v>
      </c>
      <c r="P88" s="676">
        <f t="shared" si="11"/>
        <v>0</v>
      </c>
      <c r="Q88" s="328"/>
      <c r="R88" s="708" t="str">
        <f t="shared" si="14"/>
        <v>100</v>
      </c>
      <c r="S88" s="666"/>
      <c r="T88" s="220"/>
      <c r="U88" s="221"/>
      <c r="V88" s="221"/>
      <c r="W88" s="221"/>
      <c r="X88" s="221"/>
      <c r="Y88" s="221"/>
      <c r="Z88" s="221"/>
      <c r="AA88" s="221"/>
      <c r="AB88" s="221"/>
      <c r="AC88" s="221"/>
      <c r="AD88" s="221"/>
      <c r="AE88" s="221"/>
      <c r="AF88" s="221"/>
      <c r="AG88" s="221"/>
      <c r="AH88" s="221"/>
      <c r="AI88" s="221"/>
      <c r="AJ88" s="221"/>
      <c r="AK88" s="221"/>
      <c r="AL88" s="221"/>
      <c r="AM88" s="221"/>
      <c r="AN88" s="221"/>
      <c r="AO88" s="221"/>
      <c r="AP88" s="221"/>
      <c r="AQ88" s="221"/>
      <c r="AR88" s="221"/>
      <c r="AS88" s="221"/>
      <c r="AT88" s="221"/>
      <c r="AU88" s="221"/>
      <c r="AV88" s="221"/>
      <c r="AW88" s="221"/>
      <c r="AX88" s="221"/>
      <c r="AY88" s="221"/>
      <c r="AZ88" s="221"/>
      <c r="BA88" s="221"/>
      <c r="BB88" s="221"/>
      <c r="BC88" s="221"/>
      <c r="BD88" s="221"/>
      <c r="BE88" s="221"/>
      <c r="BF88" s="221"/>
      <c r="BG88" s="221"/>
      <c r="BH88" s="221"/>
      <c r="BI88" s="221"/>
      <c r="BJ88" s="221"/>
      <c r="BK88" s="221"/>
      <c r="BL88" s="221"/>
      <c r="BM88" s="221"/>
      <c r="BN88" s="221"/>
      <c r="BO88" s="221"/>
      <c r="BP88" s="221"/>
      <c r="BQ88" s="221"/>
      <c r="BR88" s="221"/>
      <c r="BS88" s="221"/>
      <c r="BT88" s="221"/>
      <c r="BU88" s="221"/>
      <c r="BV88" s="539">
        <f t="shared" si="12"/>
        <v>0</v>
      </c>
      <c r="BW88" s="222">
        <f t="shared" si="13"/>
        <v>100</v>
      </c>
      <c r="BX88" s="484" t="s">
        <v>1202</v>
      </c>
      <c r="BY88" s="449"/>
      <c r="BZ88" s="451"/>
      <c r="DU88" s="379" t="s">
        <v>877</v>
      </c>
      <c r="DV88" s="189" t="s">
        <v>424</v>
      </c>
      <c r="DW88" s="175" t="s">
        <v>1118</v>
      </c>
      <c r="DX88" s="181">
        <v>70</v>
      </c>
      <c r="DY88" s="181">
        <v>100</v>
      </c>
      <c r="DZ88" s="181">
        <v>30</v>
      </c>
      <c r="EA88" s="459">
        <v>25</v>
      </c>
      <c r="EB88" s="194">
        <v>25</v>
      </c>
      <c r="EC88" s="381">
        <v>20</v>
      </c>
      <c r="GH88" s="2" t="str">
        <f t="shared" si="15"/>
        <v>0</v>
      </c>
      <c r="GI88" s="2" t="str">
        <f t="shared" si="16"/>
        <v>0</v>
      </c>
      <c r="GJ88" s="2" t="str">
        <f t="shared" si="17"/>
        <v>100</v>
      </c>
    </row>
    <row r="89" spans="1:192" ht="43.5" customHeight="1" thickTop="1" x14ac:dyDescent="0.25">
      <c r="A89" s="140" t="s">
        <v>50</v>
      </c>
      <c r="B89" s="22" t="s">
        <v>51</v>
      </c>
      <c r="C89" s="36" t="s">
        <v>97</v>
      </c>
      <c r="D89" s="23" t="s">
        <v>65</v>
      </c>
      <c r="E89" s="211" t="s">
        <v>244</v>
      </c>
      <c r="F89" s="212" t="s">
        <v>149</v>
      </c>
      <c r="G89" s="213" t="s">
        <v>144</v>
      </c>
      <c r="H89" s="214">
        <v>2598</v>
      </c>
      <c r="I89" s="215">
        <v>3100</v>
      </c>
      <c r="J89" s="740" t="s">
        <v>1157</v>
      </c>
      <c r="K89" s="408" t="s">
        <v>879</v>
      </c>
      <c r="L89" s="357" t="s">
        <v>426</v>
      </c>
      <c r="M89" s="409" t="s">
        <v>427</v>
      </c>
      <c r="N89" s="410">
        <f t="shared" si="9"/>
        <v>1</v>
      </c>
      <c r="O89" s="410">
        <f t="shared" si="10"/>
        <v>1</v>
      </c>
      <c r="P89" s="677">
        <f t="shared" si="11"/>
        <v>1</v>
      </c>
      <c r="Q89" s="327">
        <f>SUM(R89:R92)</f>
        <v>300</v>
      </c>
      <c r="R89" s="707">
        <f t="shared" si="14"/>
        <v>100</v>
      </c>
      <c r="S89" s="666"/>
      <c r="T89" s="204">
        <v>348000000</v>
      </c>
      <c r="U89" s="190"/>
      <c r="V89" s="190"/>
      <c r="W89" s="190"/>
      <c r="X89" s="190"/>
      <c r="Y89" s="190"/>
      <c r="Z89" s="190"/>
      <c r="AA89" s="190"/>
      <c r="AB89" s="190"/>
      <c r="AC89" s="190"/>
      <c r="AD89" s="190"/>
      <c r="AE89" s="190"/>
      <c r="AF89" s="190"/>
      <c r="AG89" s="190"/>
      <c r="AH89" s="190"/>
      <c r="AI89" s="190"/>
      <c r="AJ89" s="190"/>
      <c r="AK89" s="190"/>
      <c r="AL89" s="190"/>
      <c r="AM89" s="190"/>
      <c r="AN89" s="190"/>
      <c r="AO89" s="190"/>
      <c r="AP89" s="190"/>
      <c r="AQ89" s="190"/>
      <c r="AR89" s="190"/>
      <c r="AS89" s="190"/>
      <c r="AT89" s="190"/>
      <c r="AU89" s="190"/>
      <c r="AV89" s="190"/>
      <c r="AW89" s="190"/>
      <c r="AX89" s="190"/>
      <c r="AY89" s="190"/>
      <c r="AZ89" s="190"/>
      <c r="BA89" s="190"/>
      <c r="BB89" s="190"/>
      <c r="BC89" s="190"/>
      <c r="BD89" s="190"/>
      <c r="BE89" s="190"/>
      <c r="BF89" s="190"/>
      <c r="BG89" s="190"/>
      <c r="BH89" s="190"/>
      <c r="BI89" s="190"/>
      <c r="BJ89" s="190"/>
      <c r="BK89" s="190"/>
      <c r="BL89" s="190"/>
      <c r="BM89" s="190"/>
      <c r="BN89" s="190"/>
      <c r="BO89" s="190"/>
      <c r="BP89" s="190"/>
      <c r="BQ89" s="190"/>
      <c r="BR89" s="190"/>
      <c r="BS89" s="190"/>
      <c r="BT89" s="190"/>
      <c r="BU89" s="190"/>
      <c r="BV89" s="540">
        <f t="shared" si="12"/>
        <v>348000000</v>
      </c>
      <c r="BW89" s="206">
        <f t="shared" si="13"/>
        <v>-347999900</v>
      </c>
      <c r="BX89" s="485" t="s">
        <v>1202</v>
      </c>
      <c r="BY89" s="449"/>
      <c r="BZ89" s="451"/>
      <c r="DU89" s="379" t="s">
        <v>878</v>
      </c>
      <c r="DV89" s="189" t="s">
        <v>425</v>
      </c>
      <c r="DW89" s="175" t="s">
        <v>1119</v>
      </c>
      <c r="DX89" s="181">
        <v>90</v>
      </c>
      <c r="DY89" s="181">
        <v>100</v>
      </c>
      <c r="DZ89" s="181">
        <v>10</v>
      </c>
      <c r="EA89" s="459">
        <v>90</v>
      </c>
      <c r="EB89" s="183">
        <v>0</v>
      </c>
      <c r="EC89" s="387">
        <v>0</v>
      </c>
      <c r="GH89" s="2" t="str">
        <f t="shared" si="15"/>
        <v>1</v>
      </c>
      <c r="GI89" s="2" t="str">
        <f t="shared" si="16"/>
        <v>1</v>
      </c>
      <c r="GJ89" s="2">
        <f t="shared" si="17"/>
        <v>100</v>
      </c>
    </row>
    <row r="90" spans="1:192" ht="120" x14ac:dyDescent="0.25">
      <c r="A90" s="140" t="s">
        <v>50</v>
      </c>
      <c r="B90" s="22" t="s">
        <v>51</v>
      </c>
      <c r="C90" s="36" t="s">
        <v>97</v>
      </c>
      <c r="D90" s="23" t="s">
        <v>65</v>
      </c>
      <c r="E90" s="36" t="s">
        <v>244</v>
      </c>
      <c r="F90" s="56" t="s">
        <v>149</v>
      </c>
      <c r="G90" s="56" t="s">
        <v>144</v>
      </c>
      <c r="H90" s="43">
        <v>2598</v>
      </c>
      <c r="I90" s="48">
        <v>3100</v>
      </c>
      <c r="J90" s="740"/>
      <c r="K90" s="411" t="s">
        <v>880</v>
      </c>
      <c r="L90" s="354" t="s">
        <v>428</v>
      </c>
      <c r="M90" s="405" t="s">
        <v>345</v>
      </c>
      <c r="N90" s="404">
        <f t="shared" si="9"/>
        <v>3</v>
      </c>
      <c r="O90" s="404">
        <f t="shared" si="10"/>
        <v>3</v>
      </c>
      <c r="P90" s="675">
        <v>0</v>
      </c>
      <c r="Q90" s="324"/>
      <c r="R90" s="704" t="str">
        <f t="shared" si="14"/>
        <v>100</v>
      </c>
      <c r="S90" s="666"/>
      <c r="T90" s="149"/>
      <c r="U90" s="150"/>
      <c r="V90" s="150"/>
      <c r="W90" s="150"/>
      <c r="X90" s="150"/>
      <c r="Y90" s="150"/>
      <c r="Z90" s="150"/>
      <c r="AA90" s="150"/>
      <c r="AB90" s="150"/>
      <c r="AC90" s="150"/>
      <c r="AD90" s="150"/>
      <c r="AE90" s="150"/>
      <c r="AF90" s="150"/>
      <c r="AG90" s="150"/>
      <c r="AH90" s="150"/>
      <c r="AI90" s="150"/>
      <c r="AJ90" s="150"/>
      <c r="AK90" s="150"/>
      <c r="AL90" s="150"/>
      <c r="AM90" s="150"/>
      <c r="AN90" s="150"/>
      <c r="AO90" s="150"/>
      <c r="AP90" s="150"/>
      <c r="AQ90" s="150"/>
      <c r="AR90" s="150"/>
      <c r="AS90" s="150"/>
      <c r="AT90" s="150"/>
      <c r="AU90" s="150"/>
      <c r="AV90" s="150"/>
      <c r="AW90" s="150"/>
      <c r="AX90" s="150"/>
      <c r="AY90" s="150"/>
      <c r="AZ90" s="150"/>
      <c r="BA90" s="150"/>
      <c r="BB90" s="150"/>
      <c r="BC90" s="150"/>
      <c r="BD90" s="150"/>
      <c r="BE90" s="150"/>
      <c r="BF90" s="150"/>
      <c r="BG90" s="150"/>
      <c r="BH90" s="150"/>
      <c r="BI90" s="150"/>
      <c r="BJ90" s="150"/>
      <c r="BK90" s="150"/>
      <c r="BL90" s="150"/>
      <c r="BM90" s="150"/>
      <c r="BN90" s="150"/>
      <c r="BO90" s="150"/>
      <c r="BP90" s="150"/>
      <c r="BQ90" s="150"/>
      <c r="BR90" s="150"/>
      <c r="BS90" s="150"/>
      <c r="BT90" s="150"/>
      <c r="BU90" s="150"/>
      <c r="BV90" s="191">
        <f t="shared" si="12"/>
        <v>0</v>
      </c>
      <c r="BW90" s="20">
        <f t="shared" si="13"/>
        <v>100</v>
      </c>
      <c r="BX90" s="480" t="s">
        <v>1202</v>
      </c>
      <c r="BY90" s="449"/>
      <c r="BZ90" s="451"/>
      <c r="DU90" s="379" t="s">
        <v>879</v>
      </c>
      <c r="DV90" s="189" t="s">
        <v>426</v>
      </c>
      <c r="DW90" s="175" t="s">
        <v>427</v>
      </c>
      <c r="DX90" s="175">
        <v>1</v>
      </c>
      <c r="DY90" s="175">
        <v>1</v>
      </c>
      <c r="DZ90" s="179">
        <v>1</v>
      </c>
      <c r="EA90" s="188">
        <v>1</v>
      </c>
      <c r="EB90" s="179">
        <v>1</v>
      </c>
      <c r="EC90" s="376">
        <v>1</v>
      </c>
      <c r="GH90" s="2" t="str">
        <f t="shared" si="15"/>
        <v>0</v>
      </c>
      <c r="GI90" s="2" t="str">
        <f t="shared" si="16"/>
        <v>0</v>
      </c>
      <c r="GJ90" s="2" t="str">
        <f t="shared" si="17"/>
        <v>100</v>
      </c>
    </row>
    <row r="91" spans="1:192" ht="31.5" customHeight="1" x14ac:dyDescent="0.25">
      <c r="A91" s="140" t="s">
        <v>50</v>
      </c>
      <c r="B91" s="22" t="s">
        <v>51</v>
      </c>
      <c r="C91" s="36" t="s">
        <v>97</v>
      </c>
      <c r="D91" s="23" t="s">
        <v>65</v>
      </c>
      <c r="E91" s="36" t="s">
        <v>244</v>
      </c>
      <c r="F91" s="56" t="s">
        <v>149</v>
      </c>
      <c r="G91" s="56" t="s">
        <v>144</v>
      </c>
      <c r="H91" s="43">
        <v>2598</v>
      </c>
      <c r="I91" s="48">
        <v>3100</v>
      </c>
      <c r="J91" s="740"/>
      <c r="K91" s="411" t="s">
        <v>881</v>
      </c>
      <c r="L91" s="354" t="s">
        <v>429</v>
      </c>
      <c r="M91" s="405" t="s">
        <v>430</v>
      </c>
      <c r="N91" s="404">
        <f t="shared" si="9"/>
        <v>1</v>
      </c>
      <c r="O91" s="404">
        <f t="shared" si="10"/>
        <v>1</v>
      </c>
      <c r="P91" s="675">
        <f t="shared" si="11"/>
        <v>1</v>
      </c>
      <c r="Q91" s="324"/>
      <c r="R91" s="704">
        <f t="shared" si="14"/>
        <v>100</v>
      </c>
      <c r="S91" s="666"/>
      <c r="T91" s="149">
        <v>500000000</v>
      </c>
      <c r="U91" s="150">
        <v>600000000</v>
      </c>
      <c r="V91" s="150"/>
      <c r="W91" s="150"/>
      <c r="X91" s="150"/>
      <c r="Y91" s="150"/>
      <c r="Z91" s="150"/>
      <c r="AA91" s="150"/>
      <c r="AB91" s="150"/>
      <c r="AC91" s="150"/>
      <c r="AD91" s="150"/>
      <c r="AE91" s="150"/>
      <c r="AF91" s="150"/>
      <c r="AG91" s="150"/>
      <c r="AH91" s="150"/>
      <c r="AI91" s="150"/>
      <c r="AJ91" s="150"/>
      <c r="AK91" s="150"/>
      <c r="AL91" s="150"/>
      <c r="AM91" s="150"/>
      <c r="AN91" s="150"/>
      <c r="AO91" s="150"/>
      <c r="AP91" s="150"/>
      <c r="AQ91" s="150"/>
      <c r="AR91" s="150"/>
      <c r="AS91" s="150"/>
      <c r="AT91" s="150"/>
      <c r="AU91" s="150"/>
      <c r="AV91" s="150"/>
      <c r="AW91" s="150"/>
      <c r="AX91" s="150"/>
      <c r="AY91" s="150"/>
      <c r="AZ91" s="150"/>
      <c r="BA91" s="150"/>
      <c r="BB91" s="150"/>
      <c r="BC91" s="150"/>
      <c r="BD91" s="150"/>
      <c r="BE91" s="150"/>
      <c r="BF91" s="150"/>
      <c r="BG91" s="150"/>
      <c r="BH91" s="150"/>
      <c r="BI91" s="150"/>
      <c r="BJ91" s="150"/>
      <c r="BK91" s="150"/>
      <c r="BL91" s="150"/>
      <c r="BM91" s="150"/>
      <c r="BN91" s="150"/>
      <c r="BO91" s="150"/>
      <c r="BP91" s="150"/>
      <c r="BQ91" s="150"/>
      <c r="BR91" s="150"/>
      <c r="BS91" s="150"/>
      <c r="BT91" s="150"/>
      <c r="BU91" s="150"/>
      <c r="BV91" s="191">
        <f t="shared" si="12"/>
        <v>1100000000</v>
      </c>
      <c r="BW91" s="20">
        <f t="shared" si="13"/>
        <v>-1099999900</v>
      </c>
      <c r="BX91" s="480" t="s">
        <v>1202</v>
      </c>
      <c r="BY91" s="449"/>
      <c r="BZ91" s="451"/>
      <c r="DU91" s="379" t="s">
        <v>880</v>
      </c>
      <c r="DV91" s="189" t="s">
        <v>428</v>
      </c>
      <c r="DW91" s="175" t="s">
        <v>345</v>
      </c>
      <c r="DX91" s="175">
        <v>3</v>
      </c>
      <c r="DY91" s="175">
        <v>3</v>
      </c>
      <c r="DZ91" s="177">
        <v>3</v>
      </c>
      <c r="EA91" s="181">
        <v>3</v>
      </c>
      <c r="EB91" s="176">
        <v>3</v>
      </c>
      <c r="EC91" s="377">
        <v>3</v>
      </c>
      <c r="GH91" s="2" t="str">
        <f t="shared" si="15"/>
        <v>1</v>
      </c>
      <c r="GI91" s="2" t="str">
        <f t="shared" si="16"/>
        <v>1</v>
      </c>
      <c r="GJ91" s="2">
        <f t="shared" si="17"/>
        <v>100</v>
      </c>
    </row>
    <row r="92" spans="1:192" ht="59.25" customHeight="1" thickBot="1" x14ac:dyDescent="0.3">
      <c r="A92" s="140" t="s">
        <v>50</v>
      </c>
      <c r="B92" s="22" t="s">
        <v>51</v>
      </c>
      <c r="C92" s="229" t="s">
        <v>97</v>
      </c>
      <c r="D92" s="471" t="s">
        <v>65</v>
      </c>
      <c r="E92" s="229" t="s">
        <v>244</v>
      </c>
      <c r="F92" s="246" t="s">
        <v>149</v>
      </c>
      <c r="G92" s="246" t="s">
        <v>144</v>
      </c>
      <c r="H92" s="231">
        <v>2598</v>
      </c>
      <c r="I92" s="232">
        <v>3100</v>
      </c>
      <c r="J92" s="750"/>
      <c r="K92" s="416" t="s">
        <v>882</v>
      </c>
      <c r="L92" s="355" t="s">
        <v>431</v>
      </c>
      <c r="M92" s="402" t="s">
        <v>144</v>
      </c>
      <c r="N92" s="403">
        <f t="shared" si="9"/>
        <v>492</v>
      </c>
      <c r="O92" s="403">
        <f t="shared" si="10"/>
        <v>600</v>
      </c>
      <c r="P92" s="676">
        <f t="shared" si="11"/>
        <v>600</v>
      </c>
      <c r="Q92" s="325"/>
      <c r="R92" s="705">
        <f t="shared" si="14"/>
        <v>100</v>
      </c>
      <c r="S92" s="667"/>
      <c r="T92" s="207">
        <v>2780000000</v>
      </c>
      <c r="U92" s="208">
        <v>600000000</v>
      </c>
      <c r="V92" s="208"/>
      <c r="W92" s="208"/>
      <c r="X92" s="208"/>
      <c r="Y92" s="208"/>
      <c r="Z92" s="208"/>
      <c r="AA92" s="208"/>
      <c r="AB92" s="208"/>
      <c r="AC92" s="208"/>
      <c r="AD92" s="208"/>
      <c r="AE92" s="208"/>
      <c r="AF92" s="208"/>
      <c r="AG92" s="208"/>
      <c r="AH92" s="208"/>
      <c r="AI92" s="208"/>
      <c r="AJ92" s="208"/>
      <c r="AK92" s="208"/>
      <c r="AL92" s="208"/>
      <c r="AM92" s="208"/>
      <c r="AN92" s="208"/>
      <c r="AO92" s="208"/>
      <c r="AP92" s="208"/>
      <c r="AQ92" s="208"/>
      <c r="AR92" s="208"/>
      <c r="AS92" s="208"/>
      <c r="AT92" s="208"/>
      <c r="AU92" s="208">
        <v>200000</v>
      </c>
      <c r="AV92" s="208"/>
      <c r="AW92" s="208"/>
      <c r="AX92" s="208"/>
      <c r="AY92" s="208"/>
      <c r="AZ92" s="208"/>
      <c r="BA92" s="208"/>
      <c r="BB92" s="208"/>
      <c r="BC92" s="208"/>
      <c r="BD92" s="208"/>
      <c r="BE92" s="208"/>
      <c r="BF92" s="208"/>
      <c r="BG92" s="208"/>
      <c r="BH92" s="208"/>
      <c r="BI92" s="208"/>
      <c r="BJ92" s="208"/>
      <c r="BK92" s="208"/>
      <c r="BL92" s="208"/>
      <c r="BM92" s="208"/>
      <c r="BN92" s="208"/>
      <c r="BO92" s="208"/>
      <c r="BP92" s="208"/>
      <c r="BQ92" s="208"/>
      <c r="BR92" s="208"/>
      <c r="BS92" s="208"/>
      <c r="BT92" s="208"/>
      <c r="BU92" s="208"/>
      <c r="BV92" s="536">
        <f t="shared" si="12"/>
        <v>3380200000</v>
      </c>
      <c r="BW92" s="209">
        <f t="shared" si="13"/>
        <v>-3380199900</v>
      </c>
      <c r="BX92" s="481" t="s">
        <v>1202</v>
      </c>
      <c r="BY92" s="449"/>
      <c r="BZ92" s="451"/>
      <c r="DU92" s="379" t="s">
        <v>881</v>
      </c>
      <c r="DV92" s="189" t="s">
        <v>429</v>
      </c>
      <c r="DW92" s="175" t="s">
        <v>430</v>
      </c>
      <c r="DX92" s="175">
        <v>1</v>
      </c>
      <c r="DY92" s="175">
        <v>1</v>
      </c>
      <c r="DZ92" s="179">
        <v>1</v>
      </c>
      <c r="EA92" s="188">
        <v>1</v>
      </c>
      <c r="EB92" s="179">
        <v>1</v>
      </c>
      <c r="EC92" s="376">
        <v>1</v>
      </c>
      <c r="GH92" s="2" t="str">
        <f t="shared" si="15"/>
        <v>1</v>
      </c>
      <c r="GI92" s="2" t="str">
        <f t="shared" si="16"/>
        <v>1</v>
      </c>
      <c r="GJ92" s="2">
        <f t="shared" si="17"/>
        <v>100</v>
      </c>
    </row>
    <row r="93" spans="1:192" ht="210" x14ac:dyDescent="0.25">
      <c r="A93" s="140" t="s">
        <v>50</v>
      </c>
      <c r="B93" s="23" t="s">
        <v>51</v>
      </c>
      <c r="C93" s="227" t="s">
        <v>98</v>
      </c>
      <c r="D93" s="228" t="s">
        <v>66</v>
      </c>
      <c r="E93" s="37" t="s">
        <v>245</v>
      </c>
      <c r="F93" s="45" t="s">
        <v>150</v>
      </c>
      <c r="G93" s="46" t="s">
        <v>151</v>
      </c>
      <c r="H93" s="40">
        <v>1</v>
      </c>
      <c r="I93" s="47">
        <v>3</v>
      </c>
      <c r="J93" s="749" t="s">
        <v>1158</v>
      </c>
      <c r="K93" s="430" t="s">
        <v>883</v>
      </c>
      <c r="L93" s="362" t="s">
        <v>432</v>
      </c>
      <c r="M93" s="426" t="s">
        <v>433</v>
      </c>
      <c r="N93" s="427">
        <f t="shared" si="9"/>
        <v>0</v>
      </c>
      <c r="O93" s="427">
        <f t="shared" si="10"/>
        <v>1</v>
      </c>
      <c r="P93" s="681">
        <v>0.2</v>
      </c>
      <c r="Q93" s="330">
        <f>SUM(R93:R95)</f>
        <v>200</v>
      </c>
      <c r="R93" s="710">
        <f t="shared" si="14"/>
        <v>100</v>
      </c>
      <c r="S93" s="668">
        <f>SUM(BV93:BV96)</f>
        <v>1077000000</v>
      </c>
      <c r="T93" s="239">
        <f>60000000+337000000</f>
        <v>397000000</v>
      </c>
      <c r="U93" s="153"/>
      <c r="V93" s="153"/>
      <c r="W93" s="153"/>
      <c r="X93" s="153"/>
      <c r="Y93" s="153"/>
      <c r="Z93" s="153"/>
      <c r="AA93" s="153"/>
      <c r="AB93" s="153"/>
      <c r="AC93" s="153"/>
      <c r="AD93" s="153"/>
      <c r="AE93" s="153"/>
      <c r="AF93" s="153"/>
      <c r="AG93" s="153"/>
      <c r="AH93" s="153"/>
      <c r="AI93" s="153"/>
      <c r="AJ93" s="153"/>
      <c r="AK93" s="153"/>
      <c r="AL93" s="153"/>
      <c r="AM93" s="153"/>
      <c r="AN93" s="153"/>
      <c r="AO93" s="153"/>
      <c r="AP93" s="153"/>
      <c r="AQ93" s="153"/>
      <c r="AR93" s="153"/>
      <c r="AS93" s="153"/>
      <c r="AT93" s="153"/>
      <c r="AU93" s="153"/>
      <c r="AV93" s="153"/>
      <c r="AW93" s="153"/>
      <c r="AX93" s="153"/>
      <c r="AY93" s="153"/>
      <c r="AZ93" s="153"/>
      <c r="BA93" s="153"/>
      <c r="BB93" s="153"/>
      <c r="BC93" s="153"/>
      <c r="BD93" s="153"/>
      <c r="BE93" s="153"/>
      <c r="BF93" s="153"/>
      <c r="BG93" s="153"/>
      <c r="BH93" s="153"/>
      <c r="BI93" s="153"/>
      <c r="BJ93" s="153"/>
      <c r="BK93" s="153"/>
      <c r="BL93" s="153"/>
      <c r="BM93" s="153"/>
      <c r="BN93" s="153"/>
      <c r="BO93" s="153"/>
      <c r="BP93" s="153"/>
      <c r="BQ93" s="153"/>
      <c r="BR93" s="153"/>
      <c r="BS93" s="153"/>
      <c r="BT93" s="153"/>
      <c r="BU93" s="153"/>
      <c r="BV93" s="541">
        <f t="shared" si="12"/>
        <v>397000000</v>
      </c>
      <c r="BW93" s="240">
        <f t="shared" si="13"/>
        <v>-396999900</v>
      </c>
      <c r="BX93" s="486" t="s">
        <v>1202</v>
      </c>
      <c r="BY93" s="449"/>
      <c r="BZ93" s="451"/>
      <c r="DU93" s="379" t="s">
        <v>882</v>
      </c>
      <c r="DV93" s="189" t="s">
        <v>431</v>
      </c>
      <c r="DW93" s="175" t="s">
        <v>144</v>
      </c>
      <c r="DX93" s="175">
        <v>492</v>
      </c>
      <c r="DY93" s="175">
        <v>600</v>
      </c>
      <c r="DZ93" s="176">
        <v>519</v>
      </c>
      <c r="EA93" s="183">
        <v>546</v>
      </c>
      <c r="EB93" s="176">
        <v>573</v>
      </c>
      <c r="EC93" s="377">
        <v>600</v>
      </c>
      <c r="GH93" s="2" t="str">
        <f t="shared" si="15"/>
        <v>1</v>
      </c>
      <c r="GI93" s="2" t="str">
        <f t="shared" si="16"/>
        <v>1</v>
      </c>
      <c r="GJ93" s="2">
        <f t="shared" si="17"/>
        <v>100</v>
      </c>
    </row>
    <row r="94" spans="1:192" ht="120" x14ac:dyDescent="0.25">
      <c r="A94" s="140" t="s">
        <v>50</v>
      </c>
      <c r="B94" s="22" t="s">
        <v>51</v>
      </c>
      <c r="C94" s="29" t="s">
        <v>98</v>
      </c>
      <c r="D94" s="472" t="s">
        <v>66</v>
      </c>
      <c r="E94" s="36" t="s">
        <v>245</v>
      </c>
      <c r="F94" s="49" t="s">
        <v>150</v>
      </c>
      <c r="G94" s="49" t="s">
        <v>151</v>
      </c>
      <c r="H94" s="43">
        <v>1</v>
      </c>
      <c r="I94" s="48">
        <v>3</v>
      </c>
      <c r="J94" s="740"/>
      <c r="K94" s="411" t="s">
        <v>884</v>
      </c>
      <c r="L94" s="354" t="s">
        <v>434</v>
      </c>
      <c r="M94" s="405" t="s">
        <v>435</v>
      </c>
      <c r="N94" s="404">
        <f t="shared" si="9"/>
        <v>0</v>
      </c>
      <c r="O94" s="404">
        <f t="shared" si="10"/>
        <v>1</v>
      </c>
      <c r="P94" s="675">
        <v>0</v>
      </c>
      <c r="Q94" s="324"/>
      <c r="R94" s="704" t="str">
        <f t="shared" si="14"/>
        <v>100</v>
      </c>
      <c r="S94" s="666"/>
      <c r="T94" s="149"/>
      <c r="U94" s="150"/>
      <c r="V94" s="150"/>
      <c r="W94" s="150"/>
      <c r="X94" s="150"/>
      <c r="Y94" s="150"/>
      <c r="Z94" s="150"/>
      <c r="AA94" s="150"/>
      <c r="AB94" s="150"/>
      <c r="AC94" s="150"/>
      <c r="AD94" s="150"/>
      <c r="AE94" s="150"/>
      <c r="AF94" s="150"/>
      <c r="AG94" s="150"/>
      <c r="AH94" s="150"/>
      <c r="AI94" s="150"/>
      <c r="AJ94" s="150"/>
      <c r="AK94" s="150"/>
      <c r="AL94" s="150"/>
      <c r="AM94" s="150"/>
      <c r="AN94" s="150"/>
      <c r="AO94" s="150"/>
      <c r="AP94" s="150"/>
      <c r="AQ94" s="150"/>
      <c r="AR94" s="150"/>
      <c r="AS94" s="150"/>
      <c r="AT94" s="150"/>
      <c r="AU94" s="150"/>
      <c r="AV94" s="150"/>
      <c r="AW94" s="150"/>
      <c r="AX94" s="150"/>
      <c r="AY94" s="150"/>
      <c r="AZ94" s="150"/>
      <c r="BA94" s="150"/>
      <c r="BB94" s="150"/>
      <c r="BC94" s="150"/>
      <c r="BD94" s="150"/>
      <c r="BE94" s="150"/>
      <c r="BF94" s="150"/>
      <c r="BG94" s="150"/>
      <c r="BH94" s="150"/>
      <c r="BI94" s="150"/>
      <c r="BJ94" s="150"/>
      <c r="BK94" s="150"/>
      <c r="BL94" s="150"/>
      <c r="BM94" s="150"/>
      <c r="BN94" s="150"/>
      <c r="BO94" s="150"/>
      <c r="BP94" s="150"/>
      <c r="BQ94" s="150"/>
      <c r="BR94" s="150"/>
      <c r="BS94" s="150"/>
      <c r="BT94" s="150"/>
      <c r="BU94" s="150"/>
      <c r="BV94" s="191">
        <f t="shared" si="12"/>
        <v>0</v>
      </c>
      <c r="BW94" s="20">
        <f t="shared" si="13"/>
        <v>100</v>
      </c>
      <c r="BX94" s="480" t="s">
        <v>1202</v>
      </c>
      <c r="BY94" s="449"/>
      <c r="BZ94" s="451"/>
      <c r="DU94" s="379" t="s">
        <v>883</v>
      </c>
      <c r="DV94" s="189" t="s">
        <v>432</v>
      </c>
      <c r="DW94" s="175" t="s">
        <v>433</v>
      </c>
      <c r="DX94" s="175">
        <v>0</v>
      </c>
      <c r="DY94" s="175">
        <v>1</v>
      </c>
      <c r="DZ94" s="176">
        <v>0</v>
      </c>
      <c r="EA94" s="181">
        <v>0.6</v>
      </c>
      <c r="EB94" s="177">
        <v>0.4</v>
      </c>
      <c r="EC94" s="377">
        <v>0</v>
      </c>
      <c r="GH94" s="2" t="str">
        <f t="shared" si="15"/>
        <v>0</v>
      </c>
      <c r="GI94" s="2" t="str">
        <f t="shared" si="16"/>
        <v>0</v>
      </c>
      <c r="GJ94" s="2" t="str">
        <f t="shared" si="17"/>
        <v>100</v>
      </c>
    </row>
    <row r="95" spans="1:192" ht="63" customHeight="1" thickBot="1" x14ac:dyDescent="0.3">
      <c r="A95" s="140" t="s">
        <v>50</v>
      </c>
      <c r="B95" s="22" t="s">
        <v>51</v>
      </c>
      <c r="C95" s="29" t="s">
        <v>98</v>
      </c>
      <c r="D95" s="472" t="s">
        <v>66</v>
      </c>
      <c r="E95" s="216" t="s">
        <v>245</v>
      </c>
      <c r="F95" s="234" t="s">
        <v>150</v>
      </c>
      <c r="G95" s="234" t="s">
        <v>151</v>
      </c>
      <c r="H95" s="218">
        <v>1</v>
      </c>
      <c r="I95" s="219">
        <v>3</v>
      </c>
      <c r="J95" s="751"/>
      <c r="K95" s="412" t="s">
        <v>885</v>
      </c>
      <c r="L95" s="358" t="s">
        <v>436</v>
      </c>
      <c r="M95" s="402" t="s">
        <v>437</v>
      </c>
      <c r="N95" s="403">
        <f t="shared" si="9"/>
        <v>8</v>
      </c>
      <c r="O95" s="403">
        <f t="shared" si="10"/>
        <v>8</v>
      </c>
      <c r="P95" s="676">
        <f t="shared" si="11"/>
        <v>2</v>
      </c>
      <c r="Q95" s="328"/>
      <c r="R95" s="708">
        <f t="shared" si="14"/>
        <v>100</v>
      </c>
      <c r="S95" s="666"/>
      <c r="T95" s="220">
        <v>500000000</v>
      </c>
      <c r="U95" s="221"/>
      <c r="V95" s="221"/>
      <c r="W95" s="221"/>
      <c r="X95" s="221"/>
      <c r="Y95" s="221"/>
      <c r="Z95" s="221"/>
      <c r="AA95" s="221"/>
      <c r="AB95" s="221"/>
      <c r="AC95" s="221"/>
      <c r="AD95" s="221"/>
      <c r="AE95" s="221"/>
      <c r="AF95" s="221"/>
      <c r="AG95" s="221"/>
      <c r="AH95" s="221"/>
      <c r="AI95" s="221"/>
      <c r="AJ95" s="221"/>
      <c r="AK95" s="221"/>
      <c r="AL95" s="221"/>
      <c r="AM95" s="221"/>
      <c r="AN95" s="221"/>
      <c r="AO95" s="221"/>
      <c r="AP95" s="221"/>
      <c r="AQ95" s="221"/>
      <c r="AR95" s="221"/>
      <c r="AS95" s="221"/>
      <c r="AT95" s="221"/>
      <c r="AU95" s="221"/>
      <c r="AV95" s="221"/>
      <c r="AW95" s="221"/>
      <c r="AX95" s="221"/>
      <c r="AY95" s="221"/>
      <c r="AZ95" s="221"/>
      <c r="BA95" s="221"/>
      <c r="BB95" s="221"/>
      <c r="BC95" s="221"/>
      <c r="BD95" s="221"/>
      <c r="BE95" s="221"/>
      <c r="BF95" s="221"/>
      <c r="BG95" s="221"/>
      <c r="BH95" s="221"/>
      <c r="BI95" s="221"/>
      <c r="BJ95" s="221"/>
      <c r="BK95" s="221"/>
      <c r="BL95" s="221"/>
      <c r="BM95" s="221"/>
      <c r="BN95" s="221"/>
      <c r="BO95" s="221"/>
      <c r="BP95" s="221"/>
      <c r="BQ95" s="221"/>
      <c r="BR95" s="221"/>
      <c r="BS95" s="221"/>
      <c r="BT95" s="221"/>
      <c r="BU95" s="221"/>
      <c r="BV95" s="539">
        <f t="shared" si="12"/>
        <v>500000000</v>
      </c>
      <c r="BW95" s="222">
        <f t="shared" si="13"/>
        <v>-499999900</v>
      </c>
      <c r="BX95" s="484" t="s">
        <v>1202</v>
      </c>
      <c r="BY95" s="449"/>
      <c r="BZ95" s="451"/>
      <c r="DU95" s="379" t="s">
        <v>884</v>
      </c>
      <c r="DV95" s="189" t="s">
        <v>434</v>
      </c>
      <c r="DW95" s="175" t="s">
        <v>435</v>
      </c>
      <c r="DX95" s="175">
        <v>0</v>
      </c>
      <c r="DY95" s="175">
        <v>1</v>
      </c>
      <c r="DZ95" s="176">
        <v>0</v>
      </c>
      <c r="EA95" s="188">
        <v>0.25</v>
      </c>
      <c r="EB95" s="177">
        <v>0.5</v>
      </c>
      <c r="EC95" s="376">
        <v>0.25</v>
      </c>
      <c r="GH95" s="2" t="str">
        <f t="shared" si="15"/>
        <v>1</v>
      </c>
      <c r="GI95" s="2" t="str">
        <f t="shared" si="16"/>
        <v>1</v>
      </c>
      <c r="GJ95" s="2">
        <f t="shared" si="17"/>
        <v>100</v>
      </c>
    </row>
    <row r="96" spans="1:192" ht="166.5" thickTop="1" thickBot="1" x14ac:dyDescent="0.3">
      <c r="A96" s="140" t="s">
        <v>50</v>
      </c>
      <c r="B96" s="22" t="s">
        <v>51</v>
      </c>
      <c r="C96" s="229" t="s">
        <v>98</v>
      </c>
      <c r="D96" s="473" t="s">
        <v>66</v>
      </c>
      <c r="E96" s="248" t="s">
        <v>246</v>
      </c>
      <c r="F96" s="249" t="s">
        <v>152</v>
      </c>
      <c r="G96" s="250" t="s">
        <v>151</v>
      </c>
      <c r="H96" s="251">
        <v>1</v>
      </c>
      <c r="I96" s="252">
        <v>1</v>
      </c>
      <c r="J96" s="253" t="s">
        <v>1159</v>
      </c>
      <c r="K96" s="431" t="s">
        <v>886</v>
      </c>
      <c r="L96" s="363" t="s">
        <v>438</v>
      </c>
      <c r="M96" s="432" t="s">
        <v>439</v>
      </c>
      <c r="N96" s="433">
        <f t="shared" si="9"/>
        <v>0</v>
      </c>
      <c r="O96" s="433">
        <f t="shared" si="10"/>
        <v>1</v>
      </c>
      <c r="P96" s="682">
        <f t="shared" si="11"/>
        <v>0.25</v>
      </c>
      <c r="Q96" s="331">
        <f>SUM(R96)</f>
        <v>100</v>
      </c>
      <c r="R96" s="711">
        <f t="shared" si="14"/>
        <v>100</v>
      </c>
      <c r="S96" s="667"/>
      <c r="T96" s="542">
        <f>130000000+50000000</f>
        <v>180000000</v>
      </c>
      <c r="U96" s="254"/>
      <c r="V96" s="254"/>
      <c r="W96" s="254"/>
      <c r="X96" s="254"/>
      <c r="Y96" s="254"/>
      <c r="Z96" s="254"/>
      <c r="AA96" s="254"/>
      <c r="AB96" s="254"/>
      <c r="AC96" s="254"/>
      <c r="AD96" s="254"/>
      <c r="AE96" s="254"/>
      <c r="AF96" s="254"/>
      <c r="AG96" s="254"/>
      <c r="AH96" s="254"/>
      <c r="AI96" s="254"/>
      <c r="AJ96" s="254"/>
      <c r="AK96" s="254"/>
      <c r="AL96" s="254"/>
      <c r="AM96" s="254"/>
      <c r="AN96" s="254"/>
      <c r="AO96" s="254"/>
      <c r="AP96" s="254"/>
      <c r="AQ96" s="254"/>
      <c r="AR96" s="254"/>
      <c r="AS96" s="254"/>
      <c r="AT96" s="254"/>
      <c r="AU96" s="254"/>
      <c r="AV96" s="254"/>
      <c r="AW96" s="254"/>
      <c r="AX96" s="254"/>
      <c r="AY96" s="254"/>
      <c r="AZ96" s="254"/>
      <c r="BA96" s="254"/>
      <c r="BB96" s="254"/>
      <c r="BC96" s="254"/>
      <c r="BD96" s="254"/>
      <c r="BE96" s="254"/>
      <c r="BF96" s="254"/>
      <c r="BG96" s="254"/>
      <c r="BH96" s="254"/>
      <c r="BI96" s="254"/>
      <c r="BJ96" s="254"/>
      <c r="BK96" s="254"/>
      <c r="BL96" s="254"/>
      <c r="BM96" s="254"/>
      <c r="BN96" s="254"/>
      <c r="BO96" s="254"/>
      <c r="BP96" s="254"/>
      <c r="BQ96" s="254"/>
      <c r="BR96" s="254"/>
      <c r="BS96" s="254"/>
      <c r="BT96" s="254"/>
      <c r="BU96" s="254"/>
      <c r="BV96" s="543">
        <f t="shared" si="12"/>
        <v>180000000</v>
      </c>
      <c r="BW96" s="255">
        <f t="shared" si="13"/>
        <v>-179999900</v>
      </c>
      <c r="BX96" s="487" t="s">
        <v>1202</v>
      </c>
      <c r="BY96" s="449"/>
      <c r="BZ96" s="451"/>
      <c r="DU96" s="379" t="s">
        <v>885</v>
      </c>
      <c r="DV96" s="189" t="s">
        <v>436</v>
      </c>
      <c r="DW96" s="175" t="s">
        <v>437</v>
      </c>
      <c r="DX96" s="175">
        <v>8</v>
      </c>
      <c r="DY96" s="175">
        <v>8</v>
      </c>
      <c r="DZ96" s="176">
        <v>2</v>
      </c>
      <c r="EA96" s="183">
        <v>2</v>
      </c>
      <c r="EB96" s="176">
        <v>2</v>
      </c>
      <c r="EC96" s="377">
        <v>2</v>
      </c>
      <c r="GH96" s="2" t="str">
        <f t="shared" si="15"/>
        <v>1</v>
      </c>
      <c r="GI96" s="2" t="str">
        <f t="shared" si="16"/>
        <v>1</v>
      </c>
      <c r="GJ96" s="2">
        <f t="shared" si="17"/>
        <v>100</v>
      </c>
    </row>
    <row r="97" spans="1:192" ht="48" customHeight="1" x14ac:dyDescent="0.25">
      <c r="A97" s="140" t="s">
        <v>50</v>
      </c>
      <c r="B97" s="22" t="s">
        <v>51</v>
      </c>
      <c r="C97" s="37" t="s">
        <v>99</v>
      </c>
      <c r="D97" s="26" t="s">
        <v>67</v>
      </c>
      <c r="E97" s="37" t="s">
        <v>247</v>
      </c>
      <c r="F97" s="45" t="s">
        <v>153</v>
      </c>
      <c r="G97" s="46" t="s">
        <v>154</v>
      </c>
      <c r="H97" s="40">
        <v>952</v>
      </c>
      <c r="I97" s="47">
        <v>952</v>
      </c>
      <c r="J97" s="749" t="s">
        <v>1160</v>
      </c>
      <c r="K97" s="430" t="s">
        <v>887</v>
      </c>
      <c r="L97" s="362" t="s">
        <v>440</v>
      </c>
      <c r="M97" s="426" t="s">
        <v>441</v>
      </c>
      <c r="N97" s="427">
        <f t="shared" si="9"/>
        <v>0</v>
      </c>
      <c r="O97" s="427">
        <f t="shared" si="10"/>
        <v>1</v>
      </c>
      <c r="P97" s="681">
        <f t="shared" si="11"/>
        <v>0.25</v>
      </c>
      <c r="Q97" s="330">
        <f>SUM(R97:R103)</f>
        <v>600</v>
      </c>
      <c r="R97" s="710">
        <f t="shared" si="14"/>
        <v>100</v>
      </c>
      <c r="S97" s="668">
        <f>SUM(BV97:BV103)</f>
        <v>310100000</v>
      </c>
      <c r="T97" s="239">
        <v>239100000</v>
      </c>
      <c r="U97" s="153"/>
      <c r="V97" s="153"/>
      <c r="W97" s="153"/>
      <c r="X97" s="153"/>
      <c r="Y97" s="153"/>
      <c r="Z97" s="153"/>
      <c r="AA97" s="153"/>
      <c r="AB97" s="153"/>
      <c r="AC97" s="153"/>
      <c r="AD97" s="153"/>
      <c r="AE97" s="153"/>
      <c r="AF97" s="153"/>
      <c r="AG97" s="153"/>
      <c r="AH97" s="153"/>
      <c r="AI97" s="153"/>
      <c r="AJ97" s="153"/>
      <c r="AK97" s="153"/>
      <c r="AL97" s="153"/>
      <c r="AM97" s="153"/>
      <c r="AN97" s="153"/>
      <c r="AO97" s="153"/>
      <c r="AP97" s="153"/>
      <c r="AQ97" s="153"/>
      <c r="AR97" s="153"/>
      <c r="AS97" s="153"/>
      <c r="AT97" s="153"/>
      <c r="AU97" s="153"/>
      <c r="AV97" s="153"/>
      <c r="AW97" s="153"/>
      <c r="AX97" s="153"/>
      <c r="AY97" s="153"/>
      <c r="AZ97" s="153"/>
      <c r="BA97" s="153"/>
      <c r="BB97" s="153"/>
      <c r="BC97" s="153"/>
      <c r="BD97" s="153"/>
      <c r="BE97" s="153"/>
      <c r="BF97" s="153"/>
      <c r="BG97" s="153"/>
      <c r="BH97" s="153"/>
      <c r="BI97" s="153"/>
      <c r="BJ97" s="153"/>
      <c r="BK97" s="153"/>
      <c r="BL97" s="153"/>
      <c r="BM97" s="153"/>
      <c r="BN97" s="153"/>
      <c r="BO97" s="153"/>
      <c r="BP97" s="153"/>
      <c r="BQ97" s="153"/>
      <c r="BR97" s="153"/>
      <c r="BS97" s="153"/>
      <c r="BT97" s="153"/>
      <c r="BU97" s="153"/>
      <c r="BV97" s="541">
        <f t="shared" si="12"/>
        <v>239100000</v>
      </c>
      <c r="BW97" s="240">
        <f t="shared" si="13"/>
        <v>-239099900</v>
      </c>
      <c r="BX97" s="486" t="s">
        <v>1202</v>
      </c>
      <c r="BY97" s="449"/>
      <c r="BZ97" s="451"/>
      <c r="DU97" s="379" t="s">
        <v>886</v>
      </c>
      <c r="DV97" s="189" t="s">
        <v>438</v>
      </c>
      <c r="DW97" s="175" t="s">
        <v>439</v>
      </c>
      <c r="DX97" s="175">
        <v>0</v>
      </c>
      <c r="DY97" s="175">
        <v>1</v>
      </c>
      <c r="DZ97" s="179">
        <v>0.25</v>
      </c>
      <c r="EA97" s="188">
        <v>0.25</v>
      </c>
      <c r="EB97" s="179">
        <v>0.25</v>
      </c>
      <c r="EC97" s="376">
        <v>0.25</v>
      </c>
      <c r="GH97" s="2" t="str">
        <f t="shared" si="15"/>
        <v>1</v>
      </c>
      <c r="GI97" s="2" t="str">
        <f t="shared" si="16"/>
        <v>1</v>
      </c>
      <c r="GJ97" s="2">
        <f t="shared" si="17"/>
        <v>100</v>
      </c>
    </row>
    <row r="98" spans="1:192" ht="46.5" customHeight="1" x14ac:dyDescent="0.25">
      <c r="A98" s="140" t="s">
        <v>50</v>
      </c>
      <c r="B98" s="22" t="s">
        <v>51</v>
      </c>
      <c r="C98" s="36" t="s">
        <v>99</v>
      </c>
      <c r="D98" s="23" t="s">
        <v>67</v>
      </c>
      <c r="E98" s="36" t="s">
        <v>247</v>
      </c>
      <c r="F98" s="56" t="s">
        <v>153</v>
      </c>
      <c r="G98" s="56" t="s">
        <v>154</v>
      </c>
      <c r="H98" s="43">
        <v>952</v>
      </c>
      <c r="I98" s="48">
        <v>952</v>
      </c>
      <c r="J98" s="740"/>
      <c r="K98" s="411" t="s">
        <v>888</v>
      </c>
      <c r="L98" s="354" t="s">
        <v>442</v>
      </c>
      <c r="M98" s="405" t="s">
        <v>443</v>
      </c>
      <c r="N98" s="404">
        <f t="shared" si="9"/>
        <v>0</v>
      </c>
      <c r="O98" s="404">
        <f t="shared" si="10"/>
        <v>1</v>
      </c>
      <c r="P98" s="675">
        <f t="shared" si="11"/>
        <v>0.25</v>
      </c>
      <c r="Q98" s="324"/>
      <c r="R98" s="704">
        <f t="shared" si="14"/>
        <v>100</v>
      </c>
      <c r="S98" s="666"/>
      <c r="T98" s="149">
        <v>10000000</v>
      </c>
      <c r="U98" s="150"/>
      <c r="V98" s="150"/>
      <c r="W98" s="150"/>
      <c r="X98" s="150"/>
      <c r="Y98" s="150"/>
      <c r="Z98" s="150"/>
      <c r="AA98" s="150"/>
      <c r="AB98" s="150"/>
      <c r="AC98" s="150"/>
      <c r="AD98" s="150"/>
      <c r="AE98" s="150"/>
      <c r="AF98" s="150"/>
      <c r="AG98" s="150"/>
      <c r="AH98" s="150"/>
      <c r="AI98" s="150"/>
      <c r="AJ98" s="150"/>
      <c r="AK98" s="150"/>
      <c r="AL98" s="150"/>
      <c r="AM98" s="150"/>
      <c r="AN98" s="150"/>
      <c r="AO98" s="150"/>
      <c r="AP98" s="150"/>
      <c r="AQ98" s="150"/>
      <c r="AR98" s="150"/>
      <c r="AS98" s="150"/>
      <c r="AT98" s="150"/>
      <c r="AU98" s="150"/>
      <c r="AV98" s="150"/>
      <c r="AW98" s="150"/>
      <c r="AX98" s="150"/>
      <c r="AY98" s="150"/>
      <c r="AZ98" s="150"/>
      <c r="BA98" s="150"/>
      <c r="BB98" s="150"/>
      <c r="BC98" s="150"/>
      <c r="BD98" s="150"/>
      <c r="BE98" s="150"/>
      <c r="BF98" s="150"/>
      <c r="BG98" s="150"/>
      <c r="BH98" s="150"/>
      <c r="BI98" s="150"/>
      <c r="BJ98" s="150"/>
      <c r="BK98" s="150"/>
      <c r="BL98" s="150"/>
      <c r="BM98" s="150"/>
      <c r="BN98" s="150"/>
      <c r="BO98" s="150"/>
      <c r="BP98" s="150"/>
      <c r="BQ98" s="150"/>
      <c r="BR98" s="150"/>
      <c r="BS98" s="150"/>
      <c r="BT98" s="150"/>
      <c r="BU98" s="150"/>
      <c r="BV98" s="191">
        <f t="shared" si="12"/>
        <v>10000000</v>
      </c>
      <c r="BW98" s="20">
        <f t="shared" si="13"/>
        <v>-9999900</v>
      </c>
      <c r="BX98" s="480" t="s">
        <v>1202</v>
      </c>
      <c r="BY98" s="449"/>
      <c r="BZ98" s="451"/>
      <c r="DU98" s="379" t="s">
        <v>887</v>
      </c>
      <c r="DV98" s="189" t="s">
        <v>440</v>
      </c>
      <c r="DW98" s="175" t="s">
        <v>441</v>
      </c>
      <c r="DX98" s="175">
        <v>0</v>
      </c>
      <c r="DY98" s="175">
        <v>1</v>
      </c>
      <c r="DZ98" s="179">
        <v>0.25</v>
      </c>
      <c r="EA98" s="188">
        <v>0.25</v>
      </c>
      <c r="EB98" s="179">
        <v>0.25</v>
      </c>
      <c r="EC98" s="376">
        <v>0.25</v>
      </c>
      <c r="GH98" s="2" t="str">
        <f t="shared" si="15"/>
        <v>1</v>
      </c>
      <c r="GI98" s="2" t="str">
        <f t="shared" si="16"/>
        <v>1</v>
      </c>
      <c r="GJ98" s="2">
        <f t="shared" si="17"/>
        <v>100</v>
      </c>
    </row>
    <row r="99" spans="1:192" ht="63" customHeight="1" x14ac:dyDescent="0.25">
      <c r="A99" s="140" t="s">
        <v>50</v>
      </c>
      <c r="B99" s="22" t="s">
        <v>51</v>
      </c>
      <c r="C99" s="36" t="s">
        <v>99</v>
      </c>
      <c r="D99" s="23" t="s">
        <v>67</v>
      </c>
      <c r="E99" s="36" t="s">
        <v>247</v>
      </c>
      <c r="F99" s="56" t="s">
        <v>153</v>
      </c>
      <c r="G99" s="56" t="s">
        <v>154</v>
      </c>
      <c r="H99" s="43">
        <v>952</v>
      </c>
      <c r="I99" s="48">
        <v>952</v>
      </c>
      <c r="J99" s="740"/>
      <c r="K99" s="411" t="s">
        <v>889</v>
      </c>
      <c r="L99" s="354" t="s">
        <v>444</v>
      </c>
      <c r="M99" s="405" t="s">
        <v>445</v>
      </c>
      <c r="N99" s="404">
        <f t="shared" si="9"/>
        <v>0</v>
      </c>
      <c r="O99" s="404">
        <f t="shared" si="10"/>
        <v>100</v>
      </c>
      <c r="P99" s="675">
        <f t="shared" si="11"/>
        <v>25</v>
      </c>
      <c r="Q99" s="324"/>
      <c r="R99" s="704">
        <f t="shared" si="14"/>
        <v>100</v>
      </c>
      <c r="S99" s="666"/>
      <c r="T99" s="149">
        <v>5000000</v>
      </c>
      <c r="U99" s="150"/>
      <c r="V99" s="150"/>
      <c r="W99" s="150"/>
      <c r="X99" s="150"/>
      <c r="Y99" s="150"/>
      <c r="Z99" s="150"/>
      <c r="AA99" s="150"/>
      <c r="AB99" s="150"/>
      <c r="AC99" s="150"/>
      <c r="AD99" s="150"/>
      <c r="AE99" s="150"/>
      <c r="AF99" s="150"/>
      <c r="AG99" s="150"/>
      <c r="AH99" s="150"/>
      <c r="AI99" s="150"/>
      <c r="AJ99" s="150"/>
      <c r="AK99" s="150"/>
      <c r="AL99" s="150"/>
      <c r="AM99" s="150"/>
      <c r="AN99" s="150"/>
      <c r="AO99" s="150"/>
      <c r="AP99" s="150"/>
      <c r="AQ99" s="150"/>
      <c r="AR99" s="150"/>
      <c r="AS99" s="150"/>
      <c r="AT99" s="150"/>
      <c r="AU99" s="150"/>
      <c r="AV99" s="150"/>
      <c r="AW99" s="150"/>
      <c r="AX99" s="150"/>
      <c r="AY99" s="150"/>
      <c r="AZ99" s="150"/>
      <c r="BA99" s="150"/>
      <c r="BB99" s="150"/>
      <c r="BC99" s="150"/>
      <c r="BD99" s="150"/>
      <c r="BE99" s="150"/>
      <c r="BF99" s="150"/>
      <c r="BG99" s="150"/>
      <c r="BH99" s="150"/>
      <c r="BI99" s="150"/>
      <c r="BJ99" s="150"/>
      <c r="BK99" s="150"/>
      <c r="BL99" s="150"/>
      <c r="BM99" s="150"/>
      <c r="BN99" s="150"/>
      <c r="BO99" s="150"/>
      <c r="BP99" s="150"/>
      <c r="BQ99" s="150"/>
      <c r="BR99" s="150"/>
      <c r="BS99" s="150"/>
      <c r="BT99" s="150"/>
      <c r="BU99" s="150"/>
      <c r="BV99" s="191">
        <f t="shared" si="12"/>
        <v>5000000</v>
      </c>
      <c r="BW99" s="20">
        <f t="shared" si="13"/>
        <v>-4999900</v>
      </c>
      <c r="BX99" s="480" t="s">
        <v>1202</v>
      </c>
      <c r="BY99" s="449"/>
      <c r="BZ99" s="451"/>
      <c r="DU99" s="379" t="s">
        <v>888</v>
      </c>
      <c r="DV99" s="189" t="s">
        <v>442</v>
      </c>
      <c r="DW99" s="175" t="s">
        <v>443</v>
      </c>
      <c r="DX99" s="175">
        <v>0</v>
      </c>
      <c r="DY99" s="175">
        <v>1</v>
      </c>
      <c r="DZ99" s="179">
        <v>0.25</v>
      </c>
      <c r="EA99" s="188">
        <v>0.25</v>
      </c>
      <c r="EB99" s="179">
        <v>0.25</v>
      </c>
      <c r="EC99" s="376">
        <v>0.25</v>
      </c>
      <c r="GH99" s="2" t="str">
        <f t="shared" si="15"/>
        <v>1</v>
      </c>
      <c r="GI99" s="2" t="str">
        <f t="shared" si="16"/>
        <v>1</v>
      </c>
      <c r="GJ99" s="2">
        <f t="shared" si="17"/>
        <v>100</v>
      </c>
    </row>
    <row r="100" spans="1:192" ht="45" customHeight="1" x14ac:dyDescent="0.25">
      <c r="A100" s="140" t="s">
        <v>50</v>
      </c>
      <c r="B100" s="22" t="s">
        <v>51</v>
      </c>
      <c r="C100" s="36" t="s">
        <v>99</v>
      </c>
      <c r="D100" s="23" t="s">
        <v>67</v>
      </c>
      <c r="E100" s="36" t="s">
        <v>247</v>
      </c>
      <c r="F100" s="56" t="s">
        <v>153</v>
      </c>
      <c r="G100" s="56" t="s">
        <v>154</v>
      </c>
      <c r="H100" s="43">
        <v>952</v>
      </c>
      <c r="I100" s="48">
        <v>952</v>
      </c>
      <c r="J100" s="740"/>
      <c r="K100" s="411" t="s">
        <v>890</v>
      </c>
      <c r="L100" s="354" t="s">
        <v>446</v>
      </c>
      <c r="M100" s="405" t="s">
        <v>447</v>
      </c>
      <c r="N100" s="404">
        <f t="shared" si="9"/>
        <v>1</v>
      </c>
      <c r="O100" s="404">
        <f t="shared" si="10"/>
        <v>1</v>
      </c>
      <c r="P100" s="675">
        <f t="shared" si="11"/>
        <v>1</v>
      </c>
      <c r="Q100" s="324"/>
      <c r="R100" s="704">
        <f t="shared" si="14"/>
        <v>100</v>
      </c>
      <c r="S100" s="666"/>
      <c r="T100" s="149">
        <v>10000000</v>
      </c>
      <c r="U100" s="150"/>
      <c r="V100" s="150"/>
      <c r="W100" s="150"/>
      <c r="X100" s="150"/>
      <c r="Y100" s="150"/>
      <c r="Z100" s="150"/>
      <c r="AA100" s="150"/>
      <c r="AB100" s="150"/>
      <c r="AC100" s="150"/>
      <c r="AD100" s="150"/>
      <c r="AE100" s="150"/>
      <c r="AF100" s="150"/>
      <c r="AG100" s="150"/>
      <c r="AH100" s="150"/>
      <c r="AI100" s="150"/>
      <c r="AJ100" s="150"/>
      <c r="AK100" s="150"/>
      <c r="AL100" s="150"/>
      <c r="AM100" s="150"/>
      <c r="AN100" s="150"/>
      <c r="AO100" s="150"/>
      <c r="AP100" s="150"/>
      <c r="AQ100" s="150"/>
      <c r="AR100" s="150"/>
      <c r="AS100" s="150"/>
      <c r="AT100" s="150"/>
      <c r="AU100" s="150"/>
      <c r="AV100" s="150"/>
      <c r="AW100" s="150"/>
      <c r="AX100" s="150"/>
      <c r="AY100" s="150"/>
      <c r="AZ100" s="150"/>
      <c r="BA100" s="150"/>
      <c r="BB100" s="150"/>
      <c r="BC100" s="150"/>
      <c r="BD100" s="150"/>
      <c r="BE100" s="150"/>
      <c r="BF100" s="150"/>
      <c r="BG100" s="150"/>
      <c r="BH100" s="150"/>
      <c r="BI100" s="150"/>
      <c r="BJ100" s="150"/>
      <c r="BK100" s="150"/>
      <c r="BL100" s="150"/>
      <c r="BM100" s="150"/>
      <c r="BN100" s="150"/>
      <c r="BO100" s="150"/>
      <c r="BP100" s="150"/>
      <c r="BQ100" s="150"/>
      <c r="BR100" s="150"/>
      <c r="BS100" s="150"/>
      <c r="BT100" s="150"/>
      <c r="BU100" s="150"/>
      <c r="BV100" s="191">
        <f t="shared" si="12"/>
        <v>10000000</v>
      </c>
      <c r="BW100" s="20">
        <f t="shared" si="13"/>
        <v>-9999900</v>
      </c>
      <c r="BX100" s="480" t="s">
        <v>1202</v>
      </c>
      <c r="BY100" s="449"/>
      <c r="BZ100" s="451"/>
      <c r="DU100" s="379" t="s">
        <v>889</v>
      </c>
      <c r="DV100" s="189" t="s">
        <v>444</v>
      </c>
      <c r="DW100" s="175" t="s">
        <v>445</v>
      </c>
      <c r="DX100" s="175">
        <v>0</v>
      </c>
      <c r="DY100" s="179">
        <v>100</v>
      </c>
      <c r="DZ100" s="179">
        <v>25</v>
      </c>
      <c r="EA100" s="188">
        <v>25</v>
      </c>
      <c r="EB100" s="179">
        <v>25</v>
      </c>
      <c r="EC100" s="376">
        <v>25</v>
      </c>
      <c r="GH100" s="2" t="str">
        <f t="shared" si="15"/>
        <v>1</v>
      </c>
      <c r="GI100" s="2" t="str">
        <f t="shared" si="16"/>
        <v>1</v>
      </c>
      <c r="GJ100" s="2">
        <f t="shared" si="17"/>
        <v>100</v>
      </c>
    </row>
    <row r="101" spans="1:192" ht="48" customHeight="1" x14ac:dyDescent="0.25">
      <c r="A101" s="140" t="s">
        <v>50</v>
      </c>
      <c r="B101" s="22" t="s">
        <v>51</v>
      </c>
      <c r="C101" s="36" t="s">
        <v>99</v>
      </c>
      <c r="D101" s="23" t="s">
        <v>67</v>
      </c>
      <c r="E101" s="36" t="s">
        <v>247</v>
      </c>
      <c r="F101" s="56" t="s">
        <v>153</v>
      </c>
      <c r="G101" s="56" t="s">
        <v>154</v>
      </c>
      <c r="H101" s="43">
        <v>952</v>
      </c>
      <c r="I101" s="48">
        <v>952</v>
      </c>
      <c r="J101" s="740"/>
      <c r="K101" s="411" t="s">
        <v>891</v>
      </c>
      <c r="L101" s="354" t="s">
        <v>448</v>
      </c>
      <c r="M101" s="405" t="s">
        <v>449</v>
      </c>
      <c r="N101" s="404">
        <f t="shared" si="9"/>
        <v>3</v>
      </c>
      <c r="O101" s="404">
        <f t="shared" si="10"/>
        <v>3</v>
      </c>
      <c r="P101" s="675">
        <f t="shared" si="11"/>
        <v>3</v>
      </c>
      <c r="Q101" s="324"/>
      <c r="R101" s="704">
        <f t="shared" si="14"/>
        <v>100</v>
      </c>
      <c r="S101" s="666"/>
      <c r="T101" s="149">
        <v>40000000</v>
      </c>
      <c r="U101" s="150"/>
      <c r="V101" s="150"/>
      <c r="W101" s="150"/>
      <c r="X101" s="150"/>
      <c r="Y101" s="150"/>
      <c r="Z101" s="150"/>
      <c r="AA101" s="150"/>
      <c r="AB101" s="150"/>
      <c r="AC101" s="150"/>
      <c r="AD101" s="150"/>
      <c r="AE101" s="150"/>
      <c r="AF101" s="150"/>
      <c r="AG101" s="150"/>
      <c r="AH101" s="150"/>
      <c r="AI101" s="150"/>
      <c r="AJ101" s="150"/>
      <c r="AK101" s="150"/>
      <c r="AL101" s="150"/>
      <c r="AM101" s="150"/>
      <c r="AN101" s="150"/>
      <c r="AO101" s="150"/>
      <c r="AP101" s="150"/>
      <c r="AQ101" s="150"/>
      <c r="AR101" s="150"/>
      <c r="AS101" s="150"/>
      <c r="AT101" s="150"/>
      <c r="AU101" s="150"/>
      <c r="AV101" s="150"/>
      <c r="AW101" s="150"/>
      <c r="AX101" s="150"/>
      <c r="AY101" s="150"/>
      <c r="AZ101" s="150"/>
      <c r="BA101" s="150"/>
      <c r="BB101" s="150"/>
      <c r="BC101" s="150"/>
      <c r="BD101" s="150"/>
      <c r="BE101" s="150"/>
      <c r="BF101" s="150"/>
      <c r="BG101" s="150"/>
      <c r="BH101" s="150"/>
      <c r="BI101" s="150"/>
      <c r="BJ101" s="150"/>
      <c r="BK101" s="150"/>
      <c r="BL101" s="150"/>
      <c r="BM101" s="150"/>
      <c r="BN101" s="150"/>
      <c r="BO101" s="150"/>
      <c r="BP101" s="150"/>
      <c r="BQ101" s="150"/>
      <c r="BR101" s="150"/>
      <c r="BS101" s="150"/>
      <c r="BT101" s="150"/>
      <c r="BU101" s="150"/>
      <c r="BV101" s="191">
        <f t="shared" si="12"/>
        <v>40000000</v>
      </c>
      <c r="BW101" s="20">
        <f t="shared" si="13"/>
        <v>-39999900</v>
      </c>
      <c r="BX101" s="480" t="s">
        <v>1202</v>
      </c>
      <c r="BY101" s="449"/>
      <c r="BZ101" s="451"/>
      <c r="DU101" s="379" t="s">
        <v>890</v>
      </c>
      <c r="DV101" s="189" t="s">
        <v>446</v>
      </c>
      <c r="DW101" s="175" t="s">
        <v>447</v>
      </c>
      <c r="DX101" s="175">
        <v>1</v>
      </c>
      <c r="DY101" s="175">
        <v>1</v>
      </c>
      <c r="DZ101" s="179">
        <v>1</v>
      </c>
      <c r="EA101" s="188">
        <v>1</v>
      </c>
      <c r="EB101" s="179">
        <v>1</v>
      </c>
      <c r="EC101" s="376">
        <v>1</v>
      </c>
      <c r="GH101" s="2" t="str">
        <f t="shared" si="15"/>
        <v>1</v>
      </c>
      <c r="GI101" s="2" t="str">
        <f t="shared" si="16"/>
        <v>1</v>
      </c>
      <c r="GJ101" s="2">
        <f t="shared" si="17"/>
        <v>100</v>
      </c>
    </row>
    <row r="102" spans="1:192" ht="66" customHeight="1" x14ac:dyDescent="0.25">
      <c r="A102" s="140" t="s">
        <v>50</v>
      </c>
      <c r="B102" s="22" t="s">
        <v>51</v>
      </c>
      <c r="C102" s="36" t="s">
        <v>99</v>
      </c>
      <c r="D102" s="23" t="s">
        <v>67</v>
      </c>
      <c r="E102" s="36" t="s">
        <v>247</v>
      </c>
      <c r="F102" s="56" t="s">
        <v>153</v>
      </c>
      <c r="G102" s="56" t="s">
        <v>154</v>
      </c>
      <c r="H102" s="43">
        <v>952</v>
      </c>
      <c r="I102" s="48">
        <v>952</v>
      </c>
      <c r="J102" s="740"/>
      <c r="K102" s="411" t="s">
        <v>892</v>
      </c>
      <c r="L102" s="354" t="s">
        <v>450</v>
      </c>
      <c r="M102" s="405" t="s">
        <v>451</v>
      </c>
      <c r="N102" s="404">
        <f t="shared" si="9"/>
        <v>0</v>
      </c>
      <c r="O102" s="404">
        <f t="shared" si="10"/>
        <v>100</v>
      </c>
      <c r="P102" s="675">
        <v>0</v>
      </c>
      <c r="Q102" s="324"/>
      <c r="R102" s="704" t="str">
        <f t="shared" si="14"/>
        <v>100</v>
      </c>
      <c r="S102" s="666"/>
      <c r="T102" s="149"/>
      <c r="U102" s="150"/>
      <c r="V102" s="150"/>
      <c r="W102" s="150"/>
      <c r="X102" s="150"/>
      <c r="Y102" s="150"/>
      <c r="Z102" s="150"/>
      <c r="AA102" s="150"/>
      <c r="AB102" s="150"/>
      <c r="AC102" s="150"/>
      <c r="AD102" s="150"/>
      <c r="AE102" s="150"/>
      <c r="AF102" s="150"/>
      <c r="AG102" s="150"/>
      <c r="AH102" s="150"/>
      <c r="AI102" s="150"/>
      <c r="AJ102" s="150"/>
      <c r="AK102" s="150"/>
      <c r="AL102" s="150"/>
      <c r="AM102" s="150"/>
      <c r="AN102" s="150"/>
      <c r="AO102" s="150"/>
      <c r="AP102" s="150"/>
      <c r="AQ102" s="150"/>
      <c r="AR102" s="150"/>
      <c r="AS102" s="150"/>
      <c r="AT102" s="150"/>
      <c r="AU102" s="150"/>
      <c r="AV102" s="150"/>
      <c r="AW102" s="150"/>
      <c r="AX102" s="150"/>
      <c r="AY102" s="150"/>
      <c r="AZ102" s="150"/>
      <c r="BA102" s="150"/>
      <c r="BB102" s="150"/>
      <c r="BC102" s="150"/>
      <c r="BD102" s="150"/>
      <c r="BE102" s="150"/>
      <c r="BF102" s="150"/>
      <c r="BG102" s="150"/>
      <c r="BH102" s="150"/>
      <c r="BI102" s="150"/>
      <c r="BJ102" s="150"/>
      <c r="BK102" s="150"/>
      <c r="BL102" s="150"/>
      <c r="BM102" s="150"/>
      <c r="BN102" s="150"/>
      <c r="BO102" s="150"/>
      <c r="BP102" s="150"/>
      <c r="BQ102" s="150"/>
      <c r="BR102" s="150"/>
      <c r="BS102" s="150"/>
      <c r="BT102" s="150"/>
      <c r="BU102" s="150"/>
      <c r="BV102" s="191">
        <f t="shared" si="12"/>
        <v>0</v>
      </c>
      <c r="BW102" s="20">
        <f t="shared" si="13"/>
        <v>100</v>
      </c>
      <c r="BX102" s="480" t="s">
        <v>1202</v>
      </c>
      <c r="BY102" s="449"/>
      <c r="BZ102" s="451"/>
      <c r="DU102" s="379" t="s">
        <v>891</v>
      </c>
      <c r="DV102" s="189" t="s">
        <v>448</v>
      </c>
      <c r="DW102" s="175" t="s">
        <v>449</v>
      </c>
      <c r="DX102" s="175">
        <v>3</v>
      </c>
      <c r="DY102" s="175">
        <v>3</v>
      </c>
      <c r="DZ102" s="177">
        <v>3</v>
      </c>
      <c r="EA102" s="181">
        <v>3</v>
      </c>
      <c r="EB102" s="176">
        <v>3</v>
      </c>
      <c r="EC102" s="377">
        <v>3</v>
      </c>
      <c r="GH102" s="2" t="str">
        <f t="shared" si="15"/>
        <v>0</v>
      </c>
      <c r="GI102" s="2" t="str">
        <f t="shared" si="16"/>
        <v>0</v>
      </c>
      <c r="GJ102" s="2" t="str">
        <f t="shared" si="17"/>
        <v>100</v>
      </c>
    </row>
    <row r="103" spans="1:192" ht="61.5" customHeight="1" thickBot="1" x14ac:dyDescent="0.3">
      <c r="A103" s="140" t="s">
        <v>50</v>
      </c>
      <c r="B103" s="22" t="s">
        <v>51</v>
      </c>
      <c r="C103" s="229" t="s">
        <v>99</v>
      </c>
      <c r="D103" s="471" t="s">
        <v>67</v>
      </c>
      <c r="E103" s="229" t="s">
        <v>247</v>
      </c>
      <c r="F103" s="246" t="s">
        <v>153</v>
      </c>
      <c r="G103" s="246" t="s">
        <v>154</v>
      </c>
      <c r="H103" s="231">
        <v>952</v>
      </c>
      <c r="I103" s="232">
        <v>952</v>
      </c>
      <c r="J103" s="750"/>
      <c r="K103" s="416" t="s">
        <v>893</v>
      </c>
      <c r="L103" s="355" t="s">
        <v>452</v>
      </c>
      <c r="M103" s="402" t="s">
        <v>393</v>
      </c>
      <c r="N103" s="403">
        <f t="shared" si="9"/>
        <v>0</v>
      </c>
      <c r="O103" s="403">
        <f t="shared" si="10"/>
        <v>1</v>
      </c>
      <c r="P103" s="676">
        <f t="shared" si="11"/>
        <v>0.25</v>
      </c>
      <c r="Q103" s="325"/>
      <c r="R103" s="705">
        <f t="shared" si="14"/>
        <v>100</v>
      </c>
      <c r="S103" s="667"/>
      <c r="T103" s="207">
        <v>6000000</v>
      </c>
      <c r="U103" s="208"/>
      <c r="V103" s="208"/>
      <c r="W103" s="208"/>
      <c r="X103" s="208"/>
      <c r="Y103" s="208"/>
      <c r="Z103" s="208"/>
      <c r="AA103" s="208"/>
      <c r="AB103" s="208"/>
      <c r="AC103" s="208"/>
      <c r="AD103" s="208"/>
      <c r="AE103" s="208"/>
      <c r="AF103" s="208"/>
      <c r="AG103" s="208"/>
      <c r="AH103" s="208"/>
      <c r="AI103" s="208"/>
      <c r="AJ103" s="208"/>
      <c r="AK103" s="208"/>
      <c r="AL103" s="208"/>
      <c r="AM103" s="208"/>
      <c r="AN103" s="208"/>
      <c r="AO103" s="208"/>
      <c r="AP103" s="208"/>
      <c r="AQ103" s="208"/>
      <c r="AR103" s="208"/>
      <c r="AS103" s="208"/>
      <c r="AT103" s="208"/>
      <c r="AU103" s="208"/>
      <c r="AV103" s="208"/>
      <c r="AW103" s="208"/>
      <c r="AX103" s="208"/>
      <c r="AY103" s="208"/>
      <c r="AZ103" s="208"/>
      <c r="BA103" s="208"/>
      <c r="BB103" s="208"/>
      <c r="BC103" s="208"/>
      <c r="BD103" s="208"/>
      <c r="BE103" s="208"/>
      <c r="BF103" s="208"/>
      <c r="BG103" s="208"/>
      <c r="BH103" s="208"/>
      <c r="BI103" s="208"/>
      <c r="BJ103" s="208"/>
      <c r="BK103" s="208"/>
      <c r="BL103" s="208"/>
      <c r="BM103" s="208"/>
      <c r="BN103" s="208"/>
      <c r="BO103" s="208"/>
      <c r="BP103" s="208"/>
      <c r="BQ103" s="208"/>
      <c r="BR103" s="208"/>
      <c r="BS103" s="208"/>
      <c r="BT103" s="208"/>
      <c r="BU103" s="208"/>
      <c r="BV103" s="536">
        <f t="shared" si="12"/>
        <v>6000000</v>
      </c>
      <c r="BW103" s="209">
        <f t="shared" si="13"/>
        <v>-5999900</v>
      </c>
      <c r="BX103" s="481" t="s">
        <v>1202</v>
      </c>
      <c r="BY103" s="449"/>
      <c r="BZ103" s="451"/>
      <c r="DU103" s="379" t="s">
        <v>892</v>
      </c>
      <c r="DV103" s="189" t="s">
        <v>450</v>
      </c>
      <c r="DW103" s="175" t="s">
        <v>451</v>
      </c>
      <c r="DX103" s="175">
        <v>0</v>
      </c>
      <c r="DY103" s="179">
        <v>100</v>
      </c>
      <c r="DZ103" s="179">
        <v>25</v>
      </c>
      <c r="EA103" s="188">
        <v>25</v>
      </c>
      <c r="EB103" s="179">
        <v>25</v>
      </c>
      <c r="EC103" s="376">
        <v>25</v>
      </c>
      <c r="GH103" s="2" t="str">
        <f t="shared" si="15"/>
        <v>1</v>
      </c>
      <c r="GI103" s="2" t="str">
        <f t="shared" si="16"/>
        <v>1</v>
      </c>
      <c r="GJ103" s="2">
        <f t="shared" si="17"/>
        <v>100</v>
      </c>
    </row>
    <row r="104" spans="1:192" ht="180" x14ac:dyDescent="0.25">
      <c r="A104" s="140" t="s">
        <v>50</v>
      </c>
      <c r="B104" s="22" t="s">
        <v>51</v>
      </c>
      <c r="C104" s="37" t="s">
        <v>100</v>
      </c>
      <c r="D104" s="26" t="s">
        <v>68</v>
      </c>
      <c r="E104" s="37" t="s">
        <v>248</v>
      </c>
      <c r="F104" s="45" t="s">
        <v>155</v>
      </c>
      <c r="G104" s="46" t="s">
        <v>156</v>
      </c>
      <c r="H104" s="40">
        <v>164</v>
      </c>
      <c r="I104" s="47">
        <v>131</v>
      </c>
      <c r="J104" s="749" t="s">
        <v>1161</v>
      </c>
      <c r="K104" s="430" t="s">
        <v>894</v>
      </c>
      <c r="L104" s="362" t="s">
        <v>453</v>
      </c>
      <c r="M104" s="426" t="s">
        <v>454</v>
      </c>
      <c r="N104" s="427">
        <f t="shared" si="9"/>
        <v>164</v>
      </c>
      <c r="O104" s="427">
        <f t="shared" si="10"/>
        <v>131</v>
      </c>
      <c r="P104" s="681">
        <f t="shared" si="11"/>
        <v>131</v>
      </c>
      <c r="Q104" s="330">
        <f>SUM(R104:R106)</f>
        <v>300</v>
      </c>
      <c r="R104" s="710">
        <f t="shared" si="14"/>
        <v>100</v>
      </c>
      <c r="S104" s="668">
        <f>SUM(BV104:BV106)</f>
        <v>580000000</v>
      </c>
      <c r="T104" s="239">
        <v>10000000</v>
      </c>
      <c r="U104" s="153"/>
      <c r="V104" s="153"/>
      <c r="W104" s="153"/>
      <c r="X104" s="153"/>
      <c r="Y104" s="153"/>
      <c r="Z104" s="153"/>
      <c r="AA104" s="153"/>
      <c r="AB104" s="153"/>
      <c r="AC104" s="153"/>
      <c r="AD104" s="153"/>
      <c r="AE104" s="153"/>
      <c r="AF104" s="153"/>
      <c r="AG104" s="153"/>
      <c r="AH104" s="153"/>
      <c r="AI104" s="153"/>
      <c r="AJ104" s="153"/>
      <c r="AK104" s="153"/>
      <c r="AL104" s="153"/>
      <c r="AM104" s="153"/>
      <c r="AN104" s="153"/>
      <c r="AO104" s="153"/>
      <c r="AP104" s="153"/>
      <c r="AQ104" s="153"/>
      <c r="AR104" s="153"/>
      <c r="AS104" s="153"/>
      <c r="AT104" s="153"/>
      <c r="AU104" s="153"/>
      <c r="AV104" s="153"/>
      <c r="AW104" s="153"/>
      <c r="AX104" s="153"/>
      <c r="AY104" s="153"/>
      <c r="AZ104" s="153"/>
      <c r="BA104" s="153"/>
      <c r="BB104" s="153"/>
      <c r="BC104" s="153"/>
      <c r="BD104" s="153"/>
      <c r="BE104" s="153"/>
      <c r="BF104" s="153"/>
      <c r="BG104" s="153"/>
      <c r="BH104" s="153"/>
      <c r="BI104" s="153"/>
      <c r="BJ104" s="153"/>
      <c r="BK104" s="153"/>
      <c r="BL104" s="153"/>
      <c r="BM104" s="153"/>
      <c r="BN104" s="153"/>
      <c r="BO104" s="153"/>
      <c r="BP104" s="153"/>
      <c r="BQ104" s="153"/>
      <c r="BR104" s="153"/>
      <c r="BS104" s="153"/>
      <c r="BT104" s="153"/>
      <c r="BU104" s="153"/>
      <c r="BV104" s="541">
        <f t="shared" si="12"/>
        <v>10000000</v>
      </c>
      <c r="BW104" s="240">
        <f t="shared" si="13"/>
        <v>-9999900</v>
      </c>
      <c r="BX104" s="486" t="s">
        <v>1202</v>
      </c>
      <c r="BY104" s="449"/>
      <c r="BZ104" s="451"/>
      <c r="DU104" s="379" t="s">
        <v>893</v>
      </c>
      <c r="DV104" s="189" t="s">
        <v>452</v>
      </c>
      <c r="DW104" s="175" t="s">
        <v>393</v>
      </c>
      <c r="DX104" s="175">
        <v>0</v>
      </c>
      <c r="DY104" s="175">
        <v>1</v>
      </c>
      <c r="DZ104" s="179">
        <v>0.25</v>
      </c>
      <c r="EA104" s="188">
        <v>0.25</v>
      </c>
      <c r="EB104" s="179">
        <v>0.25</v>
      </c>
      <c r="EC104" s="376">
        <v>0.25</v>
      </c>
      <c r="GH104" s="2" t="str">
        <f t="shared" si="15"/>
        <v>1</v>
      </c>
      <c r="GI104" s="2" t="str">
        <f t="shared" si="16"/>
        <v>1</v>
      </c>
      <c r="GJ104" s="2">
        <f t="shared" si="17"/>
        <v>100</v>
      </c>
    </row>
    <row r="105" spans="1:192" ht="150" x14ac:dyDescent="0.25">
      <c r="A105" s="140" t="s">
        <v>50</v>
      </c>
      <c r="B105" s="22" t="s">
        <v>51</v>
      </c>
      <c r="C105" s="36" t="s">
        <v>100</v>
      </c>
      <c r="D105" s="23" t="s">
        <v>68</v>
      </c>
      <c r="E105" s="36" t="s">
        <v>248</v>
      </c>
      <c r="F105" s="59" t="s">
        <v>155</v>
      </c>
      <c r="G105" s="59" t="s">
        <v>156</v>
      </c>
      <c r="H105" s="43">
        <v>164</v>
      </c>
      <c r="I105" s="48">
        <v>131</v>
      </c>
      <c r="J105" s="740"/>
      <c r="K105" s="411" t="s">
        <v>895</v>
      </c>
      <c r="L105" s="354" t="s">
        <v>455</v>
      </c>
      <c r="M105" s="405" t="s">
        <v>456</v>
      </c>
      <c r="N105" s="404">
        <f t="shared" si="9"/>
        <v>1</v>
      </c>
      <c r="O105" s="404">
        <f t="shared" si="10"/>
        <v>1</v>
      </c>
      <c r="P105" s="675">
        <f t="shared" si="11"/>
        <v>1</v>
      </c>
      <c r="Q105" s="324"/>
      <c r="R105" s="704">
        <f t="shared" si="14"/>
        <v>100</v>
      </c>
      <c r="S105" s="666"/>
      <c r="T105" s="149">
        <v>500000000</v>
      </c>
      <c r="U105" s="150"/>
      <c r="V105" s="150"/>
      <c r="W105" s="150"/>
      <c r="X105" s="150"/>
      <c r="Y105" s="150"/>
      <c r="Z105" s="150"/>
      <c r="AA105" s="150"/>
      <c r="AB105" s="150"/>
      <c r="AC105" s="150"/>
      <c r="AD105" s="150"/>
      <c r="AE105" s="150"/>
      <c r="AF105" s="150"/>
      <c r="AG105" s="150"/>
      <c r="AH105" s="150"/>
      <c r="AI105" s="150"/>
      <c r="AJ105" s="150"/>
      <c r="AK105" s="150"/>
      <c r="AL105" s="150"/>
      <c r="AM105" s="150"/>
      <c r="AN105" s="150"/>
      <c r="AO105" s="150"/>
      <c r="AP105" s="150"/>
      <c r="AQ105" s="150"/>
      <c r="AR105" s="150"/>
      <c r="AS105" s="150"/>
      <c r="AT105" s="150"/>
      <c r="AU105" s="150"/>
      <c r="AV105" s="150"/>
      <c r="AW105" s="150"/>
      <c r="AX105" s="150"/>
      <c r="AY105" s="150"/>
      <c r="AZ105" s="150"/>
      <c r="BA105" s="150"/>
      <c r="BB105" s="150"/>
      <c r="BC105" s="150"/>
      <c r="BD105" s="150"/>
      <c r="BE105" s="150"/>
      <c r="BF105" s="150"/>
      <c r="BG105" s="150"/>
      <c r="BH105" s="150"/>
      <c r="BI105" s="150"/>
      <c r="BJ105" s="150"/>
      <c r="BK105" s="150"/>
      <c r="BL105" s="150"/>
      <c r="BM105" s="150"/>
      <c r="BN105" s="150"/>
      <c r="BO105" s="150"/>
      <c r="BP105" s="150"/>
      <c r="BQ105" s="150"/>
      <c r="BR105" s="150"/>
      <c r="BS105" s="150"/>
      <c r="BT105" s="150"/>
      <c r="BU105" s="150"/>
      <c r="BV105" s="191">
        <f t="shared" si="12"/>
        <v>500000000</v>
      </c>
      <c r="BW105" s="20">
        <f t="shared" si="13"/>
        <v>-499999900</v>
      </c>
      <c r="BX105" s="480" t="s">
        <v>1202</v>
      </c>
      <c r="BY105" s="449"/>
      <c r="BZ105" s="451"/>
      <c r="DU105" s="379" t="s">
        <v>894</v>
      </c>
      <c r="DV105" s="189" t="s">
        <v>453</v>
      </c>
      <c r="DW105" s="175" t="s">
        <v>454</v>
      </c>
      <c r="DX105" s="175">
        <v>164</v>
      </c>
      <c r="DY105" s="175">
        <v>131</v>
      </c>
      <c r="DZ105" s="176">
        <v>164</v>
      </c>
      <c r="EA105" s="183">
        <v>154</v>
      </c>
      <c r="EB105" s="176">
        <v>144</v>
      </c>
      <c r="EC105" s="377">
        <v>131</v>
      </c>
      <c r="GH105" s="2" t="str">
        <f t="shared" si="15"/>
        <v>1</v>
      </c>
      <c r="GI105" s="2" t="str">
        <f t="shared" si="16"/>
        <v>1</v>
      </c>
      <c r="GJ105" s="2">
        <f t="shared" si="17"/>
        <v>100</v>
      </c>
    </row>
    <row r="106" spans="1:192" ht="63" customHeight="1" thickBot="1" x14ac:dyDescent="0.3">
      <c r="A106" s="140" t="s">
        <v>50</v>
      </c>
      <c r="B106" s="22" t="s">
        <v>51</v>
      </c>
      <c r="C106" s="229" t="s">
        <v>100</v>
      </c>
      <c r="D106" s="471" t="s">
        <v>68</v>
      </c>
      <c r="E106" s="229" t="s">
        <v>248</v>
      </c>
      <c r="F106" s="256" t="s">
        <v>155</v>
      </c>
      <c r="G106" s="256" t="s">
        <v>156</v>
      </c>
      <c r="H106" s="231">
        <v>164</v>
      </c>
      <c r="I106" s="232">
        <v>131</v>
      </c>
      <c r="J106" s="750"/>
      <c r="K106" s="416" t="s">
        <v>896</v>
      </c>
      <c r="L106" s="355" t="s">
        <v>457</v>
      </c>
      <c r="M106" s="402" t="s">
        <v>458</v>
      </c>
      <c r="N106" s="403">
        <f t="shared" si="9"/>
        <v>1</v>
      </c>
      <c r="O106" s="403">
        <f t="shared" si="10"/>
        <v>1</v>
      </c>
      <c r="P106" s="676">
        <f t="shared" si="11"/>
        <v>1</v>
      </c>
      <c r="Q106" s="325"/>
      <c r="R106" s="705">
        <f t="shared" si="14"/>
        <v>100</v>
      </c>
      <c r="S106" s="667"/>
      <c r="T106" s="207">
        <v>70000000</v>
      </c>
      <c r="U106" s="208"/>
      <c r="V106" s="208"/>
      <c r="W106" s="208"/>
      <c r="X106" s="208"/>
      <c r="Y106" s="208"/>
      <c r="Z106" s="208"/>
      <c r="AA106" s="208"/>
      <c r="AB106" s="208"/>
      <c r="AC106" s="208"/>
      <c r="AD106" s="208"/>
      <c r="AE106" s="208"/>
      <c r="AF106" s="208"/>
      <c r="AG106" s="208"/>
      <c r="AH106" s="208"/>
      <c r="AI106" s="208"/>
      <c r="AJ106" s="208"/>
      <c r="AK106" s="208"/>
      <c r="AL106" s="208"/>
      <c r="AM106" s="208"/>
      <c r="AN106" s="208"/>
      <c r="AO106" s="208"/>
      <c r="AP106" s="208"/>
      <c r="AQ106" s="208"/>
      <c r="AR106" s="208"/>
      <c r="AS106" s="208"/>
      <c r="AT106" s="208"/>
      <c r="AU106" s="208"/>
      <c r="AV106" s="208"/>
      <c r="AW106" s="208"/>
      <c r="AX106" s="208"/>
      <c r="AY106" s="208"/>
      <c r="AZ106" s="208"/>
      <c r="BA106" s="208"/>
      <c r="BB106" s="208"/>
      <c r="BC106" s="208"/>
      <c r="BD106" s="208"/>
      <c r="BE106" s="208"/>
      <c r="BF106" s="208"/>
      <c r="BG106" s="208"/>
      <c r="BH106" s="208"/>
      <c r="BI106" s="208"/>
      <c r="BJ106" s="208"/>
      <c r="BK106" s="208"/>
      <c r="BL106" s="208"/>
      <c r="BM106" s="208"/>
      <c r="BN106" s="208"/>
      <c r="BO106" s="208"/>
      <c r="BP106" s="208"/>
      <c r="BQ106" s="208"/>
      <c r="BR106" s="208"/>
      <c r="BS106" s="208"/>
      <c r="BT106" s="208"/>
      <c r="BU106" s="208"/>
      <c r="BV106" s="536">
        <f t="shared" si="12"/>
        <v>70000000</v>
      </c>
      <c r="BW106" s="209">
        <f t="shared" si="13"/>
        <v>-69999900</v>
      </c>
      <c r="BX106" s="481" t="s">
        <v>1202</v>
      </c>
      <c r="BY106" s="449"/>
      <c r="BZ106" s="451"/>
      <c r="DU106" s="379" t="s">
        <v>895</v>
      </c>
      <c r="DV106" s="189" t="s">
        <v>455</v>
      </c>
      <c r="DW106" s="175" t="s">
        <v>456</v>
      </c>
      <c r="DX106" s="175">
        <v>1</v>
      </c>
      <c r="DY106" s="175">
        <v>1</v>
      </c>
      <c r="DZ106" s="179">
        <v>1</v>
      </c>
      <c r="EA106" s="188">
        <v>1</v>
      </c>
      <c r="EB106" s="179">
        <v>1</v>
      </c>
      <c r="EC106" s="376">
        <v>1</v>
      </c>
      <c r="GH106" s="2" t="str">
        <f t="shared" si="15"/>
        <v>1</v>
      </c>
      <c r="GI106" s="2" t="str">
        <f t="shared" si="16"/>
        <v>1</v>
      </c>
      <c r="GJ106" s="2">
        <f t="shared" si="17"/>
        <v>100</v>
      </c>
    </row>
    <row r="107" spans="1:192" ht="65.25" customHeight="1" x14ac:dyDescent="0.25">
      <c r="A107" s="140" t="s">
        <v>50</v>
      </c>
      <c r="B107" s="22" t="s">
        <v>51</v>
      </c>
      <c r="C107" s="227" t="s">
        <v>101</v>
      </c>
      <c r="D107" s="228" t="s">
        <v>69</v>
      </c>
      <c r="E107" s="211" t="s">
        <v>249</v>
      </c>
      <c r="F107" s="212" t="s">
        <v>157</v>
      </c>
      <c r="G107" s="213" t="s">
        <v>144</v>
      </c>
      <c r="H107" s="214">
        <v>260</v>
      </c>
      <c r="I107" s="215">
        <v>318</v>
      </c>
      <c r="J107" s="740" t="s">
        <v>1162</v>
      </c>
      <c r="K107" s="408" t="s">
        <v>897</v>
      </c>
      <c r="L107" s="357" t="s">
        <v>459</v>
      </c>
      <c r="M107" s="426" t="s">
        <v>393</v>
      </c>
      <c r="N107" s="427">
        <f t="shared" si="9"/>
        <v>0</v>
      </c>
      <c r="O107" s="427">
        <f t="shared" si="10"/>
        <v>1</v>
      </c>
      <c r="P107" s="681">
        <f t="shared" si="11"/>
        <v>0.25</v>
      </c>
      <c r="Q107" s="327">
        <f>SUM(R107:R108)</f>
        <v>200</v>
      </c>
      <c r="R107" s="707">
        <f t="shared" si="14"/>
        <v>100</v>
      </c>
      <c r="S107" s="668">
        <f>SUM(BV107:BV108)</f>
        <v>1040000000</v>
      </c>
      <c r="T107" s="204">
        <v>430000000</v>
      </c>
      <c r="U107" s="190"/>
      <c r="V107" s="190"/>
      <c r="W107" s="190"/>
      <c r="X107" s="190"/>
      <c r="Y107" s="190"/>
      <c r="Z107" s="190"/>
      <c r="AA107" s="190"/>
      <c r="AB107" s="190"/>
      <c r="AC107" s="190"/>
      <c r="AD107" s="190"/>
      <c r="AE107" s="190"/>
      <c r="AF107" s="190"/>
      <c r="AG107" s="190"/>
      <c r="AH107" s="190"/>
      <c r="AI107" s="190"/>
      <c r="AJ107" s="190"/>
      <c r="AK107" s="190"/>
      <c r="AL107" s="190"/>
      <c r="AM107" s="190"/>
      <c r="AN107" s="190"/>
      <c r="AO107" s="190"/>
      <c r="AP107" s="190"/>
      <c r="AQ107" s="190"/>
      <c r="AR107" s="190"/>
      <c r="AS107" s="190"/>
      <c r="AT107" s="190"/>
      <c r="AU107" s="190"/>
      <c r="AV107" s="190"/>
      <c r="AW107" s="190"/>
      <c r="AX107" s="190"/>
      <c r="AY107" s="190"/>
      <c r="AZ107" s="190"/>
      <c r="BA107" s="190"/>
      <c r="BB107" s="190"/>
      <c r="BC107" s="190"/>
      <c r="BD107" s="190"/>
      <c r="BE107" s="190"/>
      <c r="BF107" s="190"/>
      <c r="BG107" s="190"/>
      <c r="BH107" s="190"/>
      <c r="BI107" s="190"/>
      <c r="BJ107" s="190"/>
      <c r="BK107" s="190"/>
      <c r="BL107" s="190"/>
      <c r="BM107" s="190"/>
      <c r="BN107" s="190"/>
      <c r="BO107" s="190"/>
      <c r="BP107" s="190"/>
      <c r="BQ107" s="190"/>
      <c r="BR107" s="190"/>
      <c r="BS107" s="190"/>
      <c r="BT107" s="190"/>
      <c r="BU107" s="190"/>
      <c r="BV107" s="540">
        <f t="shared" si="12"/>
        <v>430000000</v>
      </c>
      <c r="BW107" s="206">
        <f t="shared" si="13"/>
        <v>-429999900</v>
      </c>
      <c r="BX107" s="485" t="s">
        <v>1202</v>
      </c>
      <c r="BY107" s="449"/>
      <c r="BZ107" s="451"/>
      <c r="DU107" s="379" t="s">
        <v>896</v>
      </c>
      <c r="DV107" s="189" t="s">
        <v>457</v>
      </c>
      <c r="DW107" s="175" t="s">
        <v>458</v>
      </c>
      <c r="DX107" s="175">
        <v>1</v>
      </c>
      <c r="DY107" s="175">
        <v>1</v>
      </c>
      <c r="DZ107" s="179">
        <v>1</v>
      </c>
      <c r="EA107" s="188">
        <v>1</v>
      </c>
      <c r="EB107" s="179">
        <v>1</v>
      </c>
      <c r="EC107" s="376">
        <v>1</v>
      </c>
      <c r="GH107" s="2" t="str">
        <f t="shared" si="15"/>
        <v>1</v>
      </c>
      <c r="GI107" s="2" t="str">
        <f t="shared" si="16"/>
        <v>1</v>
      </c>
      <c r="GJ107" s="2">
        <f t="shared" si="17"/>
        <v>100</v>
      </c>
    </row>
    <row r="108" spans="1:192" ht="56.25" customHeight="1" thickBot="1" x14ac:dyDescent="0.3">
      <c r="A108" s="293" t="s">
        <v>50</v>
      </c>
      <c r="B108" s="28" t="s">
        <v>51</v>
      </c>
      <c r="C108" s="35" t="s">
        <v>101</v>
      </c>
      <c r="D108" s="474" t="s">
        <v>69</v>
      </c>
      <c r="E108" s="39" t="s">
        <v>249</v>
      </c>
      <c r="F108" s="75" t="s">
        <v>157</v>
      </c>
      <c r="G108" s="75" t="s">
        <v>144</v>
      </c>
      <c r="H108" s="294">
        <v>260</v>
      </c>
      <c r="I108" s="295">
        <v>318</v>
      </c>
      <c r="J108" s="741"/>
      <c r="K108" s="434" t="s">
        <v>898</v>
      </c>
      <c r="L108" s="364" t="s">
        <v>460</v>
      </c>
      <c r="M108" s="402" t="s">
        <v>393</v>
      </c>
      <c r="N108" s="403">
        <f t="shared" si="9"/>
        <v>1</v>
      </c>
      <c r="O108" s="403">
        <f t="shared" si="10"/>
        <v>1</v>
      </c>
      <c r="P108" s="676">
        <f t="shared" si="11"/>
        <v>1</v>
      </c>
      <c r="Q108" s="332"/>
      <c r="R108" s="712">
        <f t="shared" si="14"/>
        <v>100</v>
      </c>
      <c r="S108" s="669"/>
      <c r="T108" s="296">
        <v>610000000</v>
      </c>
      <c r="U108" s="297"/>
      <c r="V108" s="297"/>
      <c r="W108" s="297"/>
      <c r="X108" s="297"/>
      <c r="Y108" s="297"/>
      <c r="Z108" s="297"/>
      <c r="AA108" s="297"/>
      <c r="AB108" s="297"/>
      <c r="AC108" s="297"/>
      <c r="AD108" s="297"/>
      <c r="AE108" s="297"/>
      <c r="AF108" s="297"/>
      <c r="AG108" s="297"/>
      <c r="AH108" s="297"/>
      <c r="AI108" s="297"/>
      <c r="AJ108" s="297"/>
      <c r="AK108" s="297"/>
      <c r="AL108" s="297"/>
      <c r="AM108" s="297"/>
      <c r="AN108" s="297"/>
      <c r="AO108" s="297"/>
      <c r="AP108" s="297"/>
      <c r="AQ108" s="297"/>
      <c r="AR108" s="297"/>
      <c r="AS108" s="297"/>
      <c r="AT108" s="297"/>
      <c r="AU108" s="297"/>
      <c r="AV108" s="297"/>
      <c r="AW108" s="297"/>
      <c r="AX108" s="297"/>
      <c r="AY108" s="297"/>
      <c r="AZ108" s="297"/>
      <c r="BA108" s="297"/>
      <c r="BB108" s="297"/>
      <c r="BC108" s="297"/>
      <c r="BD108" s="297"/>
      <c r="BE108" s="297"/>
      <c r="BF108" s="297"/>
      <c r="BG108" s="297"/>
      <c r="BH108" s="297"/>
      <c r="BI108" s="297"/>
      <c r="BJ108" s="297"/>
      <c r="BK108" s="297"/>
      <c r="BL108" s="297"/>
      <c r="BM108" s="297"/>
      <c r="BN108" s="297"/>
      <c r="BO108" s="297"/>
      <c r="BP108" s="297"/>
      <c r="BQ108" s="297"/>
      <c r="BR108" s="297"/>
      <c r="BS108" s="297"/>
      <c r="BT108" s="297"/>
      <c r="BU108" s="297"/>
      <c r="BV108" s="544">
        <f t="shared" si="12"/>
        <v>610000000</v>
      </c>
      <c r="BW108" s="298">
        <f t="shared" si="13"/>
        <v>-609999900</v>
      </c>
      <c r="BX108" s="488" t="s">
        <v>1202</v>
      </c>
      <c r="BY108" s="449"/>
      <c r="BZ108" s="451"/>
      <c r="DU108" s="379" t="s">
        <v>897</v>
      </c>
      <c r="DV108" s="189" t="s">
        <v>459</v>
      </c>
      <c r="DW108" s="175" t="s">
        <v>393</v>
      </c>
      <c r="DX108" s="175">
        <v>0</v>
      </c>
      <c r="DY108" s="175">
        <v>1</v>
      </c>
      <c r="DZ108" s="177">
        <v>0.2</v>
      </c>
      <c r="EA108" s="181">
        <v>0.3</v>
      </c>
      <c r="EB108" s="179">
        <v>0.25</v>
      </c>
      <c r="EC108" s="376">
        <v>0.25</v>
      </c>
      <c r="GH108" s="2" t="str">
        <f t="shared" si="15"/>
        <v>1</v>
      </c>
      <c r="GI108" s="2" t="str">
        <f t="shared" si="16"/>
        <v>1</v>
      </c>
      <c r="GJ108" s="2">
        <f t="shared" si="17"/>
        <v>100</v>
      </c>
    </row>
    <row r="109" spans="1:192" ht="49.5" customHeight="1" thickTop="1" x14ac:dyDescent="0.25">
      <c r="A109" s="289" t="s">
        <v>52</v>
      </c>
      <c r="B109" s="228" t="s">
        <v>53</v>
      </c>
      <c r="C109" s="227" t="s">
        <v>102</v>
      </c>
      <c r="D109" s="290" t="s">
        <v>70</v>
      </c>
      <c r="E109" s="211" t="s">
        <v>250</v>
      </c>
      <c r="F109" s="212" t="s">
        <v>158</v>
      </c>
      <c r="G109" s="213" t="s">
        <v>159</v>
      </c>
      <c r="H109" s="291">
        <v>4.7500000000000001E-2</v>
      </c>
      <c r="I109" s="292">
        <v>4.4999999999999998E-2</v>
      </c>
      <c r="J109" s="740" t="s">
        <v>1163</v>
      </c>
      <c r="K109" s="435" t="s">
        <v>899</v>
      </c>
      <c r="L109" s="357" t="s">
        <v>461</v>
      </c>
      <c r="M109" s="436" t="s">
        <v>462</v>
      </c>
      <c r="N109" s="437">
        <f t="shared" si="9"/>
        <v>0</v>
      </c>
      <c r="O109" s="437">
        <f t="shared" si="10"/>
        <v>1</v>
      </c>
      <c r="P109" s="683">
        <v>0.1</v>
      </c>
      <c r="Q109" s="327">
        <f>SUM(R109:R118)</f>
        <v>900</v>
      </c>
      <c r="R109" s="707">
        <f t="shared" si="14"/>
        <v>100</v>
      </c>
      <c r="S109" s="670">
        <f>SUM(BV109:BV118)</f>
        <v>70000000</v>
      </c>
      <c r="T109" s="204">
        <v>5000000</v>
      </c>
      <c r="U109" s="190"/>
      <c r="V109" s="190"/>
      <c r="W109" s="190"/>
      <c r="X109" s="190"/>
      <c r="Y109" s="190"/>
      <c r="Z109" s="190"/>
      <c r="AA109" s="190"/>
      <c r="AB109" s="190"/>
      <c r="AC109" s="190"/>
      <c r="AD109" s="190"/>
      <c r="AE109" s="190"/>
      <c r="AF109" s="190"/>
      <c r="AG109" s="190"/>
      <c r="AH109" s="190"/>
      <c r="AI109" s="190"/>
      <c r="AJ109" s="190"/>
      <c r="AK109" s="190"/>
      <c r="AL109" s="190"/>
      <c r="AM109" s="190"/>
      <c r="AN109" s="190"/>
      <c r="AO109" s="190"/>
      <c r="AP109" s="190"/>
      <c r="AQ109" s="190"/>
      <c r="AR109" s="190"/>
      <c r="AS109" s="190"/>
      <c r="AT109" s="190"/>
      <c r="AU109" s="190"/>
      <c r="AV109" s="190"/>
      <c r="AW109" s="190"/>
      <c r="AX109" s="190"/>
      <c r="AY109" s="190"/>
      <c r="AZ109" s="190"/>
      <c r="BA109" s="190"/>
      <c r="BB109" s="190"/>
      <c r="BC109" s="190"/>
      <c r="BD109" s="190"/>
      <c r="BE109" s="190"/>
      <c r="BF109" s="190"/>
      <c r="BG109" s="190"/>
      <c r="BH109" s="190"/>
      <c r="BI109" s="190"/>
      <c r="BJ109" s="190"/>
      <c r="BK109" s="190"/>
      <c r="BL109" s="190"/>
      <c r="BM109" s="190"/>
      <c r="BN109" s="190"/>
      <c r="BO109" s="190"/>
      <c r="BP109" s="190"/>
      <c r="BQ109" s="190"/>
      <c r="BR109" s="190"/>
      <c r="BS109" s="190"/>
      <c r="BT109" s="190"/>
      <c r="BU109" s="190"/>
      <c r="BV109" s="540">
        <f t="shared" si="12"/>
        <v>5000000</v>
      </c>
      <c r="BW109" s="206">
        <f t="shared" si="13"/>
        <v>-4999900</v>
      </c>
      <c r="BX109" s="485" t="s">
        <v>1203</v>
      </c>
      <c r="BY109" s="449"/>
      <c r="BZ109" s="451"/>
      <c r="DU109" s="379" t="s">
        <v>898</v>
      </c>
      <c r="DV109" s="189" t="s">
        <v>460</v>
      </c>
      <c r="DW109" s="175" t="s">
        <v>393</v>
      </c>
      <c r="DX109" s="175">
        <v>1</v>
      </c>
      <c r="DY109" s="175">
        <v>1</v>
      </c>
      <c r="DZ109" s="179">
        <v>1</v>
      </c>
      <c r="EA109" s="188">
        <v>1</v>
      </c>
      <c r="EB109" s="179">
        <v>1</v>
      </c>
      <c r="EC109" s="376">
        <v>1</v>
      </c>
      <c r="GH109" s="2" t="str">
        <f t="shared" si="15"/>
        <v>1</v>
      </c>
      <c r="GI109" s="2" t="str">
        <f t="shared" si="16"/>
        <v>1</v>
      </c>
      <c r="GJ109" s="2">
        <f t="shared" si="17"/>
        <v>100</v>
      </c>
    </row>
    <row r="110" spans="1:192" ht="48" customHeight="1" x14ac:dyDescent="0.25">
      <c r="A110" s="140" t="s">
        <v>52</v>
      </c>
      <c r="B110" s="22" t="s">
        <v>53</v>
      </c>
      <c r="C110" s="29" t="s">
        <v>102</v>
      </c>
      <c r="D110" s="467" t="s">
        <v>70</v>
      </c>
      <c r="E110" s="36" t="s">
        <v>250</v>
      </c>
      <c r="F110" s="49" t="s">
        <v>158</v>
      </c>
      <c r="G110" s="49" t="s">
        <v>159</v>
      </c>
      <c r="H110" s="60">
        <v>4.7500000000000001E-2</v>
      </c>
      <c r="I110" s="61">
        <v>4.4999999999999998E-2</v>
      </c>
      <c r="J110" s="740"/>
      <c r="K110" s="411" t="s">
        <v>900</v>
      </c>
      <c r="L110" s="354" t="s">
        <v>463</v>
      </c>
      <c r="M110" s="405" t="s">
        <v>464</v>
      </c>
      <c r="N110" s="404">
        <f t="shared" si="9"/>
        <v>0</v>
      </c>
      <c r="O110" s="404">
        <f t="shared" si="10"/>
        <v>1</v>
      </c>
      <c r="P110" s="675">
        <v>0.1</v>
      </c>
      <c r="Q110" s="324"/>
      <c r="R110" s="704">
        <f t="shared" si="14"/>
        <v>100</v>
      </c>
      <c r="S110" s="666"/>
      <c r="T110" s="149">
        <v>5000000</v>
      </c>
      <c r="U110" s="150"/>
      <c r="V110" s="150"/>
      <c r="W110" s="150"/>
      <c r="X110" s="155"/>
      <c r="Y110" s="150"/>
      <c r="Z110" s="150"/>
      <c r="AA110" s="150"/>
      <c r="AB110" s="150"/>
      <c r="AC110" s="150"/>
      <c r="AD110" s="150"/>
      <c r="AE110" s="150"/>
      <c r="AF110" s="150"/>
      <c r="AG110" s="150"/>
      <c r="AH110" s="150"/>
      <c r="AI110" s="150"/>
      <c r="AJ110" s="150"/>
      <c r="AK110" s="150"/>
      <c r="AL110" s="150"/>
      <c r="AM110" s="150"/>
      <c r="AN110" s="150"/>
      <c r="AO110" s="150"/>
      <c r="AP110" s="150"/>
      <c r="AQ110" s="150"/>
      <c r="AR110" s="150"/>
      <c r="AS110" s="150"/>
      <c r="AT110" s="150"/>
      <c r="AU110" s="150"/>
      <c r="AV110" s="150"/>
      <c r="AW110" s="150"/>
      <c r="AX110" s="150"/>
      <c r="AY110" s="150"/>
      <c r="AZ110" s="150"/>
      <c r="BA110" s="150"/>
      <c r="BB110" s="150"/>
      <c r="BC110" s="150"/>
      <c r="BD110" s="150"/>
      <c r="BE110" s="150"/>
      <c r="BF110" s="150"/>
      <c r="BG110" s="150"/>
      <c r="BH110" s="150"/>
      <c r="BI110" s="150"/>
      <c r="BJ110" s="150"/>
      <c r="BK110" s="150"/>
      <c r="BL110" s="150"/>
      <c r="BM110" s="150"/>
      <c r="BN110" s="150"/>
      <c r="BO110" s="150"/>
      <c r="BP110" s="150"/>
      <c r="BQ110" s="150"/>
      <c r="BR110" s="150"/>
      <c r="BS110" s="150"/>
      <c r="BT110" s="150"/>
      <c r="BU110" s="150"/>
      <c r="BV110" s="191">
        <f t="shared" si="12"/>
        <v>5000000</v>
      </c>
      <c r="BW110" s="20">
        <f t="shared" si="13"/>
        <v>-4999900</v>
      </c>
      <c r="BX110" s="480" t="s">
        <v>1203</v>
      </c>
      <c r="BY110" s="449"/>
      <c r="BZ110" s="451"/>
      <c r="DU110" s="389" t="s">
        <v>899</v>
      </c>
      <c r="DV110" s="189" t="s">
        <v>461</v>
      </c>
      <c r="DW110" s="175" t="s">
        <v>462</v>
      </c>
      <c r="DX110" s="175">
        <v>0</v>
      </c>
      <c r="DY110" s="175">
        <v>1</v>
      </c>
      <c r="DZ110" s="176">
        <v>1</v>
      </c>
      <c r="EA110" s="183">
        <v>1</v>
      </c>
      <c r="EB110" s="176">
        <v>1</v>
      </c>
      <c r="EC110" s="377">
        <v>1</v>
      </c>
      <c r="GH110" s="2" t="str">
        <f t="shared" si="15"/>
        <v>1</v>
      </c>
      <c r="GI110" s="2" t="str">
        <f t="shared" si="16"/>
        <v>1</v>
      </c>
      <c r="GJ110" s="2">
        <f t="shared" si="17"/>
        <v>100</v>
      </c>
    </row>
    <row r="111" spans="1:192" ht="53.25" customHeight="1" x14ac:dyDescent="0.25">
      <c r="A111" s="140" t="s">
        <v>52</v>
      </c>
      <c r="B111" s="22" t="s">
        <v>53</v>
      </c>
      <c r="C111" s="29" t="s">
        <v>102</v>
      </c>
      <c r="D111" s="467" t="s">
        <v>70</v>
      </c>
      <c r="E111" s="36" t="s">
        <v>250</v>
      </c>
      <c r="F111" s="49" t="s">
        <v>158</v>
      </c>
      <c r="G111" s="49" t="s">
        <v>159</v>
      </c>
      <c r="H111" s="60">
        <v>4.7500000000000001E-2</v>
      </c>
      <c r="I111" s="61">
        <v>4.4999999999999998E-2</v>
      </c>
      <c r="J111" s="740"/>
      <c r="K111" s="411" t="s">
        <v>901</v>
      </c>
      <c r="L111" s="354" t="s">
        <v>465</v>
      </c>
      <c r="M111" s="405" t="s">
        <v>1224</v>
      </c>
      <c r="N111" s="404">
        <f t="shared" si="9"/>
        <v>25</v>
      </c>
      <c r="O111" s="404">
        <f t="shared" si="10"/>
        <v>30</v>
      </c>
      <c r="P111" s="675">
        <v>0.2</v>
      </c>
      <c r="Q111" s="324"/>
      <c r="R111" s="704">
        <f t="shared" si="14"/>
        <v>100</v>
      </c>
      <c r="S111" s="666"/>
      <c r="T111" s="149">
        <v>10000000</v>
      </c>
      <c r="U111" s="150"/>
      <c r="V111" s="150"/>
      <c r="W111" s="150"/>
      <c r="X111" s="155"/>
      <c r="Y111" s="150"/>
      <c r="Z111" s="150"/>
      <c r="AA111" s="150"/>
      <c r="AB111" s="150"/>
      <c r="AC111" s="150"/>
      <c r="AD111" s="150"/>
      <c r="AE111" s="150"/>
      <c r="AF111" s="150"/>
      <c r="AG111" s="150"/>
      <c r="AH111" s="150"/>
      <c r="AI111" s="150"/>
      <c r="AJ111" s="150"/>
      <c r="AK111" s="150"/>
      <c r="AL111" s="150"/>
      <c r="AM111" s="150"/>
      <c r="AN111" s="150"/>
      <c r="AO111" s="150"/>
      <c r="AP111" s="150"/>
      <c r="AQ111" s="150"/>
      <c r="AR111" s="150"/>
      <c r="AS111" s="150"/>
      <c r="AT111" s="150"/>
      <c r="AU111" s="150"/>
      <c r="AV111" s="150"/>
      <c r="AW111" s="150"/>
      <c r="AX111" s="150"/>
      <c r="AY111" s="150"/>
      <c r="AZ111" s="150"/>
      <c r="BA111" s="150"/>
      <c r="BB111" s="150"/>
      <c r="BC111" s="150"/>
      <c r="BD111" s="150"/>
      <c r="BE111" s="150"/>
      <c r="BF111" s="150"/>
      <c r="BG111" s="150"/>
      <c r="BH111" s="150"/>
      <c r="BI111" s="150"/>
      <c r="BJ111" s="150"/>
      <c r="BK111" s="150"/>
      <c r="BL111" s="150"/>
      <c r="BM111" s="150"/>
      <c r="BN111" s="150"/>
      <c r="BO111" s="150"/>
      <c r="BP111" s="150"/>
      <c r="BQ111" s="150"/>
      <c r="BR111" s="150"/>
      <c r="BS111" s="150"/>
      <c r="BT111" s="150"/>
      <c r="BU111" s="150"/>
      <c r="BV111" s="191">
        <f t="shared" si="12"/>
        <v>10000000</v>
      </c>
      <c r="BW111" s="20">
        <f t="shared" si="13"/>
        <v>-9999900</v>
      </c>
      <c r="BX111" s="480" t="s">
        <v>1203</v>
      </c>
      <c r="BY111" s="449"/>
      <c r="BZ111" s="451"/>
      <c r="DU111" s="379" t="s">
        <v>900</v>
      </c>
      <c r="DV111" s="189" t="s">
        <v>463</v>
      </c>
      <c r="DW111" s="175" t="s">
        <v>464</v>
      </c>
      <c r="DX111" s="175">
        <v>0</v>
      </c>
      <c r="DY111" s="175">
        <v>1</v>
      </c>
      <c r="DZ111" s="176">
        <v>0</v>
      </c>
      <c r="EA111" s="183">
        <v>1</v>
      </c>
      <c r="EB111" s="176">
        <v>1</v>
      </c>
      <c r="EC111" s="377">
        <v>1</v>
      </c>
      <c r="GH111" s="2" t="str">
        <f t="shared" si="15"/>
        <v>1</v>
      </c>
      <c r="GI111" s="2" t="str">
        <f t="shared" si="16"/>
        <v>1</v>
      </c>
      <c r="GJ111" s="2">
        <f t="shared" si="17"/>
        <v>100</v>
      </c>
    </row>
    <row r="112" spans="1:192" ht="60" customHeight="1" x14ac:dyDescent="0.25">
      <c r="A112" s="140" t="s">
        <v>52</v>
      </c>
      <c r="B112" s="22" t="s">
        <v>53</v>
      </c>
      <c r="C112" s="29" t="s">
        <v>102</v>
      </c>
      <c r="D112" s="467" t="s">
        <v>70</v>
      </c>
      <c r="E112" s="36" t="s">
        <v>250</v>
      </c>
      <c r="F112" s="49" t="s">
        <v>158</v>
      </c>
      <c r="G112" s="49" t="s">
        <v>159</v>
      </c>
      <c r="H112" s="60">
        <v>4.7500000000000001E-2</v>
      </c>
      <c r="I112" s="61">
        <v>4.4999999999999998E-2</v>
      </c>
      <c r="J112" s="740"/>
      <c r="K112" s="411" t="s">
        <v>902</v>
      </c>
      <c r="L112" s="354" t="s">
        <v>466</v>
      </c>
      <c r="M112" s="405" t="s">
        <v>1225</v>
      </c>
      <c r="N112" s="404">
        <f t="shared" si="9"/>
        <v>38</v>
      </c>
      <c r="O112" s="404">
        <f t="shared" si="10"/>
        <v>58</v>
      </c>
      <c r="P112" s="675">
        <v>0.2</v>
      </c>
      <c r="Q112" s="324"/>
      <c r="R112" s="704">
        <f t="shared" si="14"/>
        <v>100</v>
      </c>
      <c r="S112" s="666"/>
      <c r="T112" s="149">
        <v>10000000</v>
      </c>
      <c r="U112" s="150"/>
      <c r="V112" s="150"/>
      <c r="W112" s="150"/>
      <c r="X112" s="155"/>
      <c r="Y112" s="150"/>
      <c r="Z112" s="150"/>
      <c r="AA112" s="150"/>
      <c r="AB112" s="150"/>
      <c r="AC112" s="150"/>
      <c r="AD112" s="150"/>
      <c r="AE112" s="150"/>
      <c r="AF112" s="150"/>
      <c r="AG112" s="150"/>
      <c r="AH112" s="150"/>
      <c r="AI112" s="150"/>
      <c r="AJ112" s="150"/>
      <c r="AK112" s="150"/>
      <c r="AL112" s="150"/>
      <c r="AM112" s="150"/>
      <c r="AN112" s="150"/>
      <c r="AO112" s="150"/>
      <c r="AP112" s="150"/>
      <c r="AQ112" s="150"/>
      <c r="AR112" s="150"/>
      <c r="AS112" s="150"/>
      <c r="AT112" s="150"/>
      <c r="AU112" s="150"/>
      <c r="AV112" s="150"/>
      <c r="AW112" s="150"/>
      <c r="AX112" s="150"/>
      <c r="AY112" s="150"/>
      <c r="AZ112" s="150"/>
      <c r="BA112" s="150"/>
      <c r="BB112" s="150"/>
      <c r="BC112" s="150"/>
      <c r="BD112" s="150"/>
      <c r="BE112" s="150"/>
      <c r="BF112" s="150"/>
      <c r="BG112" s="150"/>
      <c r="BH112" s="150"/>
      <c r="BI112" s="150"/>
      <c r="BJ112" s="150"/>
      <c r="BK112" s="150"/>
      <c r="BL112" s="150"/>
      <c r="BM112" s="150"/>
      <c r="BN112" s="150"/>
      <c r="BO112" s="150"/>
      <c r="BP112" s="150"/>
      <c r="BQ112" s="150"/>
      <c r="BR112" s="150"/>
      <c r="BS112" s="150"/>
      <c r="BT112" s="150"/>
      <c r="BU112" s="150"/>
      <c r="BV112" s="191">
        <f t="shared" si="12"/>
        <v>10000000</v>
      </c>
      <c r="BW112" s="20">
        <f t="shared" si="13"/>
        <v>-9999900</v>
      </c>
      <c r="BX112" s="480" t="s">
        <v>1203</v>
      </c>
      <c r="BY112" s="449"/>
      <c r="BZ112" s="451"/>
      <c r="DU112" s="379" t="s">
        <v>901</v>
      </c>
      <c r="DV112" s="189" t="s">
        <v>465</v>
      </c>
      <c r="DW112" s="175" t="s">
        <v>1120</v>
      </c>
      <c r="DX112" s="179">
        <v>25</v>
      </c>
      <c r="DY112" s="179">
        <v>30</v>
      </c>
      <c r="DZ112" s="179">
        <v>25</v>
      </c>
      <c r="EA112" s="188">
        <v>26</v>
      </c>
      <c r="EB112" s="179">
        <v>29</v>
      </c>
      <c r="EC112" s="380">
        <v>30</v>
      </c>
      <c r="GH112" s="2" t="str">
        <f t="shared" si="15"/>
        <v>1</v>
      </c>
      <c r="GI112" s="2" t="str">
        <f t="shared" si="16"/>
        <v>1</v>
      </c>
      <c r="GJ112" s="2">
        <f t="shared" si="17"/>
        <v>100</v>
      </c>
    </row>
    <row r="113" spans="1:192" ht="135" x14ac:dyDescent="0.25">
      <c r="A113" s="140" t="s">
        <v>52</v>
      </c>
      <c r="B113" s="22" t="s">
        <v>53</v>
      </c>
      <c r="C113" s="29" t="s">
        <v>102</v>
      </c>
      <c r="D113" s="467" t="s">
        <v>70</v>
      </c>
      <c r="E113" s="36" t="s">
        <v>250</v>
      </c>
      <c r="F113" s="49" t="s">
        <v>158</v>
      </c>
      <c r="G113" s="49" t="s">
        <v>159</v>
      </c>
      <c r="H113" s="60">
        <v>4.7500000000000001E-2</v>
      </c>
      <c r="I113" s="61">
        <v>4.4999999999999998E-2</v>
      </c>
      <c r="J113" s="740"/>
      <c r="K113" s="411" t="s">
        <v>903</v>
      </c>
      <c r="L113" s="354" t="s">
        <v>467</v>
      </c>
      <c r="M113" s="405" t="s">
        <v>1226</v>
      </c>
      <c r="N113" s="404">
        <f t="shared" si="9"/>
        <v>2</v>
      </c>
      <c r="O113" s="404">
        <f t="shared" si="10"/>
        <v>10</v>
      </c>
      <c r="P113" s="675">
        <f t="shared" si="11"/>
        <v>10</v>
      </c>
      <c r="Q113" s="324"/>
      <c r="R113" s="704">
        <f t="shared" si="14"/>
        <v>100</v>
      </c>
      <c r="S113" s="666"/>
      <c r="T113" s="149">
        <v>5000000</v>
      </c>
      <c r="U113" s="150"/>
      <c r="V113" s="150"/>
      <c r="W113" s="150"/>
      <c r="X113" s="150"/>
      <c r="Y113" s="150"/>
      <c r="Z113" s="150"/>
      <c r="AA113" s="150"/>
      <c r="AB113" s="150"/>
      <c r="AC113" s="150"/>
      <c r="AD113" s="150"/>
      <c r="AE113" s="150"/>
      <c r="AF113" s="150"/>
      <c r="AG113" s="150"/>
      <c r="AH113" s="150"/>
      <c r="AI113" s="150"/>
      <c r="AJ113" s="150"/>
      <c r="AK113" s="150"/>
      <c r="AL113" s="150"/>
      <c r="AM113" s="150"/>
      <c r="AN113" s="150"/>
      <c r="AO113" s="150"/>
      <c r="AP113" s="150"/>
      <c r="AQ113" s="150"/>
      <c r="AR113" s="150"/>
      <c r="AS113" s="150"/>
      <c r="AT113" s="150"/>
      <c r="AU113" s="150"/>
      <c r="AV113" s="150"/>
      <c r="AW113" s="150"/>
      <c r="AX113" s="150"/>
      <c r="AY113" s="150"/>
      <c r="AZ113" s="150"/>
      <c r="BA113" s="150"/>
      <c r="BB113" s="150"/>
      <c r="BC113" s="150"/>
      <c r="BD113" s="150"/>
      <c r="BE113" s="150"/>
      <c r="BF113" s="150"/>
      <c r="BG113" s="150"/>
      <c r="BH113" s="150"/>
      <c r="BI113" s="150"/>
      <c r="BJ113" s="150"/>
      <c r="BK113" s="150"/>
      <c r="BL113" s="150"/>
      <c r="BM113" s="150"/>
      <c r="BN113" s="150"/>
      <c r="BO113" s="150"/>
      <c r="BP113" s="150"/>
      <c r="BQ113" s="150"/>
      <c r="BR113" s="150"/>
      <c r="BS113" s="150"/>
      <c r="BT113" s="150"/>
      <c r="BU113" s="150"/>
      <c r="BV113" s="191">
        <f t="shared" si="12"/>
        <v>5000000</v>
      </c>
      <c r="BW113" s="20">
        <f t="shared" si="13"/>
        <v>-4999900</v>
      </c>
      <c r="BX113" s="480" t="s">
        <v>1203</v>
      </c>
      <c r="BY113" s="449"/>
      <c r="BZ113" s="451"/>
      <c r="DU113" s="379" t="s">
        <v>902</v>
      </c>
      <c r="DV113" s="189" t="s">
        <v>466</v>
      </c>
      <c r="DW113" s="175" t="s">
        <v>1121</v>
      </c>
      <c r="DX113" s="177">
        <v>38</v>
      </c>
      <c r="DY113" s="177">
        <v>58</v>
      </c>
      <c r="DZ113" s="177">
        <v>40</v>
      </c>
      <c r="EA113" s="188">
        <v>45</v>
      </c>
      <c r="EB113" s="177">
        <v>50</v>
      </c>
      <c r="EC113" s="376">
        <v>58</v>
      </c>
      <c r="GH113" s="2" t="str">
        <f t="shared" si="15"/>
        <v>1</v>
      </c>
      <c r="GI113" s="2" t="str">
        <f t="shared" si="16"/>
        <v>1</v>
      </c>
      <c r="GJ113" s="2">
        <f t="shared" si="17"/>
        <v>100</v>
      </c>
    </row>
    <row r="114" spans="1:192" ht="72" customHeight="1" x14ac:dyDescent="0.25">
      <c r="A114" s="140" t="s">
        <v>52</v>
      </c>
      <c r="B114" s="22" t="s">
        <v>53</v>
      </c>
      <c r="C114" s="29" t="s">
        <v>102</v>
      </c>
      <c r="D114" s="467" t="s">
        <v>70</v>
      </c>
      <c r="E114" s="36" t="s">
        <v>250</v>
      </c>
      <c r="F114" s="49" t="s">
        <v>158</v>
      </c>
      <c r="G114" s="49" t="s">
        <v>159</v>
      </c>
      <c r="H114" s="60">
        <v>4.7500000000000001E-2</v>
      </c>
      <c r="I114" s="61">
        <v>4.4999999999999998E-2</v>
      </c>
      <c r="J114" s="740"/>
      <c r="K114" s="411" t="s">
        <v>904</v>
      </c>
      <c r="L114" s="354" t="s">
        <v>468</v>
      </c>
      <c r="M114" s="405" t="s">
        <v>469</v>
      </c>
      <c r="N114" s="404">
        <f t="shared" si="9"/>
        <v>2</v>
      </c>
      <c r="O114" s="404">
        <f t="shared" si="10"/>
        <v>3</v>
      </c>
      <c r="P114" s="675">
        <v>0.2</v>
      </c>
      <c r="Q114" s="324"/>
      <c r="R114" s="704">
        <f t="shared" si="14"/>
        <v>100</v>
      </c>
      <c r="S114" s="666"/>
      <c r="T114" s="149">
        <v>10000000</v>
      </c>
      <c r="U114" s="150"/>
      <c r="V114" s="150"/>
      <c r="W114" s="150"/>
      <c r="X114" s="150"/>
      <c r="Y114" s="150"/>
      <c r="Z114" s="150"/>
      <c r="AA114" s="150"/>
      <c r="AB114" s="150"/>
      <c r="AC114" s="150"/>
      <c r="AD114" s="150"/>
      <c r="AE114" s="150"/>
      <c r="AF114" s="150"/>
      <c r="AG114" s="150"/>
      <c r="AH114" s="150"/>
      <c r="AI114" s="150"/>
      <c r="AJ114" s="150"/>
      <c r="AK114" s="150"/>
      <c r="AL114" s="150"/>
      <c r="AM114" s="150"/>
      <c r="AN114" s="150"/>
      <c r="AO114" s="150"/>
      <c r="AP114" s="150"/>
      <c r="AQ114" s="150"/>
      <c r="AR114" s="150"/>
      <c r="AS114" s="150"/>
      <c r="AT114" s="150"/>
      <c r="AU114" s="150"/>
      <c r="AV114" s="150"/>
      <c r="AW114" s="150"/>
      <c r="AX114" s="150"/>
      <c r="AY114" s="150"/>
      <c r="AZ114" s="150"/>
      <c r="BA114" s="150"/>
      <c r="BB114" s="150"/>
      <c r="BC114" s="150"/>
      <c r="BD114" s="150"/>
      <c r="BE114" s="150"/>
      <c r="BF114" s="150"/>
      <c r="BG114" s="150"/>
      <c r="BH114" s="150"/>
      <c r="BI114" s="150"/>
      <c r="BJ114" s="150"/>
      <c r="BK114" s="150"/>
      <c r="BL114" s="150"/>
      <c r="BM114" s="150"/>
      <c r="BN114" s="150"/>
      <c r="BO114" s="150"/>
      <c r="BP114" s="150"/>
      <c r="BQ114" s="150"/>
      <c r="BR114" s="150"/>
      <c r="BS114" s="150"/>
      <c r="BT114" s="150"/>
      <c r="BU114" s="150"/>
      <c r="BV114" s="191">
        <f t="shared" si="12"/>
        <v>10000000</v>
      </c>
      <c r="BW114" s="20">
        <f t="shared" si="13"/>
        <v>-9999900</v>
      </c>
      <c r="BX114" s="480" t="s">
        <v>1203</v>
      </c>
      <c r="BY114" s="449"/>
      <c r="BZ114" s="451"/>
      <c r="DU114" s="379" t="s">
        <v>903</v>
      </c>
      <c r="DV114" s="189" t="s">
        <v>467</v>
      </c>
      <c r="DW114" s="175" t="s">
        <v>1122</v>
      </c>
      <c r="DX114" s="176">
        <v>2</v>
      </c>
      <c r="DY114" s="183">
        <v>10</v>
      </c>
      <c r="DZ114" s="183">
        <v>2</v>
      </c>
      <c r="EA114" s="183">
        <v>4</v>
      </c>
      <c r="EB114" s="183">
        <v>6</v>
      </c>
      <c r="EC114" s="387">
        <v>10</v>
      </c>
      <c r="GH114" s="2" t="str">
        <f t="shared" si="15"/>
        <v>1</v>
      </c>
      <c r="GI114" s="2" t="str">
        <f t="shared" si="16"/>
        <v>1</v>
      </c>
      <c r="GJ114" s="2">
        <f t="shared" si="17"/>
        <v>100</v>
      </c>
    </row>
    <row r="115" spans="1:192" ht="97.5" customHeight="1" x14ac:dyDescent="0.25">
      <c r="A115" s="140" t="s">
        <v>52</v>
      </c>
      <c r="B115" s="22" t="s">
        <v>53</v>
      </c>
      <c r="C115" s="29" t="s">
        <v>102</v>
      </c>
      <c r="D115" s="467" t="s">
        <v>70</v>
      </c>
      <c r="E115" s="36" t="s">
        <v>250</v>
      </c>
      <c r="F115" s="49" t="s">
        <v>158</v>
      </c>
      <c r="G115" s="49" t="s">
        <v>159</v>
      </c>
      <c r="H115" s="60">
        <v>4.7500000000000001E-2</v>
      </c>
      <c r="I115" s="61">
        <v>4.4999999999999998E-2</v>
      </c>
      <c r="J115" s="740"/>
      <c r="K115" s="411" t="s">
        <v>905</v>
      </c>
      <c r="L115" s="354" t="s">
        <v>470</v>
      </c>
      <c r="M115" s="405" t="s">
        <v>1227</v>
      </c>
      <c r="N115" s="404">
        <f t="shared" si="9"/>
        <v>5</v>
      </c>
      <c r="O115" s="404">
        <f t="shared" si="10"/>
        <v>30</v>
      </c>
      <c r="P115" s="675">
        <v>0.5</v>
      </c>
      <c r="Q115" s="324"/>
      <c r="R115" s="704">
        <f t="shared" si="14"/>
        <v>100</v>
      </c>
      <c r="S115" s="666"/>
      <c r="T115" s="149">
        <v>5000000</v>
      </c>
      <c r="U115" s="150"/>
      <c r="V115" s="150"/>
      <c r="W115" s="150"/>
      <c r="X115" s="150"/>
      <c r="Y115" s="150"/>
      <c r="Z115" s="150"/>
      <c r="AA115" s="150"/>
      <c r="AB115" s="150"/>
      <c r="AC115" s="150"/>
      <c r="AD115" s="150"/>
      <c r="AE115" s="150"/>
      <c r="AF115" s="150"/>
      <c r="AG115" s="150"/>
      <c r="AH115" s="150"/>
      <c r="AI115" s="150"/>
      <c r="AJ115" s="150"/>
      <c r="AK115" s="150"/>
      <c r="AL115" s="150"/>
      <c r="AM115" s="150"/>
      <c r="AN115" s="150"/>
      <c r="AO115" s="150"/>
      <c r="AP115" s="150"/>
      <c r="AQ115" s="150"/>
      <c r="AR115" s="150"/>
      <c r="AS115" s="150"/>
      <c r="AT115" s="150"/>
      <c r="AU115" s="150"/>
      <c r="AV115" s="150"/>
      <c r="AW115" s="150"/>
      <c r="AX115" s="150"/>
      <c r="AY115" s="150"/>
      <c r="AZ115" s="150"/>
      <c r="BA115" s="150"/>
      <c r="BB115" s="150"/>
      <c r="BC115" s="150"/>
      <c r="BD115" s="150"/>
      <c r="BE115" s="150"/>
      <c r="BF115" s="150"/>
      <c r="BG115" s="150"/>
      <c r="BH115" s="150"/>
      <c r="BI115" s="150"/>
      <c r="BJ115" s="150"/>
      <c r="BK115" s="150"/>
      <c r="BL115" s="150"/>
      <c r="BM115" s="150"/>
      <c r="BN115" s="150"/>
      <c r="BO115" s="150"/>
      <c r="BP115" s="150"/>
      <c r="BQ115" s="150"/>
      <c r="BR115" s="150"/>
      <c r="BS115" s="150"/>
      <c r="BT115" s="150"/>
      <c r="BU115" s="150"/>
      <c r="BV115" s="191">
        <f t="shared" si="12"/>
        <v>5000000</v>
      </c>
      <c r="BW115" s="20">
        <f t="shared" si="13"/>
        <v>-4999900</v>
      </c>
      <c r="BX115" s="480" t="s">
        <v>1203</v>
      </c>
      <c r="BY115" s="449"/>
      <c r="BZ115" s="451"/>
      <c r="DU115" s="379" t="s">
        <v>904</v>
      </c>
      <c r="DV115" s="189" t="s">
        <v>468</v>
      </c>
      <c r="DW115" s="175" t="s">
        <v>469</v>
      </c>
      <c r="DX115" s="175">
        <v>2</v>
      </c>
      <c r="DY115" s="175">
        <v>3</v>
      </c>
      <c r="DZ115" s="176">
        <v>1</v>
      </c>
      <c r="EA115" s="183">
        <v>1</v>
      </c>
      <c r="EB115" s="177">
        <v>0.5</v>
      </c>
      <c r="EC115" s="380">
        <v>0.5</v>
      </c>
      <c r="GH115" s="2" t="str">
        <f t="shared" si="15"/>
        <v>1</v>
      </c>
      <c r="GI115" s="2" t="str">
        <f t="shared" si="16"/>
        <v>1</v>
      </c>
      <c r="GJ115" s="2">
        <f t="shared" si="17"/>
        <v>100</v>
      </c>
    </row>
    <row r="116" spans="1:192" ht="58.5" customHeight="1" x14ac:dyDescent="0.25">
      <c r="A116" s="140" t="s">
        <v>52</v>
      </c>
      <c r="B116" s="22" t="s">
        <v>53</v>
      </c>
      <c r="C116" s="29" t="s">
        <v>102</v>
      </c>
      <c r="D116" s="467" t="s">
        <v>70</v>
      </c>
      <c r="E116" s="36" t="s">
        <v>250</v>
      </c>
      <c r="F116" s="49" t="s">
        <v>158</v>
      </c>
      <c r="G116" s="49" t="s">
        <v>159</v>
      </c>
      <c r="H116" s="60">
        <v>4.7500000000000001E-2</v>
      </c>
      <c r="I116" s="61">
        <v>4.4999999999999998E-2</v>
      </c>
      <c r="J116" s="740"/>
      <c r="K116" s="411" t="s">
        <v>906</v>
      </c>
      <c r="L116" s="354" t="s">
        <v>471</v>
      </c>
      <c r="M116" s="405" t="s">
        <v>472</v>
      </c>
      <c r="N116" s="404">
        <f t="shared" si="9"/>
        <v>1</v>
      </c>
      <c r="O116" s="404">
        <f t="shared" si="10"/>
        <v>2</v>
      </c>
      <c r="P116" s="675">
        <v>0.3</v>
      </c>
      <c r="Q116" s="324"/>
      <c r="R116" s="704">
        <f t="shared" si="14"/>
        <v>100</v>
      </c>
      <c r="S116" s="666"/>
      <c r="T116" s="149">
        <v>5000000</v>
      </c>
      <c r="U116" s="150"/>
      <c r="V116" s="150"/>
      <c r="W116" s="150"/>
      <c r="X116" s="150"/>
      <c r="Y116" s="150"/>
      <c r="Z116" s="150"/>
      <c r="AA116" s="150"/>
      <c r="AB116" s="150"/>
      <c r="AC116" s="150"/>
      <c r="AD116" s="150"/>
      <c r="AE116" s="150"/>
      <c r="AF116" s="150"/>
      <c r="AG116" s="150"/>
      <c r="AH116" s="150"/>
      <c r="AI116" s="150"/>
      <c r="AJ116" s="150"/>
      <c r="AK116" s="150"/>
      <c r="AL116" s="150"/>
      <c r="AM116" s="150"/>
      <c r="AN116" s="150"/>
      <c r="AO116" s="150"/>
      <c r="AP116" s="150"/>
      <c r="AQ116" s="150"/>
      <c r="AR116" s="150"/>
      <c r="AS116" s="150"/>
      <c r="AT116" s="150"/>
      <c r="AU116" s="150"/>
      <c r="AV116" s="150"/>
      <c r="AW116" s="150"/>
      <c r="AX116" s="150"/>
      <c r="AY116" s="150"/>
      <c r="AZ116" s="150"/>
      <c r="BA116" s="150"/>
      <c r="BB116" s="150"/>
      <c r="BC116" s="150"/>
      <c r="BD116" s="150"/>
      <c r="BE116" s="150"/>
      <c r="BF116" s="150"/>
      <c r="BG116" s="150"/>
      <c r="BH116" s="150"/>
      <c r="BI116" s="150"/>
      <c r="BJ116" s="150"/>
      <c r="BK116" s="150"/>
      <c r="BL116" s="150"/>
      <c r="BM116" s="150"/>
      <c r="BN116" s="150"/>
      <c r="BO116" s="150"/>
      <c r="BP116" s="150"/>
      <c r="BQ116" s="150"/>
      <c r="BR116" s="150"/>
      <c r="BS116" s="150"/>
      <c r="BT116" s="150"/>
      <c r="BU116" s="150"/>
      <c r="BV116" s="191">
        <f t="shared" si="12"/>
        <v>5000000</v>
      </c>
      <c r="BW116" s="20">
        <f t="shared" si="13"/>
        <v>-4999900</v>
      </c>
      <c r="BX116" s="480" t="s">
        <v>1203</v>
      </c>
      <c r="BY116" s="449"/>
      <c r="BZ116" s="451"/>
      <c r="DU116" s="379" t="s">
        <v>905</v>
      </c>
      <c r="DV116" s="189" t="s">
        <v>470</v>
      </c>
      <c r="DW116" s="175" t="s">
        <v>1123</v>
      </c>
      <c r="DX116" s="176">
        <v>5</v>
      </c>
      <c r="DY116" s="183">
        <v>30</v>
      </c>
      <c r="DZ116" s="183">
        <v>5</v>
      </c>
      <c r="EA116" s="183">
        <v>15</v>
      </c>
      <c r="EB116" s="183">
        <v>25</v>
      </c>
      <c r="EC116" s="387">
        <v>30</v>
      </c>
      <c r="GH116" s="2" t="str">
        <f t="shared" si="15"/>
        <v>1</v>
      </c>
      <c r="GI116" s="2" t="str">
        <f t="shared" si="16"/>
        <v>1</v>
      </c>
      <c r="GJ116" s="2">
        <f t="shared" si="17"/>
        <v>100</v>
      </c>
    </row>
    <row r="117" spans="1:192" ht="71.25" customHeight="1" x14ac:dyDescent="0.25">
      <c r="A117" s="140" t="s">
        <v>52</v>
      </c>
      <c r="B117" s="22" t="s">
        <v>53</v>
      </c>
      <c r="C117" s="29" t="s">
        <v>102</v>
      </c>
      <c r="D117" s="467" t="s">
        <v>70</v>
      </c>
      <c r="E117" s="36" t="s">
        <v>250</v>
      </c>
      <c r="F117" s="49" t="s">
        <v>158</v>
      </c>
      <c r="G117" s="49" t="s">
        <v>159</v>
      </c>
      <c r="H117" s="60">
        <v>4.7500000000000001E-2</v>
      </c>
      <c r="I117" s="61">
        <v>4.4999999999999998E-2</v>
      </c>
      <c r="J117" s="740"/>
      <c r="K117" s="411" t="s">
        <v>907</v>
      </c>
      <c r="L117" s="354" t="s">
        <v>473</v>
      </c>
      <c r="M117" s="405" t="s">
        <v>474</v>
      </c>
      <c r="N117" s="404">
        <f t="shared" si="9"/>
        <v>0</v>
      </c>
      <c r="O117" s="404">
        <f t="shared" si="10"/>
        <v>40</v>
      </c>
      <c r="P117" s="675">
        <v>0</v>
      </c>
      <c r="Q117" s="324"/>
      <c r="R117" s="704" t="str">
        <f t="shared" si="14"/>
        <v>100</v>
      </c>
      <c r="S117" s="666"/>
      <c r="T117" s="149">
        <v>0</v>
      </c>
      <c r="U117" s="150"/>
      <c r="V117" s="150"/>
      <c r="W117" s="150"/>
      <c r="X117" s="150"/>
      <c r="Y117" s="150"/>
      <c r="Z117" s="150"/>
      <c r="AA117" s="150"/>
      <c r="AB117" s="150"/>
      <c r="AC117" s="150"/>
      <c r="AD117" s="150"/>
      <c r="AE117" s="150"/>
      <c r="AF117" s="150"/>
      <c r="AG117" s="150"/>
      <c r="AH117" s="150"/>
      <c r="AI117" s="150"/>
      <c r="AJ117" s="150"/>
      <c r="AK117" s="150"/>
      <c r="AL117" s="150"/>
      <c r="AM117" s="150"/>
      <c r="AN117" s="150"/>
      <c r="AO117" s="150"/>
      <c r="AP117" s="150"/>
      <c r="AQ117" s="150"/>
      <c r="AR117" s="150"/>
      <c r="AS117" s="150"/>
      <c r="AT117" s="150"/>
      <c r="AU117" s="150"/>
      <c r="AV117" s="150"/>
      <c r="AW117" s="150"/>
      <c r="AX117" s="150"/>
      <c r="AY117" s="150"/>
      <c r="AZ117" s="150"/>
      <c r="BA117" s="150"/>
      <c r="BB117" s="150"/>
      <c r="BC117" s="150"/>
      <c r="BD117" s="150"/>
      <c r="BE117" s="150"/>
      <c r="BF117" s="150"/>
      <c r="BG117" s="150"/>
      <c r="BH117" s="150"/>
      <c r="BI117" s="150"/>
      <c r="BJ117" s="150"/>
      <c r="BK117" s="150"/>
      <c r="BL117" s="150"/>
      <c r="BM117" s="150"/>
      <c r="BN117" s="150"/>
      <c r="BO117" s="150"/>
      <c r="BP117" s="150"/>
      <c r="BQ117" s="150"/>
      <c r="BR117" s="150"/>
      <c r="BS117" s="150"/>
      <c r="BT117" s="150"/>
      <c r="BU117" s="150"/>
      <c r="BV117" s="191">
        <f t="shared" si="12"/>
        <v>0</v>
      </c>
      <c r="BW117" s="20">
        <f t="shared" si="13"/>
        <v>100</v>
      </c>
      <c r="BX117" s="480" t="s">
        <v>1203</v>
      </c>
      <c r="BY117" s="449"/>
      <c r="BZ117" s="451"/>
      <c r="DU117" s="379" t="s">
        <v>906</v>
      </c>
      <c r="DV117" s="189" t="s">
        <v>471</v>
      </c>
      <c r="DW117" s="175" t="s">
        <v>472</v>
      </c>
      <c r="DX117" s="175">
        <v>1</v>
      </c>
      <c r="DY117" s="185">
        <v>2</v>
      </c>
      <c r="DZ117" s="183">
        <v>0</v>
      </c>
      <c r="EA117" s="459">
        <v>0</v>
      </c>
      <c r="EB117" s="183">
        <v>1</v>
      </c>
      <c r="EC117" s="381">
        <v>1</v>
      </c>
      <c r="GH117" s="2" t="str">
        <f t="shared" si="15"/>
        <v>0</v>
      </c>
      <c r="GI117" s="2" t="str">
        <f t="shared" si="16"/>
        <v>0</v>
      </c>
      <c r="GJ117" s="2" t="str">
        <f t="shared" si="17"/>
        <v>100</v>
      </c>
    </row>
    <row r="118" spans="1:192" ht="72.75" customHeight="1" thickBot="1" x14ac:dyDescent="0.3">
      <c r="A118" s="140" t="s">
        <v>52</v>
      </c>
      <c r="B118" s="22" t="s">
        <v>53</v>
      </c>
      <c r="C118" s="29" t="s">
        <v>102</v>
      </c>
      <c r="D118" s="467" t="s">
        <v>70</v>
      </c>
      <c r="E118" s="36" t="s">
        <v>250</v>
      </c>
      <c r="F118" s="49" t="s">
        <v>158</v>
      </c>
      <c r="G118" s="49" t="s">
        <v>159</v>
      </c>
      <c r="H118" s="60">
        <v>4.7500000000000001E-2</v>
      </c>
      <c r="I118" s="61">
        <v>4.4999999999999998E-2</v>
      </c>
      <c r="J118" s="740"/>
      <c r="K118" s="438" t="s">
        <v>908</v>
      </c>
      <c r="L118" s="353" t="s">
        <v>475</v>
      </c>
      <c r="M118" s="402" t="s">
        <v>476</v>
      </c>
      <c r="N118" s="403">
        <f t="shared" si="9"/>
        <v>0</v>
      </c>
      <c r="O118" s="403">
        <f t="shared" si="10"/>
        <v>90</v>
      </c>
      <c r="P118" s="676">
        <v>15</v>
      </c>
      <c r="Q118" s="333"/>
      <c r="R118" s="713">
        <f t="shared" si="14"/>
        <v>100</v>
      </c>
      <c r="S118" s="667"/>
      <c r="T118" s="223">
        <v>15000000</v>
      </c>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c r="BU118" s="151"/>
      <c r="BV118" s="545">
        <f t="shared" si="12"/>
        <v>15000000</v>
      </c>
      <c r="BW118" s="224">
        <f t="shared" si="13"/>
        <v>-14999900</v>
      </c>
      <c r="BX118" s="489" t="s">
        <v>1203</v>
      </c>
      <c r="BY118" s="449"/>
      <c r="BZ118" s="451"/>
      <c r="DU118" s="379" t="s">
        <v>907</v>
      </c>
      <c r="DV118" s="189" t="s">
        <v>473</v>
      </c>
      <c r="DW118" s="175" t="s">
        <v>474</v>
      </c>
      <c r="DX118" s="176">
        <v>0</v>
      </c>
      <c r="DY118" s="183">
        <v>40</v>
      </c>
      <c r="DZ118" s="183">
        <v>5</v>
      </c>
      <c r="EA118" s="183">
        <v>15</v>
      </c>
      <c r="EB118" s="183">
        <v>30</v>
      </c>
      <c r="EC118" s="387">
        <v>40</v>
      </c>
      <c r="GH118" s="2" t="str">
        <f t="shared" si="15"/>
        <v>1</v>
      </c>
      <c r="GI118" s="2" t="str">
        <f t="shared" si="16"/>
        <v>1</v>
      </c>
      <c r="GJ118" s="2">
        <f t="shared" si="17"/>
        <v>100</v>
      </c>
    </row>
    <row r="119" spans="1:192" ht="72" customHeight="1" x14ac:dyDescent="0.25">
      <c r="A119" s="140" t="s">
        <v>52</v>
      </c>
      <c r="B119" s="22" t="s">
        <v>53</v>
      </c>
      <c r="C119" s="37" t="s">
        <v>103</v>
      </c>
      <c r="D119" s="27" t="s">
        <v>71</v>
      </c>
      <c r="E119" s="37" t="s">
        <v>251</v>
      </c>
      <c r="F119" s="45" t="s">
        <v>160</v>
      </c>
      <c r="G119" s="46" t="s">
        <v>161</v>
      </c>
      <c r="H119" s="40">
        <v>184</v>
      </c>
      <c r="I119" s="47">
        <v>230</v>
      </c>
      <c r="J119" s="749" t="s">
        <v>1164</v>
      </c>
      <c r="K119" s="430" t="s">
        <v>909</v>
      </c>
      <c r="L119" s="362" t="s">
        <v>477</v>
      </c>
      <c r="M119" s="426" t="s">
        <v>478</v>
      </c>
      <c r="N119" s="427">
        <f t="shared" si="9"/>
        <v>1</v>
      </c>
      <c r="O119" s="427">
        <f t="shared" si="10"/>
        <v>2</v>
      </c>
      <c r="P119" s="681">
        <v>0.3</v>
      </c>
      <c r="Q119" s="330">
        <f>SUM(R119:R122)</f>
        <v>300</v>
      </c>
      <c r="R119" s="710">
        <f t="shared" si="14"/>
        <v>100</v>
      </c>
      <c r="S119" s="668">
        <f>SUM(BV119:BV122)</f>
        <v>150000000</v>
      </c>
      <c r="T119" s="239">
        <v>40000000</v>
      </c>
      <c r="U119" s="153"/>
      <c r="V119" s="153"/>
      <c r="W119" s="153"/>
      <c r="X119" s="153"/>
      <c r="Y119" s="153"/>
      <c r="Z119" s="153"/>
      <c r="AA119" s="153"/>
      <c r="AB119" s="153"/>
      <c r="AC119" s="153"/>
      <c r="AD119" s="153"/>
      <c r="AE119" s="153"/>
      <c r="AF119" s="153"/>
      <c r="AG119" s="153"/>
      <c r="AH119" s="153"/>
      <c r="AI119" s="153"/>
      <c r="AJ119" s="153"/>
      <c r="AK119" s="153"/>
      <c r="AL119" s="153"/>
      <c r="AM119" s="153"/>
      <c r="AN119" s="153"/>
      <c r="AO119" s="153"/>
      <c r="AP119" s="153"/>
      <c r="AQ119" s="153"/>
      <c r="AR119" s="153"/>
      <c r="AS119" s="153"/>
      <c r="AT119" s="153"/>
      <c r="AU119" s="153"/>
      <c r="AV119" s="153"/>
      <c r="AW119" s="153"/>
      <c r="AX119" s="153"/>
      <c r="AY119" s="153"/>
      <c r="AZ119" s="153"/>
      <c r="BA119" s="153"/>
      <c r="BB119" s="153"/>
      <c r="BC119" s="153"/>
      <c r="BD119" s="153"/>
      <c r="BE119" s="153"/>
      <c r="BF119" s="153"/>
      <c r="BG119" s="153"/>
      <c r="BH119" s="153"/>
      <c r="BI119" s="153"/>
      <c r="BJ119" s="153"/>
      <c r="BK119" s="153"/>
      <c r="BL119" s="153"/>
      <c r="BM119" s="153"/>
      <c r="BN119" s="153"/>
      <c r="BO119" s="153"/>
      <c r="BP119" s="153"/>
      <c r="BQ119" s="153"/>
      <c r="BR119" s="153"/>
      <c r="BS119" s="153"/>
      <c r="BT119" s="153"/>
      <c r="BU119" s="153"/>
      <c r="BV119" s="541">
        <f t="shared" si="12"/>
        <v>40000000</v>
      </c>
      <c r="BW119" s="240">
        <f t="shared" si="13"/>
        <v>-39999900</v>
      </c>
      <c r="BX119" s="486" t="s">
        <v>1203</v>
      </c>
      <c r="BY119" s="449"/>
      <c r="BZ119" s="451"/>
      <c r="DU119" s="379" t="s">
        <v>908</v>
      </c>
      <c r="DV119" s="189" t="s">
        <v>475</v>
      </c>
      <c r="DW119" s="175" t="s">
        <v>476</v>
      </c>
      <c r="DX119" s="176">
        <v>0</v>
      </c>
      <c r="DY119" s="183">
        <v>90</v>
      </c>
      <c r="DZ119" s="183">
        <v>0</v>
      </c>
      <c r="EA119" s="183">
        <v>5</v>
      </c>
      <c r="EB119" s="183">
        <v>40</v>
      </c>
      <c r="EC119" s="387">
        <v>45</v>
      </c>
      <c r="GH119" s="2" t="str">
        <f t="shared" si="15"/>
        <v>1</v>
      </c>
      <c r="GI119" s="2" t="str">
        <f t="shared" si="16"/>
        <v>1</v>
      </c>
      <c r="GJ119" s="2">
        <f t="shared" si="17"/>
        <v>100</v>
      </c>
    </row>
    <row r="120" spans="1:192" ht="57" customHeight="1" x14ac:dyDescent="0.25">
      <c r="A120" s="140" t="s">
        <v>52</v>
      </c>
      <c r="B120" s="22" t="s">
        <v>53</v>
      </c>
      <c r="C120" s="36" t="s">
        <v>103</v>
      </c>
      <c r="D120" s="23" t="s">
        <v>71</v>
      </c>
      <c r="E120" s="36" t="s">
        <v>251</v>
      </c>
      <c r="F120" s="56" t="s">
        <v>160</v>
      </c>
      <c r="G120" s="56" t="s">
        <v>161</v>
      </c>
      <c r="H120" s="43">
        <v>184</v>
      </c>
      <c r="I120" s="48">
        <v>230</v>
      </c>
      <c r="J120" s="740"/>
      <c r="K120" s="411" t="s">
        <v>910</v>
      </c>
      <c r="L120" s="354" t="s">
        <v>479</v>
      </c>
      <c r="M120" s="405" t="s">
        <v>480</v>
      </c>
      <c r="N120" s="404">
        <f t="shared" si="9"/>
        <v>281</v>
      </c>
      <c r="O120" s="404">
        <f t="shared" si="10"/>
        <v>600</v>
      </c>
      <c r="P120" s="675">
        <v>50</v>
      </c>
      <c r="Q120" s="324"/>
      <c r="R120" s="704">
        <f t="shared" si="14"/>
        <v>100</v>
      </c>
      <c r="S120" s="666"/>
      <c r="T120" s="149">
        <v>50000000</v>
      </c>
      <c r="U120" s="150"/>
      <c r="V120" s="150"/>
      <c r="W120" s="150"/>
      <c r="X120" s="150"/>
      <c r="Y120" s="150"/>
      <c r="Z120" s="150"/>
      <c r="AA120" s="150"/>
      <c r="AB120" s="150"/>
      <c r="AC120" s="150"/>
      <c r="AD120" s="150"/>
      <c r="AE120" s="150"/>
      <c r="AF120" s="150"/>
      <c r="AG120" s="150"/>
      <c r="AH120" s="150"/>
      <c r="AI120" s="150"/>
      <c r="AJ120" s="150"/>
      <c r="AK120" s="150"/>
      <c r="AL120" s="150"/>
      <c r="AM120" s="150"/>
      <c r="AN120" s="150"/>
      <c r="AO120" s="150"/>
      <c r="AP120" s="150"/>
      <c r="AQ120" s="150"/>
      <c r="AR120" s="150"/>
      <c r="AS120" s="150"/>
      <c r="AT120" s="150"/>
      <c r="AU120" s="150"/>
      <c r="AV120" s="150"/>
      <c r="AW120" s="150"/>
      <c r="AX120" s="150"/>
      <c r="AY120" s="150"/>
      <c r="AZ120" s="150"/>
      <c r="BA120" s="150"/>
      <c r="BB120" s="150"/>
      <c r="BC120" s="150"/>
      <c r="BD120" s="150"/>
      <c r="BE120" s="150"/>
      <c r="BF120" s="150"/>
      <c r="BG120" s="150"/>
      <c r="BH120" s="150"/>
      <c r="BI120" s="150"/>
      <c r="BJ120" s="150"/>
      <c r="BK120" s="150"/>
      <c r="BL120" s="150"/>
      <c r="BM120" s="150"/>
      <c r="BN120" s="150"/>
      <c r="BO120" s="150"/>
      <c r="BP120" s="150"/>
      <c r="BQ120" s="150"/>
      <c r="BR120" s="150"/>
      <c r="BS120" s="150"/>
      <c r="BT120" s="150"/>
      <c r="BU120" s="150"/>
      <c r="BV120" s="191">
        <f t="shared" si="12"/>
        <v>50000000</v>
      </c>
      <c r="BW120" s="20">
        <f t="shared" si="13"/>
        <v>-49999900</v>
      </c>
      <c r="BX120" s="480" t="s">
        <v>1203</v>
      </c>
      <c r="BY120" s="449"/>
      <c r="BZ120" s="451"/>
      <c r="DU120" s="379" t="s">
        <v>909</v>
      </c>
      <c r="DV120" s="189" t="s">
        <v>477</v>
      </c>
      <c r="DW120" s="175" t="s">
        <v>478</v>
      </c>
      <c r="DX120" s="175">
        <v>1</v>
      </c>
      <c r="DY120" s="177">
        <v>2</v>
      </c>
      <c r="DZ120" s="177">
        <v>0.5</v>
      </c>
      <c r="EA120" s="181">
        <v>0.5</v>
      </c>
      <c r="EB120" s="177">
        <v>0.5</v>
      </c>
      <c r="EC120" s="380">
        <v>0.5</v>
      </c>
      <c r="GH120" s="2" t="str">
        <f t="shared" si="15"/>
        <v>1</v>
      </c>
      <c r="GI120" s="2" t="str">
        <f t="shared" si="16"/>
        <v>1</v>
      </c>
      <c r="GJ120" s="2">
        <f t="shared" si="17"/>
        <v>100</v>
      </c>
    </row>
    <row r="121" spans="1:192" ht="55.5" customHeight="1" x14ac:dyDescent="0.25">
      <c r="A121" s="140" t="s">
        <v>52</v>
      </c>
      <c r="B121" s="22" t="s">
        <v>53</v>
      </c>
      <c r="C121" s="36" t="s">
        <v>103</v>
      </c>
      <c r="D121" s="23" t="s">
        <v>71</v>
      </c>
      <c r="E121" s="36" t="s">
        <v>251</v>
      </c>
      <c r="F121" s="56" t="s">
        <v>160</v>
      </c>
      <c r="G121" s="56" t="s">
        <v>161</v>
      </c>
      <c r="H121" s="43">
        <v>184</v>
      </c>
      <c r="I121" s="48">
        <v>230</v>
      </c>
      <c r="J121" s="740"/>
      <c r="K121" s="411" t="s">
        <v>911</v>
      </c>
      <c r="L121" s="354" t="s">
        <v>481</v>
      </c>
      <c r="M121" s="405" t="s">
        <v>482</v>
      </c>
      <c r="N121" s="404">
        <f t="shared" si="9"/>
        <v>0</v>
      </c>
      <c r="O121" s="404">
        <f t="shared" si="10"/>
        <v>1</v>
      </c>
      <c r="P121" s="675">
        <v>0</v>
      </c>
      <c r="Q121" s="324"/>
      <c r="R121" s="704" t="str">
        <f t="shared" si="14"/>
        <v>100</v>
      </c>
      <c r="S121" s="666"/>
      <c r="T121" s="149">
        <v>0</v>
      </c>
      <c r="U121" s="150"/>
      <c r="V121" s="150"/>
      <c r="W121" s="150"/>
      <c r="X121" s="150"/>
      <c r="Y121" s="150"/>
      <c r="Z121" s="150"/>
      <c r="AA121" s="150"/>
      <c r="AB121" s="150"/>
      <c r="AC121" s="150"/>
      <c r="AD121" s="150"/>
      <c r="AE121" s="150"/>
      <c r="AF121" s="150"/>
      <c r="AG121" s="150"/>
      <c r="AH121" s="150"/>
      <c r="AI121" s="150"/>
      <c r="AJ121" s="150"/>
      <c r="AK121" s="150"/>
      <c r="AL121" s="150"/>
      <c r="AM121" s="150"/>
      <c r="AN121" s="150"/>
      <c r="AO121" s="150"/>
      <c r="AP121" s="150"/>
      <c r="AQ121" s="150"/>
      <c r="AR121" s="150"/>
      <c r="AS121" s="150"/>
      <c r="AT121" s="150"/>
      <c r="AU121" s="150"/>
      <c r="AV121" s="150"/>
      <c r="AW121" s="150"/>
      <c r="AX121" s="150"/>
      <c r="AY121" s="150"/>
      <c r="AZ121" s="150"/>
      <c r="BA121" s="150"/>
      <c r="BB121" s="150"/>
      <c r="BC121" s="150"/>
      <c r="BD121" s="150"/>
      <c r="BE121" s="150"/>
      <c r="BF121" s="150"/>
      <c r="BG121" s="150"/>
      <c r="BH121" s="150"/>
      <c r="BI121" s="150"/>
      <c r="BJ121" s="150"/>
      <c r="BK121" s="150"/>
      <c r="BL121" s="150"/>
      <c r="BM121" s="150"/>
      <c r="BN121" s="150"/>
      <c r="BO121" s="150"/>
      <c r="BP121" s="150"/>
      <c r="BQ121" s="150"/>
      <c r="BR121" s="150"/>
      <c r="BS121" s="150"/>
      <c r="BT121" s="150"/>
      <c r="BU121" s="150"/>
      <c r="BV121" s="191">
        <f t="shared" si="12"/>
        <v>0</v>
      </c>
      <c r="BW121" s="20">
        <f t="shared" si="13"/>
        <v>100</v>
      </c>
      <c r="BX121" s="480" t="s">
        <v>1203</v>
      </c>
      <c r="BY121" s="449"/>
      <c r="BZ121" s="451"/>
      <c r="DU121" s="379" t="s">
        <v>910</v>
      </c>
      <c r="DV121" s="189" t="s">
        <v>479</v>
      </c>
      <c r="DW121" s="175" t="s">
        <v>480</v>
      </c>
      <c r="DX121" s="175">
        <v>281</v>
      </c>
      <c r="DY121" s="175">
        <v>600</v>
      </c>
      <c r="DZ121" s="176">
        <v>150</v>
      </c>
      <c r="EA121" s="183">
        <v>150</v>
      </c>
      <c r="EB121" s="176">
        <v>150</v>
      </c>
      <c r="EC121" s="377">
        <v>150</v>
      </c>
      <c r="GH121" s="2" t="str">
        <f t="shared" si="15"/>
        <v>0</v>
      </c>
      <c r="GI121" s="2" t="str">
        <f t="shared" si="16"/>
        <v>0</v>
      </c>
      <c r="GJ121" s="2" t="str">
        <f t="shared" si="17"/>
        <v>100</v>
      </c>
    </row>
    <row r="122" spans="1:192" ht="55.5" customHeight="1" thickBot="1" x14ac:dyDescent="0.3">
      <c r="A122" s="140" t="s">
        <v>52</v>
      </c>
      <c r="B122" s="22" t="s">
        <v>53</v>
      </c>
      <c r="C122" s="229" t="s">
        <v>103</v>
      </c>
      <c r="D122" s="471" t="s">
        <v>71</v>
      </c>
      <c r="E122" s="229" t="s">
        <v>251</v>
      </c>
      <c r="F122" s="246" t="s">
        <v>160</v>
      </c>
      <c r="G122" s="246" t="s">
        <v>161</v>
      </c>
      <c r="H122" s="231">
        <v>184</v>
      </c>
      <c r="I122" s="232">
        <v>230</v>
      </c>
      <c r="J122" s="750"/>
      <c r="K122" s="416" t="s">
        <v>912</v>
      </c>
      <c r="L122" s="355" t="s">
        <v>483</v>
      </c>
      <c r="M122" s="402" t="s">
        <v>484</v>
      </c>
      <c r="N122" s="403">
        <f t="shared" si="9"/>
        <v>1</v>
      </c>
      <c r="O122" s="403">
        <f t="shared" si="10"/>
        <v>3</v>
      </c>
      <c r="P122" s="676">
        <v>0.5</v>
      </c>
      <c r="Q122" s="325"/>
      <c r="R122" s="705">
        <f t="shared" si="14"/>
        <v>100</v>
      </c>
      <c r="S122" s="667"/>
      <c r="T122" s="207">
        <v>60000000</v>
      </c>
      <c r="U122" s="208"/>
      <c r="V122" s="208"/>
      <c r="W122" s="208"/>
      <c r="X122" s="208"/>
      <c r="Y122" s="208"/>
      <c r="Z122" s="208"/>
      <c r="AA122" s="208"/>
      <c r="AB122" s="208"/>
      <c r="AC122" s="208"/>
      <c r="AD122" s="208"/>
      <c r="AE122" s="208"/>
      <c r="AF122" s="208"/>
      <c r="AG122" s="208"/>
      <c r="AH122" s="208"/>
      <c r="AI122" s="208"/>
      <c r="AJ122" s="208"/>
      <c r="AK122" s="208"/>
      <c r="AL122" s="208"/>
      <c r="AM122" s="208"/>
      <c r="AN122" s="208"/>
      <c r="AO122" s="208"/>
      <c r="AP122" s="208"/>
      <c r="AQ122" s="208"/>
      <c r="AR122" s="208"/>
      <c r="AS122" s="208"/>
      <c r="AT122" s="208"/>
      <c r="AU122" s="208"/>
      <c r="AV122" s="208"/>
      <c r="AW122" s="208"/>
      <c r="AX122" s="208"/>
      <c r="AY122" s="208"/>
      <c r="AZ122" s="208"/>
      <c r="BA122" s="208"/>
      <c r="BB122" s="208"/>
      <c r="BC122" s="208"/>
      <c r="BD122" s="208"/>
      <c r="BE122" s="208"/>
      <c r="BF122" s="208"/>
      <c r="BG122" s="208"/>
      <c r="BH122" s="208"/>
      <c r="BI122" s="208"/>
      <c r="BJ122" s="208"/>
      <c r="BK122" s="208"/>
      <c r="BL122" s="208"/>
      <c r="BM122" s="208"/>
      <c r="BN122" s="208"/>
      <c r="BO122" s="208"/>
      <c r="BP122" s="208"/>
      <c r="BQ122" s="208"/>
      <c r="BR122" s="208"/>
      <c r="BS122" s="208"/>
      <c r="BT122" s="208"/>
      <c r="BU122" s="208"/>
      <c r="BV122" s="536">
        <f t="shared" si="12"/>
        <v>60000000</v>
      </c>
      <c r="BW122" s="209">
        <f t="shared" si="13"/>
        <v>-59999900</v>
      </c>
      <c r="BX122" s="481" t="s">
        <v>1203</v>
      </c>
      <c r="BY122" s="449"/>
      <c r="BZ122" s="451"/>
      <c r="DU122" s="379" t="s">
        <v>911</v>
      </c>
      <c r="DV122" s="189" t="s">
        <v>481</v>
      </c>
      <c r="DW122" s="175" t="s">
        <v>482</v>
      </c>
      <c r="DX122" s="180">
        <v>0</v>
      </c>
      <c r="DY122" s="180">
        <v>1</v>
      </c>
      <c r="DZ122" s="177">
        <v>0.2</v>
      </c>
      <c r="EA122" s="457">
        <v>0</v>
      </c>
      <c r="EB122" s="195">
        <v>0.4</v>
      </c>
      <c r="EC122" s="375">
        <v>0.4</v>
      </c>
      <c r="GH122" s="2" t="str">
        <f t="shared" si="15"/>
        <v>1</v>
      </c>
      <c r="GI122" s="2" t="str">
        <f t="shared" si="16"/>
        <v>1</v>
      </c>
      <c r="GJ122" s="2">
        <f t="shared" si="17"/>
        <v>100</v>
      </c>
    </row>
    <row r="123" spans="1:192" ht="78.75" customHeight="1" x14ac:dyDescent="0.25">
      <c r="A123" s="140" t="s">
        <v>52</v>
      </c>
      <c r="B123" s="22" t="s">
        <v>53</v>
      </c>
      <c r="C123" s="227" t="s">
        <v>104</v>
      </c>
      <c r="D123" s="228" t="s">
        <v>72</v>
      </c>
      <c r="E123" s="211" t="s">
        <v>252</v>
      </c>
      <c r="F123" s="299" t="s">
        <v>162</v>
      </c>
      <c r="G123" s="244" t="s">
        <v>163</v>
      </c>
      <c r="H123" s="214">
        <v>0</v>
      </c>
      <c r="I123" s="215">
        <v>80</v>
      </c>
      <c r="J123" s="740" t="s">
        <v>1165</v>
      </c>
      <c r="K123" s="408" t="s">
        <v>913</v>
      </c>
      <c r="L123" s="357" t="s">
        <v>485</v>
      </c>
      <c r="M123" s="426" t="s">
        <v>486</v>
      </c>
      <c r="N123" s="427">
        <f t="shared" si="9"/>
        <v>0</v>
      </c>
      <c r="O123" s="427">
        <f t="shared" si="10"/>
        <v>70</v>
      </c>
      <c r="P123" s="681">
        <v>10</v>
      </c>
      <c r="Q123" s="327">
        <f>SUM(R123:R125)</f>
        <v>300</v>
      </c>
      <c r="R123" s="707">
        <f t="shared" si="14"/>
        <v>100</v>
      </c>
      <c r="S123" s="668">
        <f>SUM(BV123:BV125)</f>
        <v>40000000</v>
      </c>
      <c r="T123" s="204">
        <v>30000000</v>
      </c>
      <c r="U123" s="190"/>
      <c r="V123" s="190"/>
      <c r="W123" s="190"/>
      <c r="X123" s="190"/>
      <c r="Y123" s="190"/>
      <c r="Z123" s="190"/>
      <c r="AA123" s="190"/>
      <c r="AB123" s="190"/>
      <c r="AC123" s="190"/>
      <c r="AD123" s="190"/>
      <c r="AE123" s="190"/>
      <c r="AF123" s="190"/>
      <c r="AG123" s="190"/>
      <c r="AH123" s="190"/>
      <c r="AI123" s="190"/>
      <c r="AJ123" s="190"/>
      <c r="AK123" s="190"/>
      <c r="AL123" s="190"/>
      <c r="AM123" s="190"/>
      <c r="AN123" s="190"/>
      <c r="AO123" s="190"/>
      <c r="AP123" s="190"/>
      <c r="AQ123" s="190"/>
      <c r="AR123" s="190"/>
      <c r="AS123" s="190"/>
      <c r="AT123" s="190"/>
      <c r="AU123" s="190"/>
      <c r="AV123" s="190"/>
      <c r="AW123" s="190"/>
      <c r="AX123" s="190"/>
      <c r="AY123" s="190"/>
      <c r="AZ123" s="190"/>
      <c r="BA123" s="190"/>
      <c r="BB123" s="190"/>
      <c r="BC123" s="190"/>
      <c r="BD123" s="190"/>
      <c r="BE123" s="190"/>
      <c r="BF123" s="190"/>
      <c r="BG123" s="190"/>
      <c r="BH123" s="190"/>
      <c r="BI123" s="190"/>
      <c r="BJ123" s="190"/>
      <c r="BK123" s="190"/>
      <c r="BL123" s="190"/>
      <c r="BM123" s="190"/>
      <c r="BN123" s="190"/>
      <c r="BO123" s="190"/>
      <c r="BP123" s="190"/>
      <c r="BQ123" s="190"/>
      <c r="BR123" s="190"/>
      <c r="BS123" s="190"/>
      <c r="BT123" s="190"/>
      <c r="BU123" s="190"/>
      <c r="BV123" s="540">
        <f t="shared" si="12"/>
        <v>30000000</v>
      </c>
      <c r="BW123" s="206">
        <f t="shared" si="13"/>
        <v>-29999900</v>
      </c>
      <c r="BX123" s="485" t="s">
        <v>1203</v>
      </c>
      <c r="BY123" s="449"/>
      <c r="BZ123" s="451"/>
      <c r="DU123" s="379" t="s">
        <v>912</v>
      </c>
      <c r="DV123" s="189" t="s">
        <v>483</v>
      </c>
      <c r="DW123" s="175" t="s">
        <v>484</v>
      </c>
      <c r="DX123" s="180">
        <v>1</v>
      </c>
      <c r="DY123" s="180">
        <v>3</v>
      </c>
      <c r="DZ123" s="177">
        <v>0.5</v>
      </c>
      <c r="EA123" s="181">
        <v>0.5</v>
      </c>
      <c r="EB123" s="176">
        <v>1</v>
      </c>
      <c r="EC123" s="377">
        <v>1</v>
      </c>
      <c r="GH123" s="2" t="str">
        <f t="shared" si="15"/>
        <v>1</v>
      </c>
      <c r="GI123" s="2" t="str">
        <f t="shared" si="16"/>
        <v>1</v>
      </c>
      <c r="GJ123" s="2">
        <f t="shared" si="17"/>
        <v>100</v>
      </c>
    </row>
    <row r="124" spans="1:192" ht="43.5" customHeight="1" x14ac:dyDescent="0.25">
      <c r="A124" s="140" t="s">
        <v>52</v>
      </c>
      <c r="B124" s="22" t="s">
        <v>53</v>
      </c>
      <c r="C124" s="29" t="s">
        <v>104</v>
      </c>
      <c r="D124" s="23" t="s">
        <v>72</v>
      </c>
      <c r="E124" s="36" t="s">
        <v>252</v>
      </c>
      <c r="F124" s="49" t="s">
        <v>162</v>
      </c>
      <c r="G124" s="49" t="s">
        <v>163</v>
      </c>
      <c r="H124" s="43">
        <v>0</v>
      </c>
      <c r="I124" s="48">
        <v>80</v>
      </c>
      <c r="J124" s="740"/>
      <c r="K124" s="411" t="s">
        <v>914</v>
      </c>
      <c r="L124" s="354" t="s">
        <v>487</v>
      </c>
      <c r="M124" s="405" t="s">
        <v>488</v>
      </c>
      <c r="N124" s="404">
        <f t="shared" si="9"/>
        <v>0</v>
      </c>
      <c r="O124" s="404">
        <f t="shared" si="10"/>
        <v>1</v>
      </c>
      <c r="P124" s="675">
        <v>0.15</v>
      </c>
      <c r="Q124" s="324"/>
      <c r="R124" s="704">
        <f t="shared" si="14"/>
        <v>100</v>
      </c>
      <c r="S124" s="666"/>
      <c r="T124" s="149">
        <v>5000000</v>
      </c>
      <c r="U124" s="150"/>
      <c r="V124" s="150"/>
      <c r="W124" s="150"/>
      <c r="X124" s="150"/>
      <c r="Y124" s="150"/>
      <c r="Z124" s="150"/>
      <c r="AA124" s="150"/>
      <c r="AB124" s="150"/>
      <c r="AC124" s="150"/>
      <c r="AD124" s="150"/>
      <c r="AE124" s="150"/>
      <c r="AF124" s="150"/>
      <c r="AG124" s="150"/>
      <c r="AH124" s="150"/>
      <c r="AI124" s="150"/>
      <c r="AJ124" s="150"/>
      <c r="AK124" s="150"/>
      <c r="AL124" s="150"/>
      <c r="AM124" s="150"/>
      <c r="AN124" s="150"/>
      <c r="AO124" s="150"/>
      <c r="AP124" s="150"/>
      <c r="AQ124" s="150"/>
      <c r="AR124" s="150"/>
      <c r="AS124" s="150"/>
      <c r="AT124" s="150"/>
      <c r="AU124" s="150"/>
      <c r="AV124" s="150"/>
      <c r="AW124" s="150"/>
      <c r="AX124" s="150"/>
      <c r="AY124" s="150"/>
      <c r="AZ124" s="150"/>
      <c r="BA124" s="150"/>
      <c r="BB124" s="150"/>
      <c r="BC124" s="150"/>
      <c r="BD124" s="150"/>
      <c r="BE124" s="150"/>
      <c r="BF124" s="150"/>
      <c r="BG124" s="150"/>
      <c r="BH124" s="150"/>
      <c r="BI124" s="150"/>
      <c r="BJ124" s="150"/>
      <c r="BK124" s="150"/>
      <c r="BL124" s="150"/>
      <c r="BM124" s="150"/>
      <c r="BN124" s="150"/>
      <c r="BO124" s="150"/>
      <c r="BP124" s="150"/>
      <c r="BQ124" s="150"/>
      <c r="BR124" s="150"/>
      <c r="BS124" s="150"/>
      <c r="BT124" s="150"/>
      <c r="BU124" s="150"/>
      <c r="BV124" s="191">
        <f t="shared" si="12"/>
        <v>5000000</v>
      </c>
      <c r="BW124" s="20">
        <f t="shared" si="13"/>
        <v>-4999900</v>
      </c>
      <c r="BX124" s="480" t="s">
        <v>1203</v>
      </c>
      <c r="BY124" s="449"/>
      <c r="BZ124" s="451"/>
      <c r="DU124" s="379" t="s">
        <v>913</v>
      </c>
      <c r="DV124" s="189" t="s">
        <v>485</v>
      </c>
      <c r="DW124" s="175" t="s">
        <v>486</v>
      </c>
      <c r="DX124" s="177">
        <v>0</v>
      </c>
      <c r="DY124" s="177">
        <v>70</v>
      </c>
      <c r="DZ124" s="177">
        <v>10</v>
      </c>
      <c r="EA124" s="457">
        <v>0</v>
      </c>
      <c r="EB124" s="195">
        <v>30</v>
      </c>
      <c r="EC124" s="375">
        <v>30</v>
      </c>
      <c r="GH124" s="2" t="str">
        <f t="shared" si="15"/>
        <v>1</v>
      </c>
      <c r="GI124" s="2" t="str">
        <f t="shared" si="16"/>
        <v>1</v>
      </c>
      <c r="GJ124" s="2">
        <f t="shared" si="17"/>
        <v>100</v>
      </c>
    </row>
    <row r="125" spans="1:192" ht="49.5" customHeight="1" thickBot="1" x14ac:dyDescent="0.3">
      <c r="A125" s="140" t="s">
        <v>52</v>
      </c>
      <c r="B125" s="22" t="s">
        <v>53</v>
      </c>
      <c r="C125" s="29" t="s">
        <v>104</v>
      </c>
      <c r="D125" s="23" t="s">
        <v>72</v>
      </c>
      <c r="E125" s="36" t="s">
        <v>252</v>
      </c>
      <c r="F125" s="49" t="s">
        <v>162</v>
      </c>
      <c r="G125" s="49" t="s">
        <v>163</v>
      </c>
      <c r="H125" s="43">
        <v>0</v>
      </c>
      <c r="I125" s="48">
        <v>80</v>
      </c>
      <c r="J125" s="740"/>
      <c r="K125" s="438" t="s">
        <v>915</v>
      </c>
      <c r="L125" s="353" t="s">
        <v>489</v>
      </c>
      <c r="M125" s="402" t="s">
        <v>490</v>
      </c>
      <c r="N125" s="403">
        <f t="shared" si="9"/>
        <v>0</v>
      </c>
      <c r="O125" s="403">
        <f t="shared" si="10"/>
        <v>4</v>
      </c>
      <c r="P125" s="676">
        <v>0.5</v>
      </c>
      <c r="Q125" s="333"/>
      <c r="R125" s="713">
        <f t="shared" si="14"/>
        <v>100</v>
      </c>
      <c r="S125" s="667"/>
      <c r="T125" s="223">
        <v>5000000</v>
      </c>
      <c r="U125" s="151"/>
      <c r="V125" s="151"/>
      <c r="W125" s="151"/>
      <c r="X125" s="151"/>
      <c r="Y125" s="151"/>
      <c r="Z125" s="151"/>
      <c r="AA125" s="151"/>
      <c r="AB125" s="151"/>
      <c r="AC125" s="151"/>
      <c r="AD125" s="151"/>
      <c r="AE125" s="151"/>
      <c r="AF125" s="151"/>
      <c r="AG125" s="151"/>
      <c r="AH125" s="151"/>
      <c r="AI125" s="151"/>
      <c r="AJ125" s="151"/>
      <c r="AK125" s="151"/>
      <c r="AL125" s="151"/>
      <c r="AM125" s="151"/>
      <c r="AN125" s="151"/>
      <c r="AO125" s="151"/>
      <c r="AP125" s="151"/>
      <c r="AQ125" s="151"/>
      <c r="AR125" s="151"/>
      <c r="AS125" s="151"/>
      <c r="AT125" s="151"/>
      <c r="AU125" s="151"/>
      <c r="AV125" s="151"/>
      <c r="AW125" s="151"/>
      <c r="AX125" s="151"/>
      <c r="AY125" s="151"/>
      <c r="AZ125" s="151"/>
      <c r="BA125" s="151"/>
      <c r="BB125" s="151"/>
      <c r="BC125" s="151"/>
      <c r="BD125" s="151"/>
      <c r="BE125" s="151"/>
      <c r="BF125" s="151"/>
      <c r="BG125" s="151"/>
      <c r="BH125" s="151"/>
      <c r="BI125" s="151"/>
      <c r="BJ125" s="151"/>
      <c r="BK125" s="151"/>
      <c r="BL125" s="151"/>
      <c r="BM125" s="151"/>
      <c r="BN125" s="151"/>
      <c r="BO125" s="151"/>
      <c r="BP125" s="151"/>
      <c r="BQ125" s="151"/>
      <c r="BR125" s="151"/>
      <c r="BS125" s="151"/>
      <c r="BT125" s="151"/>
      <c r="BU125" s="151"/>
      <c r="BV125" s="545">
        <f t="shared" si="12"/>
        <v>5000000</v>
      </c>
      <c r="BW125" s="224">
        <f t="shared" si="13"/>
        <v>-4999900</v>
      </c>
      <c r="BX125" s="489" t="s">
        <v>1203</v>
      </c>
      <c r="BY125" s="449"/>
      <c r="BZ125" s="451"/>
      <c r="DU125" s="379" t="s">
        <v>914</v>
      </c>
      <c r="DV125" s="189" t="s">
        <v>487</v>
      </c>
      <c r="DW125" s="175" t="s">
        <v>488</v>
      </c>
      <c r="DX125" s="175">
        <v>0</v>
      </c>
      <c r="DY125" s="175">
        <v>1</v>
      </c>
      <c r="DZ125" s="177">
        <v>0.2</v>
      </c>
      <c r="EA125" s="457">
        <v>0.2</v>
      </c>
      <c r="EB125" s="177">
        <v>0.3</v>
      </c>
      <c r="EC125" s="375">
        <v>0.3</v>
      </c>
      <c r="GH125" s="2" t="str">
        <f t="shared" si="15"/>
        <v>1</v>
      </c>
      <c r="GI125" s="2" t="str">
        <f t="shared" si="16"/>
        <v>1</v>
      </c>
      <c r="GJ125" s="2">
        <f t="shared" si="17"/>
        <v>100</v>
      </c>
    </row>
    <row r="126" spans="1:192" ht="55.5" customHeight="1" x14ac:dyDescent="0.25">
      <c r="A126" s="140" t="s">
        <v>52</v>
      </c>
      <c r="B126" s="22" t="s">
        <v>53</v>
      </c>
      <c r="C126" s="37" t="s">
        <v>105</v>
      </c>
      <c r="D126" s="26" t="s">
        <v>73</v>
      </c>
      <c r="E126" s="37" t="s">
        <v>253</v>
      </c>
      <c r="F126" s="45" t="s">
        <v>164</v>
      </c>
      <c r="G126" s="46" t="s">
        <v>165</v>
      </c>
      <c r="H126" s="40">
        <v>0</v>
      </c>
      <c r="I126" s="47">
        <v>2</v>
      </c>
      <c r="J126" s="749" t="s">
        <v>1166</v>
      </c>
      <c r="K126" s="430" t="s">
        <v>916</v>
      </c>
      <c r="L126" s="362" t="s">
        <v>491</v>
      </c>
      <c r="M126" s="426" t="s">
        <v>492</v>
      </c>
      <c r="N126" s="427">
        <f t="shared" si="9"/>
        <v>0</v>
      </c>
      <c r="O126" s="427">
        <f t="shared" si="10"/>
        <v>2</v>
      </c>
      <c r="P126" s="681">
        <v>0.3</v>
      </c>
      <c r="Q126" s="330">
        <f>SUM(R126:R130)</f>
        <v>500</v>
      </c>
      <c r="R126" s="710">
        <f t="shared" si="14"/>
        <v>100</v>
      </c>
      <c r="S126" s="668">
        <f>SUM(BV126:BV130)</f>
        <v>340000000</v>
      </c>
      <c r="T126" s="239">
        <v>50000000</v>
      </c>
      <c r="U126" s="153"/>
      <c r="V126" s="153"/>
      <c r="W126" s="153"/>
      <c r="X126" s="153"/>
      <c r="Y126" s="153"/>
      <c r="Z126" s="153"/>
      <c r="AA126" s="153"/>
      <c r="AB126" s="153"/>
      <c r="AC126" s="153"/>
      <c r="AD126" s="153"/>
      <c r="AE126" s="153"/>
      <c r="AF126" s="153"/>
      <c r="AG126" s="153"/>
      <c r="AH126" s="153"/>
      <c r="AI126" s="153"/>
      <c r="AJ126" s="153"/>
      <c r="AK126" s="153"/>
      <c r="AL126" s="153"/>
      <c r="AM126" s="153"/>
      <c r="AN126" s="153"/>
      <c r="AO126" s="153"/>
      <c r="AP126" s="153"/>
      <c r="AQ126" s="153"/>
      <c r="AR126" s="153"/>
      <c r="AS126" s="153"/>
      <c r="AT126" s="153"/>
      <c r="AU126" s="153"/>
      <c r="AV126" s="153"/>
      <c r="AW126" s="153"/>
      <c r="AX126" s="153"/>
      <c r="AY126" s="153"/>
      <c r="AZ126" s="153"/>
      <c r="BA126" s="153"/>
      <c r="BB126" s="153"/>
      <c r="BC126" s="153"/>
      <c r="BD126" s="153"/>
      <c r="BE126" s="153"/>
      <c r="BF126" s="153"/>
      <c r="BG126" s="153"/>
      <c r="BH126" s="153"/>
      <c r="BI126" s="153"/>
      <c r="BJ126" s="153"/>
      <c r="BK126" s="153"/>
      <c r="BL126" s="153"/>
      <c r="BM126" s="153"/>
      <c r="BN126" s="153"/>
      <c r="BO126" s="153"/>
      <c r="BP126" s="153"/>
      <c r="BQ126" s="153"/>
      <c r="BR126" s="153"/>
      <c r="BS126" s="153"/>
      <c r="BT126" s="153"/>
      <c r="BU126" s="153"/>
      <c r="BV126" s="541">
        <f t="shared" si="12"/>
        <v>50000000</v>
      </c>
      <c r="BW126" s="240">
        <f t="shared" si="13"/>
        <v>-49999900</v>
      </c>
      <c r="BX126" s="486" t="s">
        <v>1203</v>
      </c>
      <c r="BY126" s="449"/>
      <c r="BZ126" s="451"/>
      <c r="DU126" s="379" t="s">
        <v>915</v>
      </c>
      <c r="DV126" s="189" t="s">
        <v>489</v>
      </c>
      <c r="DW126" s="175" t="s">
        <v>490</v>
      </c>
      <c r="DX126" s="175">
        <v>0</v>
      </c>
      <c r="DY126" s="175">
        <v>4</v>
      </c>
      <c r="DZ126" s="176">
        <v>1</v>
      </c>
      <c r="EA126" s="183">
        <v>1</v>
      </c>
      <c r="EB126" s="176">
        <v>1</v>
      </c>
      <c r="EC126" s="377">
        <v>1</v>
      </c>
      <c r="GH126" s="2" t="str">
        <f t="shared" si="15"/>
        <v>1</v>
      </c>
      <c r="GI126" s="2" t="str">
        <f t="shared" si="16"/>
        <v>1</v>
      </c>
      <c r="GJ126" s="2">
        <f t="shared" si="17"/>
        <v>100</v>
      </c>
    </row>
    <row r="127" spans="1:192" ht="46.5" customHeight="1" x14ac:dyDescent="0.25">
      <c r="A127" s="140" t="s">
        <v>52</v>
      </c>
      <c r="B127" s="22" t="s">
        <v>53</v>
      </c>
      <c r="C127" s="36" t="s">
        <v>105</v>
      </c>
      <c r="D127" s="23" t="s">
        <v>73</v>
      </c>
      <c r="E127" s="36" t="s">
        <v>253</v>
      </c>
      <c r="F127" s="49" t="s">
        <v>164</v>
      </c>
      <c r="G127" s="49" t="s">
        <v>165</v>
      </c>
      <c r="H127" s="43">
        <v>0</v>
      </c>
      <c r="I127" s="48">
        <v>2</v>
      </c>
      <c r="J127" s="740"/>
      <c r="K127" s="411" t="s">
        <v>917</v>
      </c>
      <c r="L127" s="354" t="s">
        <v>493</v>
      </c>
      <c r="M127" s="405" t="s">
        <v>494</v>
      </c>
      <c r="N127" s="404">
        <f t="shared" si="9"/>
        <v>0</v>
      </c>
      <c r="O127" s="404">
        <f t="shared" si="10"/>
        <v>200</v>
      </c>
      <c r="P127" s="675">
        <v>0.3</v>
      </c>
      <c r="Q127" s="324"/>
      <c r="R127" s="704">
        <f t="shared" si="14"/>
        <v>100</v>
      </c>
      <c r="S127" s="666"/>
      <c r="T127" s="149">
        <v>20000000</v>
      </c>
      <c r="U127" s="150"/>
      <c r="V127" s="150"/>
      <c r="W127" s="150"/>
      <c r="X127" s="150"/>
      <c r="Y127" s="150"/>
      <c r="Z127" s="150"/>
      <c r="AA127" s="150"/>
      <c r="AB127" s="150"/>
      <c r="AC127" s="150"/>
      <c r="AD127" s="150"/>
      <c r="AE127" s="150"/>
      <c r="AF127" s="150"/>
      <c r="AG127" s="150"/>
      <c r="AH127" s="150"/>
      <c r="AI127" s="150"/>
      <c r="AJ127" s="150"/>
      <c r="AK127" s="150"/>
      <c r="AL127" s="150"/>
      <c r="AM127" s="150"/>
      <c r="AN127" s="150"/>
      <c r="AO127" s="150"/>
      <c r="AP127" s="150"/>
      <c r="AQ127" s="150"/>
      <c r="AR127" s="150"/>
      <c r="AS127" s="150"/>
      <c r="AT127" s="150"/>
      <c r="AU127" s="150"/>
      <c r="AV127" s="150"/>
      <c r="AW127" s="150"/>
      <c r="AX127" s="150"/>
      <c r="AY127" s="150"/>
      <c r="AZ127" s="150"/>
      <c r="BA127" s="150"/>
      <c r="BB127" s="150"/>
      <c r="BC127" s="150"/>
      <c r="BD127" s="150"/>
      <c r="BE127" s="150"/>
      <c r="BF127" s="150"/>
      <c r="BG127" s="150"/>
      <c r="BH127" s="150"/>
      <c r="BI127" s="150"/>
      <c r="BJ127" s="150"/>
      <c r="BK127" s="150"/>
      <c r="BL127" s="150"/>
      <c r="BM127" s="150"/>
      <c r="BN127" s="150"/>
      <c r="BO127" s="150"/>
      <c r="BP127" s="150"/>
      <c r="BQ127" s="150"/>
      <c r="BR127" s="150"/>
      <c r="BS127" s="150"/>
      <c r="BT127" s="150"/>
      <c r="BU127" s="150"/>
      <c r="BV127" s="191">
        <f t="shared" si="12"/>
        <v>20000000</v>
      </c>
      <c r="BW127" s="20">
        <f t="shared" si="13"/>
        <v>-19999900</v>
      </c>
      <c r="BX127" s="480" t="s">
        <v>1203</v>
      </c>
      <c r="BY127" s="449"/>
      <c r="BZ127" s="451"/>
      <c r="DU127" s="379" t="s">
        <v>916</v>
      </c>
      <c r="DV127" s="189" t="s">
        <v>491</v>
      </c>
      <c r="DW127" s="175" t="s">
        <v>492</v>
      </c>
      <c r="DX127" s="175">
        <v>0</v>
      </c>
      <c r="DY127" s="175">
        <v>2</v>
      </c>
      <c r="DZ127" s="177">
        <v>0.5</v>
      </c>
      <c r="EA127" s="181">
        <v>0.5</v>
      </c>
      <c r="EB127" s="177">
        <v>0.5</v>
      </c>
      <c r="EC127" s="380">
        <v>0.5</v>
      </c>
      <c r="GH127" s="2" t="str">
        <f t="shared" si="15"/>
        <v>1</v>
      </c>
      <c r="GI127" s="2" t="str">
        <f t="shared" si="16"/>
        <v>1</v>
      </c>
      <c r="GJ127" s="2">
        <f t="shared" si="17"/>
        <v>100</v>
      </c>
    </row>
    <row r="128" spans="1:192" ht="33" customHeight="1" x14ac:dyDescent="0.25">
      <c r="A128" s="140" t="s">
        <v>52</v>
      </c>
      <c r="B128" s="22" t="s">
        <v>53</v>
      </c>
      <c r="C128" s="36" t="s">
        <v>105</v>
      </c>
      <c r="D128" s="23" t="s">
        <v>73</v>
      </c>
      <c r="E128" s="36" t="s">
        <v>253</v>
      </c>
      <c r="F128" s="49" t="s">
        <v>164</v>
      </c>
      <c r="G128" s="49" t="s">
        <v>165</v>
      </c>
      <c r="H128" s="43">
        <v>0</v>
      </c>
      <c r="I128" s="48">
        <v>2</v>
      </c>
      <c r="J128" s="740"/>
      <c r="K128" s="411" t="s">
        <v>918</v>
      </c>
      <c r="L128" s="354" t="s">
        <v>495</v>
      </c>
      <c r="M128" s="405" t="s">
        <v>496</v>
      </c>
      <c r="N128" s="404">
        <f t="shared" si="9"/>
        <v>0</v>
      </c>
      <c r="O128" s="404">
        <f t="shared" si="10"/>
        <v>1</v>
      </c>
      <c r="P128" s="675">
        <v>0.1</v>
      </c>
      <c r="Q128" s="324"/>
      <c r="R128" s="704">
        <f t="shared" si="14"/>
        <v>100</v>
      </c>
      <c r="S128" s="666"/>
      <c r="T128" s="149">
        <v>100000000</v>
      </c>
      <c r="U128" s="150"/>
      <c r="V128" s="150"/>
      <c r="W128" s="150"/>
      <c r="X128" s="150"/>
      <c r="Y128" s="150"/>
      <c r="Z128" s="150"/>
      <c r="AA128" s="150"/>
      <c r="AB128" s="150"/>
      <c r="AC128" s="150"/>
      <c r="AD128" s="150"/>
      <c r="AE128" s="150"/>
      <c r="AF128" s="150"/>
      <c r="AG128" s="150"/>
      <c r="AH128" s="150"/>
      <c r="AI128" s="150"/>
      <c r="AJ128" s="150"/>
      <c r="AK128" s="150"/>
      <c r="AL128" s="150"/>
      <c r="AM128" s="150"/>
      <c r="AN128" s="150"/>
      <c r="AO128" s="150"/>
      <c r="AP128" s="150"/>
      <c r="AQ128" s="150"/>
      <c r="AR128" s="150"/>
      <c r="AS128" s="150"/>
      <c r="AT128" s="150"/>
      <c r="AU128" s="150"/>
      <c r="AV128" s="150"/>
      <c r="AW128" s="150"/>
      <c r="AX128" s="150"/>
      <c r="AY128" s="150"/>
      <c r="AZ128" s="150"/>
      <c r="BA128" s="150"/>
      <c r="BB128" s="150"/>
      <c r="BC128" s="150"/>
      <c r="BD128" s="150"/>
      <c r="BE128" s="150"/>
      <c r="BF128" s="150"/>
      <c r="BG128" s="150"/>
      <c r="BH128" s="150"/>
      <c r="BI128" s="150"/>
      <c r="BJ128" s="150"/>
      <c r="BK128" s="150"/>
      <c r="BL128" s="150"/>
      <c r="BM128" s="150"/>
      <c r="BN128" s="150"/>
      <c r="BO128" s="150"/>
      <c r="BP128" s="150"/>
      <c r="BQ128" s="150"/>
      <c r="BR128" s="150"/>
      <c r="BS128" s="150"/>
      <c r="BT128" s="150"/>
      <c r="BU128" s="150"/>
      <c r="BV128" s="191">
        <f t="shared" si="12"/>
        <v>100000000</v>
      </c>
      <c r="BW128" s="20">
        <f t="shared" si="13"/>
        <v>-99999900</v>
      </c>
      <c r="BX128" s="480" t="s">
        <v>1203</v>
      </c>
      <c r="BY128" s="449"/>
      <c r="BZ128" s="451"/>
      <c r="DU128" s="379" t="s">
        <v>917</v>
      </c>
      <c r="DV128" s="189" t="s">
        <v>493</v>
      </c>
      <c r="DW128" s="175" t="s">
        <v>494</v>
      </c>
      <c r="DX128" s="175">
        <v>0</v>
      </c>
      <c r="DY128" s="175">
        <v>200</v>
      </c>
      <c r="DZ128" s="176">
        <v>50</v>
      </c>
      <c r="EA128" s="183">
        <v>50</v>
      </c>
      <c r="EB128" s="176">
        <v>50</v>
      </c>
      <c r="EC128" s="377">
        <v>50</v>
      </c>
      <c r="GH128" s="2" t="str">
        <f t="shared" si="15"/>
        <v>1</v>
      </c>
      <c r="GI128" s="2" t="str">
        <f t="shared" si="16"/>
        <v>1</v>
      </c>
      <c r="GJ128" s="2">
        <f t="shared" si="17"/>
        <v>100</v>
      </c>
    </row>
    <row r="129" spans="1:192" ht="45" customHeight="1" x14ac:dyDescent="0.25">
      <c r="A129" s="140" t="s">
        <v>52</v>
      </c>
      <c r="B129" s="22" t="s">
        <v>53</v>
      </c>
      <c r="C129" s="36" t="s">
        <v>105</v>
      </c>
      <c r="D129" s="23" t="s">
        <v>73</v>
      </c>
      <c r="E129" s="36" t="s">
        <v>253</v>
      </c>
      <c r="F129" s="49" t="s">
        <v>164</v>
      </c>
      <c r="G129" s="49" t="s">
        <v>165</v>
      </c>
      <c r="H129" s="43">
        <v>0</v>
      </c>
      <c r="I129" s="48">
        <v>2</v>
      </c>
      <c r="J129" s="740"/>
      <c r="K129" s="411" t="s">
        <v>919</v>
      </c>
      <c r="L129" s="354" t="s">
        <v>497</v>
      </c>
      <c r="M129" s="405" t="s">
        <v>498</v>
      </c>
      <c r="N129" s="404">
        <f t="shared" si="9"/>
        <v>0</v>
      </c>
      <c r="O129" s="404">
        <f t="shared" si="10"/>
        <v>1</v>
      </c>
      <c r="P129" s="675">
        <f t="shared" si="11"/>
        <v>0.2</v>
      </c>
      <c r="Q129" s="324"/>
      <c r="R129" s="704">
        <f t="shared" si="14"/>
        <v>100</v>
      </c>
      <c r="S129" s="666"/>
      <c r="T129" s="149">
        <v>150000000</v>
      </c>
      <c r="U129" s="150"/>
      <c r="V129" s="150"/>
      <c r="W129" s="150"/>
      <c r="X129" s="150"/>
      <c r="Y129" s="150"/>
      <c r="Z129" s="150"/>
      <c r="AA129" s="150"/>
      <c r="AB129" s="150"/>
      <c r="AC129" s="150"/>
      <c r="AD129" s="150"/>
      <c r="AE129" s="150"/>
      <c r="AF129" s="150"/>
      <c r="AG129" s="150"/>
      <c r="AH129" s="150"/>
      <c r="AI129" s="150"/>
      <c r="AJ129" s="150"/>
      <c r="AK129" s="150"/>
      <c r="AL129" s="150"/>
      <c r="AM129" s="150"/>
      <c r="AN129" s="150"/>
      <c r="AO129" s="150"/>
      <c r="AP129" s="150"/>
      <c r="AQ129" s="150"/>
      <c r="AR129" s="150"/>
      <c r="AS129" s="150"/>
      <c r="AT129" s="150"/>
      <c r="AU129" s="150"/>
      <c r="AV129" s="150"/>
      <c r="AW129" s="150"/>
      <c r="AX129" s="150"/>
      <c r="AY129" s="150"/>
      <c r="AZ129" s="150"/>
      <c r="BA129" s="150"/>
      <c r="BB129" s="150"/>
      <c r="BC129" s="150"/>
      <c r="BD129" s="150"/>
      <c r="BE129" s="150"/>
      <c r="BF129" s="150"/>
      <c r="BG129" s="150"/>
      <c r="BH129" s="150"/>
      <c r="BI129" s="150"/>
      <c r="BJ129" s="150"/>
      <c r="BK129" s="150"/>
      <c r="BL129" s="150"/>
      <c r="BM129" s="150"/>
      <c r="BN129" s="150"/>
      <c r="BO129" s="150"/>
      <c r="BP129" s="150"/>
      <c r="BQ129" s="150"/>
      <c r="BR129" s="150"/>
      <c r="BS129" s="150"/>
      <c r="BT129" s="150"/>
      <c r="BU129" s="150"/>
      <c r="BV129" s="191">
        <f t="shared" si="12"/>
        <v>150000000</v>
      </c>
      <c r="BW129" s="20">
        <f t="shared" si="13"/>
        <v>-149999900</v>
      </c>
      <c r="BX129" s="480" t="s">
        <v>1203</v>
      </c>
      <c r="BY129" s="449"/>
      <c r="BZ129" s="451"/>
      <c r="DU129" s="379" t="s">
        <v>918</v>
      </c>
      <c r="DV129" s="189" t="s">
        <v>495</v>
      </c>
      <c r="DW129" s="175" t="s">
        <v>496</v>
      </c>
      <c r="DX129" s="175">
        <v>0</v>
      </c>
      <c r="DY129" s="175">
        <v>1</v>
      </c>
      <c r="DZ129" s="177">
        <v>0.2</v>
      </c>
      <c r="EA129" s="181">
        <v>0.3</v>
      </c>
      <c r="EB129" s="177">
        <v>0.3</v>
      </c>
      <c r="EC129" s="380">
        <v>0.2</v>
      </c>
      <c r="GH129" s="2" t="str">
        <f t="shared" si="15"/>
        <v>1</v>
      </c>
      <c r="GI129" s="2" t="str">
        <f t="shared" si="16"/>
        <v>1</v>
      </c>
      <c r="GJ129" s="2">
        <f t="shared" si="17"/>
        <v>100</v>
      </c>
    </row>
    <row r="130" spans="1:192" ht="52.5" customHeight="1" thickBot="1" x14ac:dyDescent="0.3">
      <c r="A130" s="140" t="s">
        <v>52</v>
      </c>
      <c r="B130" s="22" t="s">
        <v>53</v>
      </c>
      <c r="C130" s="229" t="s">
        <v>105</v>
      </c>
      <c r="D130" s="471" t="s">
        <v>73</v>
      </c>
      <c r="E130" s="229" t="s">
        <v>253</v>
      </c>
      <c r="F130" s="238" t="s">
        <v>164</v>
      </c>
      <c r="G130" s="238" t="s">
        <v>165</v>
      </c>
      <c r="H130" s="231">
        <v>0</v>
      </c>
      <c r="I130" s="232">
        <v>2</v>
      </c>
      <c r="J130" s="750"/>
      <c r="K130" s="416" t="s">
        <v>920</v>
      </c>
      <c r="L130" s="355" t="s">
        <v>499</v>
      </c>
      <c r="M130" s="402" t="s">
        <v>500</v>
      </c>
      <c r="N130" s="403">
        <f t="shared" si="9"/>
        <v>0</v>
      </c>
      <c r="O130" s="403">
        <f t="shared" si="10"/>
        <v>1</v>
      </c>
      <c r="P130" s="676">
        <f t="shared" si="11"/>
        <v>0.2</v>
      </c>
      <c r="Q130" s="325"/>
      <c r="R130" s="705">
        <f t="shared" si="14"/>
        <v>100</v>
      </c>
      <c r="S130" s="667"/>
      <c r="T130" s="207">
        <v>20000000</v>
      </c>
      <c r="U130" s="208"/>
      <c r="V130" s="208"/>
      <c r="W130" s="208"/>
      <c r="X130" s="208"/>
      <c r="Y130" s="208"/>
      <c r="Z130" s="208"/>
      <c r="AA130" s="208"/>
      <c r="AB130" s="208"/>
      <c r="AC130" s="208"/>
      <c r="AD130" s="208"/>
      <c r="AE130" s="208"/>
      <c r="AF130" s="208"/>
      <c r="AG130" s="208"/>
      <c r="AH130" s="208"/>
      <c r="AI130" s="208"/>
      <c r="AJ130" s="208"/>
      <c r="AK130" s="208"/>
      <c r="AL130" s="208"/>
      <c r="AM130" s="208"/>
      <c r="AN130" s="208"/>
      <c r="AO130" s="208"/>
      <c r="AP130" s="208"/>
      <c r="AQ130" s="208"/>
      <c r="AR130" s="208"/>
      <c r="AS130" s="208"/>
      <c r="AT130" s="208"/>
      <c r="AU130" s="208"/>
      <c r="AV130" s="208"/>
      <c r="AW130" s="208"/>
      <c r="AX130" s="208"/>
      <c r="AY130" s="208"/>
      <c r="AZ130" s="208"/>
      <c r="BA130" s="208"/>
      <c r="BB130" s="208"/>
      <c r="BC130" s="208"/>
      <c r="BD130" s="208"/>
      <c r="BE130" s="208"/>
      <c r="BF130" s="208"/>
      <c r="BG130" s="208"/>
      <c r="BH130" s="208"/>
      <c r="BI130" s="208"/>
      <c r="BJ130" s="208"/>
      <c r="BK130" s="208"/>
      <c r="BL130" s="208"/>
      <c r="BM130" s="208"/>
      <c r="BN130" s="208"/>
      <c r="BO130" s="208"/>
      <c r="BP130" s="208"/>
      <c r="BQ130" s="208"/>
      <c r="BR130" s="208"/>
      <c r="BS130" s="208"/>
      <c r="BT130" s="208"/>
      <c r="BU130" s="208"/>
      <c r="BV130" s="536">
        <f t="shared" si="12"/>
        <v>20000000</v>
      </c>
      <c r="BW130" s="209">
        <f t="shared" si="13"/>
        <v>-19999900</v>
      </c>
      <c r="BX130" s="481" t="s">
        <v>1203</v>
      </c>
      <c r="BY130" s="449"/>
      <c r="BZ130" s="451"/>
      <c r="DU130" s="379" t="s">
        <v>919</v>
      </c>
      <c r="DV130" s="189" t="s">
        <v>497</v>
      </c>
      <c r="DW130" s="175" t="s">
        <v>498</v>
      </c>
      <c r="DX130" s="175">
        <v>0</v>
      </c>
      <c r="DY130" s="175">
        <v>1</v>
      </c>
      <c r="DZ130" s="177">
        <v>0.2</v>
      </c>
      <c r="EA130" s="181">
        <v>0.3</v>
      </c>
      <c r="EB130" s="177">
        <v>0.3</v>
      </c>
      <c r="EC130" s="380">
        <v>0.2</v>
      </c>
      <c r="GH130" s="2" t="str">
        <f t="shared" si="15"/>
        <v>1</v>
      </c>
      <c r="GI130" s="2" t="str">
        <f t="shared" si="16"/>
        <v>1</v>
      </c>
      <c r="GJ130" s="2">
        <f t="shared" si="17"/>
        <v>100</v>
      </c>
    </row>
    <row r="131" spans="1:192" ht="53.25" customHeight="1" x14ac:dyDescent="0.25">
      <c r="A131" s="140" t="s">
        <v>52</v>
      </c>
      <c r="B131" s="22" t="s">
        <v>53</v>
      </c>
      <c r="C131" s="37" t="s">
        <v>106</v>
      </c>
      <c r="D131" s="26" t="s">
        <v>74</v>
      </c>
      <c r="E131" s="37" t="s">
        <v>254</v>
      </c>
      <c r="F131" s="45" t="s">
        <v>166</v>
      </c>
      <c r="G131" s="46" t="s">
        <v>167</v>
      </c>
      <c r="H131" s="40">
        <v>665</v>
      </c>
      <c r="I131" s="47">
        <v>1100</v>
      </c>
      <c r="J131" s="749" t="s">
        <v>1167</v>
      </c>
      <c r="K131" s="430" t="s">
        <v>921</v>
      </c>
      <c r="L131" s="362" t="s">
        <v>501</v>
      </c>
      <c r="M131" s="426" t="s">
        <v>502</v>
      </c>
      <c r="N131" s="427">
        <f t="shared" si="9"/>
        <v>0</v>
      </c>
      <c r="O131" s="427">
        <f t="shared" si="10"/>
        <v>2</v>
      </c>
      <c r="P131" s="681">
        <v>0.3</v>
      </c>
      <c r="Q131" s="330">
        <f>SUM(R131:R136)</f>
        <v>600</v>
      </c>
      <c r="R131" s="710">
        <f t="shared" si="14"/>
        <v>100</v>
      </c>
      <c r="S131" s="668">
        <f>SUM(BV131:BV136)</f>
        <v>534300000</v>
      </c>
      <c r="T131" s="239">
        <v>25000000</v>
      </c>
      <c r="U131" s="153"/>
      <c r="V131" s="153"/>
      <c r="W131" s="153"/>
      <c r="X131" s="153"/>
      <c r="Y131" s="153"/>
      <c r="Z131" s="153"/>
      <c r="AA131" s="153"/>
      <c r="AB131" s="153"/>
      <c r="AC131" s="153"/>
      <c r="AD131" s="153"/>
      <c r="AE131" s="153"/>
      <c r="AF131" s="153"/>
      <c r="AG131" s="153"/>
      <c r="AH131" s="153"/>
      <c r="AI131" s="153"/>
      <c r="AJ131" s="153"/>
      <c r="AK131" s="153"/>
      <c r="AL131" s="153"/>
      <c r="AM131" s="153"/>
      <c r="AN131" s="153"/>
      <c r="AO131" s="153"/>
      <c r="AP131" s="153"/>
      <c r="AQ131" s="153"/>
      <c r="AR131" s="153"/>
      <c r="AS131" s="153"/>
      <c r="AT131" s="153"/>
      <c r="AU131" s="153"/>
      <c r="AV131" s="153"/>
      <c r="AW131" s="153"/>
      <c r="AX131" s="153"/>
      <c r="AY131" s="153"/>
      <c r="AZ131" s="153"/>
      <c r="BA131" s="153"/>
      <c r="BB131" s="153"/>
      <c r="BC131" s="153"/>
      <c r="BD131" s="153"/>
      <c r="BE131" s="153"/>
      <c r="BF131" s="153"/>
      <c r="BG131" s="153"/>
      <c r="BH131" s="153"/>
      <c r="BI131" s="153"/>
      <c r="BJ131" s="153"/>
      <c r="BK131" s="153"/>
      <c r="BL131" s="153"/>
      <c r="BM131" s="153"/>
      <c r="BN131" s="153"/>
      <c r="BO131" s="153"/>
      <c r="BP131" s="153"/>
      <c r="BQ131" s="153"/>
      <c r="BR131" s="153"/>
      <c r="BS131" s="153"/>
      <c r="BT131" s="153"/>
      <c r="BU131" s="153"/>
      <c r="BV131" s="541">
        <f t="shared" si="12"/>
        <v>25000000</v>
      </c>
      <c r="BW131" s="240">
        <f t="shared" si="13"/>
        <v>-24999900</v>
      </c>
      <c r="BX131" s="486" t="s">
        <v>1203</v>
      </c>
      <c r="BY131" s="449"/>
      <c r="BZ131" s="451"/>
      <c r="DU131" s="379" t="s">
        <v>920</v>
      </c>
      <c r="DV131" s="189" t="s">
        <v>499</v>
      </c>
      <c r="DW131" s="175" t="s">
        <v>500</v>
      </c>
      <c r="DX131" s="175">
        <v>0</v>
      </c>
      <c r="DY131" s="175">
        <v>1</v>
      </c>
      <c r="DZ131" s="177">
        <v>0.2</v>
      </c>
      <c r="EA131" s="181">
        <v>0.3</v>
      </c>
      <c r="EB131" s="177">
        <v>0.3</v>
      </c>
      <c r="EC131" s="380">
        <v>0.2</v>
      </c>
      <c r="GH131" s="2" t="str">
        <f t="shared" si="15"/>
        <v>1</v>
      </c>
      <c r="GI131" s="2" t="str">
        <f t="shared" si="16"/>
        <v>1</v>
      </c>
      <c r="GJ131" s="2">
        <f t="shared" si="17"/>
        <v>100</v>
      </c>
    </row>
    <row r="132" spans="1:192" ht="54" customHeight="1" x14ac:dyDescent="0.25">
      <c r="A132" s="140" t="s">
        <v>52</v>
      </c>
      <c r="B132" s="22" t="s">
        <v>53</v>
      </c>
      <c r="C132" s="36" t="s">
        <v>106</v>
      </c>
      <c r="D132" s="472" t="s">
        <v>74</v>
      </c>
      <c r="E132" s="36" t="s">
        <v>254</v>
      </c>
      <c r="F132" s="49" t="s">
        <v>166</v>
      </c>
      <c r="G132" s="49" t="s">
        <v>167</v>
      </c>
      <c r="H132" s="43">
        <v>665</v>
      </c>
      <c r="I132" s="48">
        <v>1100</v>
      </c>
      <c r="J132" s="740"/>
      <c r="K132" s="411" t="s">
        <v>922</v>
      </c>
      <c r="L132" s="354" t="s">
        <v>503</v>
      </c>
      <c r="M132" s="405" t="s">
        <v>504</v>
      </c>
      <c r="N132" s="404">
        <f t="shared" si="9"/>
        <v>300</v>
      </c>
      <c r="O132" s="404">
        <f t="shared" si="10"/>
        <v>500</v>
      </c>
      <c r="P132" s="675">
        <v>100</v>
      </c>
      <c r="Q132" s="324"/>
      <c r="R132" s="704">
        <f t="shared" si="14"/>
        <v>100</v>
      </c>
      <c r="S132" s="666"/>
      <c r="T132" s="149">
        <v>90000000</v>
      </c>
      <c r="U132" s="150"/>
      <c r="V132" s="150"/>
      <c r="W132" s="150"/>
      <c r="X132" s="150"/>
      <c r="Y132" s="150"/>
      <c r="Z132" s="150"/>
      <c r="AA132" s="150"/>
      <c r="AB132" s="150"/>
      <c r="AC132" s="150"/>
      <c r="AD132" s="150"/>
      <c r="AE132" s="150"/>
      <c r="AF132" s="150"/>
      <c r="AG132" s="150"/>
      <c r="AH132" s="150"/>
      <c r="AI132" s="150"/>
      <c r="AJ132" s="150"/>
      <c r="AK132" s="150"/>
      <c r="AL132" s="150"/>
      <c r="AM132" s="150"/>
      <c r="AN132" s="150"/>
      <c r="AO132" s="150"/>
      <c r="AP132" s="150"/>
      <c r="AQ132" s="150"/>
      <c r="AR132" s="150"/>
      <c r="AS132" s="150">
        <v>19200000</v>
      </c>
      <c r="AT132" s="150">
        <v>100000</v>
      </c>
      <c r="AU132" s="150"/>
      <c r="AV132" s="150"/>
      <c r="AW132" s="150"/>
      <c r="AX132" s="150"/>
      <c r="AY132" s="150"/>
      <c r="AZ132" s="150"/>
      <c r="BA132" s="150"/>
      <c r="BB132" s="150"/>
      <c r="BC132" s="150"/>
      <c r="BD132" s="150"/>
      <c r="BE132" s="150"/>
      <c r="BF132" s="150"/>
      <c r="BG132" s="150"/>
      <c r="BH132" s="150"/>
      <c r="BI132" s="150"/>
      <c r="BJ132" s="150"/>
      <c r="BK132" s="150"/>
      <c r="BL132" s="150"/>
      <c r="BM132" s="150"/>
      <c r="BN132" s="150"/>
      <c r="BO132" s="150"/>
      <c r="BP132" s="150"/>
      <c r="BQ132" s="150"/>
      <c r="BR132" s="150"/>
      <c r="BS132" s="150"/>
      <c r="BT132" s="150"/>
      <c r="BU132" s="150"/>
      <c r="BV132" s="191">
        <f t="shared" si="12"/>
        <v>109300000</v>
      </c>
      <c r="BW132" s="20">
        <f t="shared" si="13"/>
        <v>-109299900</v>
      </c>
      <c r="BX132" s="480" t="s">
        <v>1203</v>
      </c>
      <c r="BY132" s="449"/>
      <c r="BZ132" s="451"/>
      <c r="DU132" s="379" t="s">
        <v>921</v>
      </c>
      <c r="DV132" s="189" t="s">
        <v>501</v>
      </c>
      <c r="DW132" s="175" t="s">
        <v>502</v>
      </c>
      <c r="DX132" s="175">
        <v>0</v>
      </c>
      <c r="DY132" s="175">
        <v>2</v>
      </c>
      <c r="DZ132" s="177">
        <v>0.5</v>
      </c>
      <c r="EA132" s="181">
        <v>0.5</v>
      </c>
      <c r="EB132" s="177">
        <v>0.5</v>
      </c>
      <c r="EC132" s="380">
        <v>0.5</v>
      </c>
      <c r="GH132" s="2" t="str">
        <f t="shared" si="15"/>
        <v>1</v>
      </c>
      <c r="GI132" s="2" t="str">
        <f t="shared" si="16"/>
        <v>1</v>
      </c>
      <c r="GJ132" s="2">
        <f t="shared" si="17"/>
        <v>100</v>
      </c>
    </row>
    <row r="133" spans="1:192" ht="33" customHeight="1" x14ac:dyDescent="0.25">
      <c r="A133" s="140" t="s">
        <v>52</v>
      </c>
      <c r="B133" s="22" t="s">
        <v>53</v>
      </c>
      <c r="C133" s="36" t="s">
        <v>106</v>
      </c>
      <c r="D133" s="472" t="s">
        <v>74</v>
      </c>
      <c r="E133" s="36" t="s">
        <v>254</v>
      </c>
      <c r="F133" s="49" t="s">
        <v>166</v>
      </c>
      <c r="G133" s="49" t="s">
        <v>167</v>
      </c>
      <c r="H133" s="43">
        <v>665</v>
      </c>
      <c r="I133" s="48">
        <v>1100</v>
      </c>
      <c r="J133" s="740"/>
      <c r="K133" s="411" t="s">
        <v>923</v>
      </c>
      <c r="L133" s="354" t="s">
        <v>505</v>
      </c>
      <c r="M133" s="405" t="s">
        <v>506</v>
      </c>
      <c r="N133" s="404">
        <f t="shared" si="9"/>
        <v>0</v>
      </c>
      <c r="O133" s="404">
        <f t="shared" si="10"/>
        <v>1</v>
      </c>
      <c r="P133" s="675">
        <v>0.2</v>
      </c>
      <c r="Q133" s="324"/>
      <c r="R133" s="704">
        <f t="shared" si="14"/>
        <v>100</v>
      </c>
      <c r="S133" s="666"/>
      <c r="T133" s="149">
        <v>40000000</v>
      </c>
      <c r="U133" s="150"/>
      <c r="V133" s="150"/>
      <c r="W133" s="150"/>
      <c r="X133" s="150"/>
      <c r="Y133" s="150"/>
      <c r="Z133" s="150"/>
      <c r="AA133" s="150"/>
      <c r="AB133" s="150"/>
      <c r="AC133" s="150"/>
      <c r="AD133" s="150"/>
      <c r="AE133" s="150"/>
      <c r="AF133" s="150"/>
      <c r="AG133" s="150"/>
      <c r="AH133" s="150"/>
      <c r="AI133" s="150"/>
      <c r="AJ133" s="150"/>
      <c r="AK133" s="150"/>
      <c r="AL133" s="150"/>
      <c r="AM133" s="150"/>
      <c r="AN133" s="150"/>
      <c r="AO133" s="150"/>
      <c r="AP133" s="150"/>
      <c r="AQ133" s="150"/>
      <c r="AR133" s="150"/>
      <c r="AS133" s="150"/>
      <c r="AT133" s="150"/>
      <c r="AU133" s="150"/>
      <c r="AV133" s="150"/>
      <c r="AW133" s="150"/>
      <c r="AX133" s="150"/>
      <c r="AY133" s="150"/>
      <c r="AZ133" s="150"/>
      <c r="BA133" s="150"/>
      <c r="BB133" s="150"/>
      <c r="BC133" s="150"/>
      <c r="BD133" s="150"/>
      <c r="BE133" s="150"/>
      <c r="BF133" s="150"/>
      <c r="BG133" s="150"/>
      <c r="BH133" s="150"/>
      <c r="BI133" s="150"/>
      <c r="BJ133" s="150"/>
      <c r="BK133" s="150"/>
      <c r="BL133" s="150"/>
      <c r="BM133" s="150"/>
      <c r="BN133" s="150"/>
      <c r="BO133" s="150"/>
      <c r="BP133" s="150"/>
      <c r="BQ133" s="150"/>
      <c r="BR133" s="150"/>
      <c r="BS133" s="150"/>
      <c r="BT133" s="150"/>
      <c r="BU133" s="150"/>
      <c r="BV133" s="191">
        <f t="shared" si="12"/>
        <v>40000000</v>
      </c>
      <c r="BW133" s="20">
        <f t="shared" si="13"/>
        <v>-39999900</v>
      </c>
      <c r="BX133" s="480" t="s">
        <v>1203</v>
      </c>
      <c r="BY133" s="449"/>
      <c r="BZ133" s="451"/>
      <c r="DU133" s="379" t="s">
        <v>922</v>
      </c>
      <c r="DV133" s="189" t="s">
        <v>503</v>
      </c>
      <c r="DW133" s="175" t="s">
        <v>504</v>
      </c>
      <c r="DX133" s="175">
        <v>300</v>
      </c>
      <c r="DY133" s="175">
        <v>500</v>
      </c>
      <c r="DZ133" s="176">
        <v>125</v>
      </c>
      <c r="EA133" s="183">
        <v>125</v>
      </c>
      <c r="EB133" s="176">
        <v>125</v>
      </c>
      <c r="EC133" s="377">
        <v>125</v>
      </c>
      <c r="GH133" s="2" t="str">
        <f t="shared" si="15"/>
        <v>1</v>
      </c>
      <c r="GI133" s="2" t="str">
        <f t="shared" si="16"/>
        <v>1</v>
      </c>
      <c r="GJ133" s="2">
        <f t="shared" si="17"/>
        <v>100</v>
      </c>
    </row>
    <row r="134" spans="1:192" ht="42" customHeight="1" x14ac:dyDescent="0.25">
      <c r="A134" s="140" t="s">
        <v>52</v>
      </c>
      <c r="B134" s="22" t="s">
        <v>53</v>
      </c>
      <c r="C134" s="36" t="s">
        <v>106</v>
      </c>
      <c r="D134" s="472" t="s">
        <v>74</v>
      </c>
      <c r="E134" s="36" t="s">
        <v>254</v>
      </c>
      <c r="F134" s="49" t="s">
        <v>166</v>
      </c>
      <c r="G134" s="49" t="s">
        <v>167</v>
      </c>
      <c r="H134" s="43">
        <v>665</v>
      </c>
      <c r="I134" s="48">
        <v>1100</v>
      </c>
      <c r="J134" s="740"/>
      <c r="K134" s="411" t="s">
        <v>924</v>
      </c>
      <c r="L134" s="354" t="s">
        <v>507</v>
      </c>
      <c r="M134" s="405" t="s">
        <v>508</v>
      </c>
      <c r="N134" s="404">
        <f t="shared" si="9"/>
        <v>0</v>
      </c>
      <c r="O134" s="404">
        <f t="shared" si="10"/>
        <v>8</v>
      </c>
      <c r="P134" s="675">
        <v>1</v>
      </c>
      <c r="Q134" s="324"/>
      <c r="R134" s="704">
        <f t="shared" si="14"/>
        <v>100</v>
      </c>
      <c r="S134" s="666"/>
      <c r="T134" s="149">
        <v>300000000</v>
      </c>
      <c r="U134" s="150"/>
      <c r="V134" s="150"/>
      <c r="W134" s="150"/>
      <c r="X134" s="150"/>
      <c r="Y134" s="150"/>
      <c r="Z134" s="150"/>
      <c r="AA134" s="150"/>
      <c r="AB134" s="150"/>
      <c r="AC134" s="150"/>
      <c r="AD134" s="150"/>
      <c r="AE134" s="150"/>
      <c r="AF134" s="150"/>
      <c r="AG134" s="150"/>
      <c r="AH134" s="150"/>
      <c r="AI134" s="150"/>
      <c r="AJ134" s="150"/>
      <c r="AK134" s="150"/>
      <c r="AL134" s="150"/>
      <c r="AM134" s="150"/>
      <c r="AN134" s="150"/>
      <c r="AO134" s="150"/>
      <c r="AP134" s="150"/>
      <c r="AQ134" s="150"/>
      <c r="AR134" s="150"/>
      <c r="AS134" s="150"/>
      <c r="AT134" s="150"/>
      <c r="AU134" s="150"/>
      <c r="AV134" s="150"/>
      <c r="AW134" s="150"/>
      <c r="AX134" s="150"/>
      <c r="AY134" s="150"/>
      <c r="AZ134" s="150"/>
      <c r="BA134" s="150"/>
      <c r="BB134" s="150"/>
      <c r="BC134" s="150"/>
      <c r="BD134" s="150"/>
      <c r="BE134" s="150"/>
      <c r="BF134" s="150"/>
      <c r="BG134" s="150"/>
      <c r="BH134" s="150"/>
      <c r="BI134" s="150"/>
      <c r="BJ134" s="150"/>
      <c r="BK134" s="150"/>
      <c r="BL134" s="150"/>
      <c r="BM134" s="150"/>
      <c r="BN134" s="150"/>
      <c r="BO134" s="150"/>
      <c r="BP134" s="150"/>
      <c r="BQ134" s="150"/>
      <c r="BR134" s="150"/>
      <c r="BS134" s="150"/>
      <c r="BT134" s="150"/>
      <c r="BU134" s="150"/>
      <c r="BV134" s="191">
        <f t="shared" si="12"/>
        <v>300000000</v>
      </c>
      <c r="BW134" s="20">
        <f t="shared" si="13"/>
        <v>-299999900</v>
      </c>
      <c r="BX134" s="480" t="s">
        <v>1203</v>
      </c>
      <c r="BY134" s="449"/>
      <c r="BZ134" s="451"/>
      <c r="DU134" s="379" t="s">
        <v>923</v>
      </c>
      <c r="DV134" s="189" t="s">
        <v>505</v>
      </c>
      <c r="DW134" s="175" t="s">
        <v>506</v>
      </c>
      <c r="DX134" s="175">
        <v>0</v>
      </c>
      <c r="DY134" s="180">
        <v>1</v>
      </c>
      <c r="DZ134" s="179">
        <v>0.25</v>
      </c>
      <c r="EA134" s="458">
        <v>0.05</v>
      </c>
      <c r="EB134" s="196">
        <v>0.35</v>
      </c>
      <c r="EC134" s="378">
        <v>0.35</v>
      </c>
      <c r="GH134" s="2" t="str">
        <f t="shared" si="15"/>
        <v>1</v>
      </c>
      <c r="GI134" s="2" t="str">
        <f t="shared" si="16"/>
        <v>1</v>
      </c>
      <c r="GJ134" s="2">
        <f t="shared" si="17"/>
        <v>100</v>
      </c>
    </row>
    <row r="135" spans="1:192" ht="51" customHeight="1" x14ac:dyDescent="0.25">
      <c r="A135" s="140" t="s">
        <v>52</v>
      </c>
      <c r="B135" s="22" t="s">
        <v>53</v>
      </c>
      <c r="C135" s="36" t="s">
        <v>106</v>
      </c>
      <c r="D135" s="472" t="s">
        <v>74</v>
      </c>
      <c r="E135" s="36" t="s">
        <v>254</v>
      </c>
      <c r="F135" s="49" t="s">
        <v>166</v>
      </c>
      <c r="G135" s="49" t="s">
        <v>167</v>
      </c>
      <c r="H135" s="43">
        <v>665</v>
      </c>
      <c r="I135" s="48">
        <v>1100</v>
      </c>
      <c r="J135" s="740"/>
      <c r="K135" s="411" t="s">
        <v>925</v>
      </c>
      <c r="L135" s="354" t="s">
        <v>509</v>
      </c>
      <c r="M135" s="405" t="s">
        <v>510</v>
      </c>
      <c r="N135" s="404">
        <f t="shared" ref="N135:N198" si="18">VLOOKUP(K135,$DU$8:$EC$303,4,0)</f>
        <v>6</v>
      </c>
      <c r="O135" s="404">
        <f t="shared" ref="O135:O198" si="19">VLOOKUP(K135,$DU$8:$EC$303,5,0)</f>
        <v>194</v>
      </c>
      <c r="P135" s="675">
        <v>25</v>
      </c>
      <c r="Q135" s="324"/>
      <c r="R135" s="704">
        <f t="shared" si="14"/>
        <v>100</v>
      </c>
      <c r="S135" s="666"/>
      <c r="T135" s="149">
        <v>5000000</v>
      </c>
      <c r="U135" s="150"/>
      <c r="V135" s="150"/>
      <c r="W135" s="150"/>
      <c r="X135" s="150"/>
      <c r="Y135" s="150"/>
      <c r="Z135" s="150"/>
      <c r="AA135" s="150"/>
      <c r="AB135" s="150"/>
      <c r="AC135" s="150"/>
      <c r="AD135" s="150"/>
      <c r="AE135" s="150"/>
      <c r="AF135" s="150"/>
      <c r="AG135" s="150"/>
      <c r="AH135" s="150"/>
      <c r="AI135" s="150"/>
      <c r="AJ135" s="150"/>
      <c r="AK135" s="150"/>
      <c r="AL135" s="150"/>
      <c r="AM135" s="150"/>
      <c r="AN135" s="150"/>
      <c r="AO135" s="150"/>
      <c r="AP135" s="150"/>
      <c r="AQ135" s="150"/>
      <c r="AR135" s="150"/>
      <c r="AS135" s="150"/>
      <c r="AT135" s="150"/>
      <c r="AU135" s="150"/>
      <c r="AV135" s="150"/>
      <c r="AW135" s="150"/>
      <c r="AX135" s="150"/>
      <c r="AY135" s="150"/>
      <c r="AZ135" s="150"/>
      <c r="BA135" s="150"/>
      <c r="BB135" s="150"/>
      <c r="BC135" s="150"/>
      <c r="BD135" s="150"/>
      <c r="BE135" s="150"/>
      <c r="BF135" s="150"/>
      <c r="BG135" s="150"/>
      <c r="BH135" s="150"/>
      <c r="BI135" s="150"/>
      <c r="BJ135" s="150"/>
      <c r="BK135" s="150"/>
      <c r="BL135" s="150"/>
      <c r="BM135" s="150"/>
      <c r="BN135" s="150"/>
      <c r="BO135" s="150"/>
      <c r="BP135" s="150"/>
      <c r="BQ135" s="150"/>
      <c r="BR135" s="150"/>
      <c r="BS135" s="150"/>
      <c r="BT135" s="150"/>
      <c r="BU135" s="150"/>
      <c r="BV135" s="191">
        <f t="shared" ref="BV135:BV198" si="20">SUM(T135:BU135)</f>
        <v>5000000</v>
      </c>
      <c r="BW135" s="20">
        <f t="shared" ref="BW135:BW198" si="21">+R135-BV135</f>
        <v>-4999900</v>
      </c>
      <c r="BX135" s="480" t="s">
        <v>1203</v>
      </c>
      <c r="BY135" s="449"/>
      <c r="BZ135" s="451"/>
      <c r="DU135" s="379" t="s">
        <v>924</v>
      </c>
      <c r="DV135" s="189" t="s">
        <v>507</v>
      </c>
      <c r="DW135" s="175" t="s">
        <v>508</v>
      </c>
      <c r="DX135" s="175">
        <v>0</v>
      </c>
      <c r="DY135" s="175">
        <v>8</v>
      </c>
      <c r="DZ135" s="176">
        <v>2</v>
      </c>
      <c r="EA135" s="183">
        <v>2</v>
      </c>
      <c r="EB135" s="176">
        <v>2</v>
      </c>
      <c r="EC135" s="377">
        <v>2</v>
      </c>
      <c r="GH135" s="2" t="str">
        <f t="shared" si="15"/>
        <v>1</v>
      </c>
      <c r="GI135" s="2" t="str">
        <f t="shared" si="16"/>
        <v>1</v>
      </c>
      <c r="GJ135" s="2">
        <f t="shared" si="17"/>
        <v>100</v>
      </c>
    </row>
    <row r="136" spans="1:192" ht="48.75" customHeight="1" thickBot="1" x14ac:dyDescent="0.3">
      <c r="A136" s="140" t="s">
        <v>52</v>
      </c>
      <c r="B136" s="22" t="s">
        <v>53</v>
      </c>
      <c r="C136" s="229" t="s">
        <v>106</v>
      </c>
      <c r="D136" s="473" t="s">
        <v>74</v>
      </c>
      <c r="E136" s="229" t="s">
        <v>254</v>
      </c>
      <c r="F136" s="238" t="s">
        <v>166</v>
      </c>
      <c r="G136" s="238" t="s">
        <v>167</v>
      </c>
      <c r="H136" s="231">
        <v>665</v>
      </c>
      <c r="I136" s="232">
        <v>1100</v>
      </c>
      <c r="J136" s="750"/>
      <c r="K136" s="416" t="s">
        <v>926</v>
      </c>
      <c r="L136" s="355" t="s">
        <v>511</v>
      </c>
      <c r="M136" s="402" t="s">
        <v>512</v>
      </c>
      <c r="N136" s="403">
        <f t="shared" si="18"/>
        <v>0</v>
      </c>
      <c r="O136" s="403">
        <f t="shared" si="19"/>
        <v>1</v>
      </c>
      <c r="P136" s="676">
        <v>0.2</v>
      </c>
      <c r="Q136" s="325"/>
      <c r="R136" s="714">
        <f t="shared" ref="R136:R199" si="22">+GJ136</f>
        <v>100</v>
      </c>
      <c r="S136" s="667"/>
      <c r="T136" s="207">
        <v>55000000</v>
      </c>
      <c r="U136" s="208"/>
      <c r="V136" s="208"/>
      <c r="W136" s="208"/>
      <c r="X136" s="208"/>
      <c r="Y136" s="208"/>
      <c r="Z136" s="208"/>
      <c r="AA136" s="208"/>
      <c r="AB136" s="208"/>
      <c r="AC136" s="208"/>
      <c r="AD136" s="208"/>
      <c r="AE136" s="208"/>
      <c r="AF136" s="208"/>
      <c r="AG136" s="208"/>
      <c r="AH136" s="208"/>
      <c r="AI136" s="208"/>
      <c r="AJ136" s="208"/>
      <c r="AK136" s="208"/>
      <c r="AL136" s="208"/>
      <c r="AM136" s="208"/>
      <c r="AN136" s="208"/>
      <c r="AO136" s="208"/>
      <c r="AP136" s="208"/>
      <c r="AQ136" s="208"/>
      <c r="AR136" s="208"/>
      <c r="AS136" s="208"/>
      <c r="AT136" s="208"/>
      <c r="AU136" s="208"/>
      <c r="AV136" s="208"/>
      <c r="AW136" s="208"/>
      <c r="AX136" s="208"/>
      <c r="AY136" s="208"/>
      <c r="AZ136" s="208"/>
      <c r="BA136" s="208"/>
      <c r="BB136" s="208"/>
      <c r="BC136" s="208"/>
      <c r="BD136" s="208"/>
      <c r="BE136" s="208"/>
      <c r="BF136" s="208"/>
      <c r="BG136" s="208"/>
      <c r="BH136" s="208"/>
      <c r="BI136" s="208"/>
      <c r="BJ136" s="208"/>
      <c r="BK136" s="208"/>
      <c r="BL136" s="208"/>
      <c r="BM136" s="208"/>
      <c r="BN136" s="208"/>
      <c r="BO136" s="208"/>
      <c r="BP136" s="208"/>
      <c r="BQ136" s="208"/>
      <c r="BR136" s="208"/>
      <c r="BS136" s="208"/>
      <c r="BT136" s="208"/>
      <c r="BU136" s="208"/>
      <c r="BV136" s="536">
        <f t="shared" si="20"/>
        <v>55000000</v>
      </c>
      <c r="BW136" s="209">
        <f t="shared" si="21"/>
        <v>-54999900</v>
      </c>
      <c r="BX136" s="481" t="s">
        <v>1203</v>
      </c>
      <c r="BY136" s="449"/>
      <c r="BZ136" s="451"/>
      <c r="DU136" s="379" t="s">
        <v>925</v>
      </c>
      <c r="DV136" s="189" t="s">
        <v>509</v>
      </c>
      <c r="DW136" s="175" t="s">
        <v>510</v>
      </c>
      <c r="DX136" s="175">
        <v>6</v>
      </c>
      <c r="DY136" s="175">
        <v>194</v>
      </c>
      <c r="DZ136" s="176">
        <v>48</v>
      </c>
      <c r="EA136" s="183">
        <v>48</v>
      </c>
      <c r="EB136" s="176">
        <v>48</v>
      </c>
      <c r="EC136" s="377">
        <v>50</v>
      </c>
      <c r="GH136" s="2" t="str">
        <f t="shared" ref="GH136:GH199" si="23">+IF(P136=0,"0","1")</f>
        <v>1</v>
      </c>
      <c r="GI136" s="2" t="str">
        <f t="shared" ref="GI136:GI199" si="24">+IF(BV136=0,"0","1")</f>
        <v>1</v>
      </c>
      <c r="GJ136" s="2">
        <f t="shared" si="17"/>
        <v>100</v>
      </c>
    </row>
    <row r="137" spans="1:192" ht="51" customHeight="1" x14ac:dyDescent="0.25">
      <c r="A137" s="140" t="s">
        <v>52</v>
      </c>
      <c r="B137" s="22" t="s">
        <v>53</v>
      </c>
      <c r="C137" s="227" t="s">
        <v>107</v>
      </c>
      <c r="D137" s="228" t="s">
        <v>75</v>
      </c>
      <c r="E137" s="37" t="s">
        <v>255</v>
      </c>
      <c r="F137" s="45" t="s">
        <v>168</v>
      </c>
      <c r="G137" s="46" t="s">
        <v>169</v>
      </c>
      <c r="H137" s="40">
        <v>25</v>
      </c>
      <c r="I137" s="47">
        <v>90</v>
      </c>
      <c r="J137" s="749" t="s">
        <v>1168</v>
      </c>
      <c r="K137" s="430" t="s">
        <v>927</v>
      </c>
      <c r="L137" s="362" t="s">
        <v>513</v>
      </c>
      <c r="M137" s="426" t="s">
        <v>514</v>
      </c>
      <c r="N137" s="427">
        <f t="shared" si="18"/>
        <v>0</v>
      </c>
      <c r="O137" s="427">
        <f t="shared" si="19"/>
        <v>1</v>
      </c>
      <c r="P137" s="681">
        <v>0.2</v>
      </c>
      <c r="Q137" s="330">
        <f>SUM(R137:R141)</f>
        <v>500</v>
      </c>
      <c r="R137" s="710">
        <f t="shared" si="22"/>
        <v>100</v>
      </c>
      <c r="S137" s="668">
        <f>SUM(BV137:BV145)</f>
        <v>203000000</v>
      </c>
      <c r="T137" s="239">
        <v>5000000</v>
      </c>
      <c r="U137" s="153"/>
      <c r="V137" s="153"/>
      <c r="W137" s="153"/>
      <c r="X137" s="153"/>
      <c r="Y137" s="153"/>
      <c r="Z137" s="153"/>
      <c r="AA137" s="153"/>
      <c r="AB137" s="153"/>
      <c r="AC137" s="153"/>
      <c r="AD137" s="153"/>
      <c r="AE137" s="153"/>
      <c r="AF137" s="153"/>
      <c r="AG137" s="153"/>
      <c r="AH137" s="153"/>
      <c r="AI137" s="153"/>
      <c r="AJ137" s="153"/>
      <c r="AK137" s="153"/>
      <c r="AL137" s="153"/>
      <c r="AM137" s="153"/>
      <c r="AN137" s="153"/>
      <c r="AO137" s="153"/>
      <c r="AP137" s="153"/>
      <c r="AQ137" s="153"/>
      <c r="AR137" s="153"/>
      <c r="AS137" s="153"/>
      <c r="AT137" s="153"/>
      <c r="AU137" s="153"/>
      <c r="AV137" s="153"/>
      <c r="AW137" s="153"/>
      <c r="AX137" s="153"/>
      <c r="AY137" s="153"/>
      <c r="AZ137" s="153"/>
      <c r="BA137" s="153"/>
      <c r="BB137" s="153"/>
      <c r="BC137" s="153"/>
      <c r="BD137" s="153"/>
      <c r="BE137" s="153"/>
      <c r="BF137" s="153"/>
      <c r="BG137" s="153"/>
      <c r="BH137" s="153"/>
      <c r="BI137" s="153"/>
      <c r="BJ137" s="153"/>
      <c r="BK137" s="153"/>
      <c r="BL137" s="153"/>
      <c r="BM137" s="153"/>
      <c r="BN137" s="153"/>
      <c r="BO137" s="153"/>
      <c r="BP137" s="153"/>
      <c r="BQ137" s="153"/>
      <c r="BR137" s="153"/>
      <c r="BS137" s="153"/>
      <c r="BT137" s="153"/>
      <c r="BU137" s="153"/>
      <c r="BV137" s="541">
        <f t="shared" si="20"/>
        <v>5000000</v>
      </c>
      <c r="BW137" s="240">
        <f t="shared" si="21"/>
        <v>-4999900</v>
      </c>
      <c r="BX137" s="486" t="s">
        <v>1203</v>
      </c>
      <c r="BY137" s="449"/>
      <c r="BZ137" s="451"/>
      <c r="DU137" s="379" t="s">
        <v>926</v>
      </c>
      <c r="DV137" s="189" t="s">
        <v>511</v>
      </c>
      <c r="DW137" s="175" t="s">
        <v>512</v>
      </c>
      <c r="DX137" s="175">
        <v>0</v>
      </c>
      <c r="DY137" s="180">
        <v>1</v>
      </c>
      <c r="DZ137" s="179">
        <v>0.25</v>
      </c>
      <c r="EA137" s="188">
        <v>0.25</v>
      </c>
      <c r="EB137" s="179">
        <v>0.25</v>
      </c>
      <c r="EC137" s="376">
        <v>0.25</v>
      </c>
      <c r="GH137" s="2" t="str">
        <f t="shared" si="23"/>
        <v>1</v>
      </c>
      <c r="GI137" s="2" t="str">
        <f t="shared" si="24"/>
        <v>1</v>
      </c>
      <c r="GJ137" s="2">
        <f t="shared" si="17"/>
        <v>100</v>
      </c>
    </row>
    <row r="138" spans="1:192" ht="31.5" customHeight="1" x14ac:dyDescent="0.25">
      <c r="A138" s="140" t="s">
        <v>52</v>
      </c>
      <c r="B138" s="22" t="s">
        <v>53</v>
      </c>
      <c r="C138" s="29" t="s">
        <v>107</v>
      </c>
      <c r="D138" s="23" t="s">
        <v>75</v>
      </c>
      <c r="E138" s="36" t="s">
        <v>255</v>
      </c>
      <c r="F138" s="49" t="s">
        <v>168</v>
      </c>
      <c r="G138" s="49" t="s">
        <v>169</v>
      </c>
      <c r="H138" s="43">
        <v>25</v>
      </c>
      <c r="I138" s="48">
        <v>90</v>
      </c>
      <c r="J138" s="740"/>
      <c r="K138" s="411" t="s">
        <v>928</v>
      </c>
      <c r="L138" s="354" t="s">
        <v>515</v>
      </c>
      <c r="M138" s="405" t="s">
        <v>516</v>
      </c>
      <c r="N138" s="404">
        <f t="shared" si="18"/>
        <v>0</v>
      </c>
      <c r="O138" s="404">
        <f t="shared" si="19"/>
        <v>1</v>
      </c>
      <c r="P138" s="675">
        <v>0.2</v>
      </c>
      <c r="Q138" s="324"/>
      <c r="R138" s="704">
        <f t="shared" si="22"/>
        <v>100</v>
      </c>
      <c r="S138" s="666"/>
      <c r="T138" s="149">
        <v>6000000</v>
      </c>
      <c r="U138" s="150"/>
      <c r="V138" s="150"/>
      <c r="W138" s="150"/>
      <c r="X138" s="150"/>
      <c r="Y138" s="150"/>
      <c r="Z138" s="150"/>
      <c r="AA138" s="150"/>
      <c r="AB138" s="150"/>
      <c r="AC138" s="150"/>
      <c r="AD138" s="150"/>
      <c r="AE138" s="150"/>
      <c r="AF138" s="150"/>
      <c r="AG138" s="150"/>
      <c r="AH138" s="150"/>
      <c r="AI138" s="150"/>
      <c r="AJ138" s="150"/>
      <c r="AK138" s="150"/>
      <c r="AL138" s="150"/>
      <c r="AM138" s="150"/>
      <c r="AN138" s="150"/>
      <c r="AO138" s="150"/>
      <c r="AP138" s="150"/>
      <c r="AQ138" s="150"/>
      <c r="AR138" s="150"/>
      <c r="AS138" s="150"/>
      <c r="AT138" s="150"/>
      <c r="AU138" s="150"/>
      <c r="AV138" s="150"/>
      <c r="AW138" s="150"/>
      <c r="AX138" s="150"/>
      <c r="AY138" s="150"/>
      <c r="AZ138" s="150"/>
      <c r="BA138" s="150"/>
      <c r="BB138" s="150"/>
      <c r="BC138" s="150"/>
      <c r="BD138" s="150"/>
      <c r="BE138" s="150"/>
      <c r="BF138" s="150"/>
      <c r="BG138" s="150"/>
      <c r="BH138" s="150"/>
      <c r="BI138" s="150"/>
      <c r="BJ138" s="150"/>
      <c r="BK138" s="150"/>
      <c r="BL138" s="150"/>
      <c r="BM138" s="150"/>
      <c r="BN138" s="150"/>
      <c r="BO138" s="150"/>
      <c r="BP138" s="150"/>
      <c r="BQ138" s="150"/>
      <c r="BR138" s="150"/>
      <c r="BS138" s="150"/>
      <c r="BT138" s="150"/>
      <c r="BU138" s="150"/>
      <c r="BV138" s="191">
        <f t="shared" si="20"/>
        <v>6000000</v>
      </c>
      <c r="BW138" s="20">
        <f t="shared" si="21"/>
        <v>-5999900</v>
      </c>
      <c r="BX138" s="480" t="s">
        <v>1203</v>
      </c>
      <c r="BY138" s="449"/>
      <c r="BZ138" s="451"/>
      <c r="DU138" s="379" t="s">
        <v>927</v>
      </c>
      <c r="DV138" s="189" t="s">
        <v>513</v>
      </c>
      <c r="DW138" s="175" t="s">
        <v>514</v>
      </c>
      <c r="DX138" s="175">
        <v>0</v>
      </c>
      <c r="DY138" s="175">
        <v>1</v>
      </c>
      <c r="DZ138" s="176">
        <v>0</v>
      </c>
      <c r="EA138" s="457">
        <v>0</v>
      </c>
      <c r="EB138" s="196">
        <v>0.5</v>
      </c>
      <c r="EC138" s="378">
        <v>0.5</v>
      </c>
      <c r="GH138" s="2" t="str">
        <f t="shared" si="23"/>
        <v>1</v>
      </c>
      <c r="GI138" s="2" t="str">
        <f t="shared" si="24"/>
        <v>1</v>
      </c>
      <c r="GJ138" s="2">
        <f t="shared" ref="GJ138:GJ201" si="25">+((IF((GH138+GI138)=0,"100",(((GH138+GI138)/2)*100))))</f>
        <v>100</v>
      </c>
    </row>
    <row r="139" spans="1:192" ht="55.5" customHeight="1" x14ac:dyDescent="0.25">
      <c r="A139" s="140" t="s">
        <v>52</v>
      </c>
      <c r="B139" s="22" t="s">
        <v>53</v>
      </c>
      <c r="C139" s="29" t="s">
        <v>107</v>
      </c>
      <c r="D139" s="23" t="s">
        <v>75</v>
      </c>
      <c r="E139" s="36" t="s">
        <v>255</v>
      </c>
      <c r="F139" s="49" t="s">
        <v>168</v>
      </c>
      <c r="G139" s="49" t="s">
        <v>169</v>
      </c>
      <c r="H139" s="43">
        <v>25</v>
      </c>
      <c r="I139" s="48">
        <v>90</v>
      </c>
      <c r="J139" s="740"/>
      <c r="K139" s="411" t="s">
        <v>929</v>
      </c>
      <c r="L139" s="354" t="s">
        <v>517</v>
      </c>
      <c r="M139" s="405" t="s">
        <v>518</v>
      </c>
      <c r="N139" s="404">
        <f t="shared" si="18"/>
        <v>1</v>
      </c>
      <c r="O139" s="404">
        <f t="shared" si="19"/>
        <v>2</v>
      </c>
      <c r="P139" s="675">
        <v>0.25</v>
      </c>
      <c r="Q139" s="324"/>
      <c r="R139" s="704">
        <f t="shared" si="22"/>
        <v>100</v>
      </c>
      <c r="S139" s="666"/>
      <c r="T139" s="149">
        <v>10000000</v>
      </c>
      <c r="U139" s="150"/>
      <c r="V139" s="150"/>
      <c r="W139" s="150"/>
      <c r="X139" s="150"/>
      <c r="Y139" s="150"/>
      <c r="Z139" s="150"/>
      <c r="AA139" s="150"/>
      <c r="AB139" s="150"/>
      <c r="AC139" s="150"/>
      <c r="AD139" s="150"/>
      <c r="AE139" s="150"/>
      <c r="AF139" s="150"/>
      <c r="AG139" s="150"/>
      <c r="AH139" s="150"/>
      <c r="AI139" s="150"/>
      <c r="AJ139" s="150"/>
      <c r="AK139" s="150"/>
      <c r="AL139" s="150"/>
      <c r="AM139" s="150"/>
      <c r="AN139" s="150"/>
      <c r="AO139" s="150"/>
      <c r="AP139" s="150"/>
      <c r="AQ139" s="150"/>
      <c r="AR139" s="150"/>
      <c r="AS139" s="150"/>
      <c r="AT139" s="150"/>
      <c r="AU139" s="150"/>
      <c r="AV139" s="150"/>
      <c r="AW139" s="150"/>
      <c r="AX139" s="150"/>
      <c r="AY139" s="150"/>
      <c r="AZ139" s="150"/>
      <c r="BA139" s="150"/>
      <c r="BB139" s="150"/>
      <c r="BC139" s="150"/>
      <c r="BD139" s="150"/>
      <c r="BE139" s="150"/>
      <c r="BF139" s="150"/>
      <c r="BG139" s="150"/>
      <c r="BH139" s="150"/>
      <c r="BI139" s="150"/>
      <c r="BJ139" s="150"/>
      <c r="BK139" s="150"/>
      <c r="BL139" s="150"/>
      <c r="BM139" s="150"/>
      <c r="BN139" s="150"/>
      <c r="BO139" s="150"/>
      <c r="BP139" s="150"/>
      <c r="BQ139" s="150"/>
      <c r="BR139" s="150"/>
      <c r="BS139" s="150"/>
      <c r="BT139" s="150"/>
      <c r="BU139" s="150"/>
      <c r="BV139" s="191">
        <f t="shared" si="20"/>
        <v>10000000</v>
      </c>
      <c r="BW139" s="20">
        <f t="shared" si="21"/>
        <v>-9999900</v>
      </c>
      <c r="BX139" s="480" t="s">
        <v>1203</v>
      </c>
      <c r="BY139" s="449"/>
      <c r="BZ139" s="451"/>
      <c r="DU139" s="379" t="s">
        <v>928</v>
      </c>
      <c r="DV139" s="189" t="s">
        <v>515</v>
      </c>
      <c r="DW139" s="175" t="s">
        <v>516</v>
      </c>
      <c r="DX139" s="175">
        <v>0</v>
      </c>
      <c r="DY139" s="175">
        <v>1</v>
      </c>
      <c r="DZ139" s="179">
        <v>0.25</v>
      </c>
      <c r="EA139" s="188">
        <v>0.25</v>
      </c>
      <c r="EB139" s="179">
        <v>0.25</v>
      </c>
      <c r="EC139" s="376">
        <v>0.25</v>
      </c>
      <c r="GH139" s="2" t="str">
        <f t="shared" si="23"/>
        <v>1</v>
      </c>
      <c r="GI139" s="2" t="str">
        <f t="shared" si="24"/>
        <v>1</v>
      </c>
      <c r="GJ139" s="2">
        <f t="shared" si="25"/>
        <v>100</v>
      </c>
    </row>
    <row r="140" spans="1:192" ht="45" customHeight="1" x14ac:dyDescent="0.25">
      <c r="A140" s="140" t="s">
        <v>52</v>
      </c>
      <c r="B140" s="22" t="s">
        <v>53</v>
      </c>
      <c r="C140" s="29" t="s">
        <v>107</v>
      </c>
      <c r="D140" s="23" t="s">
        <v>75</v>
      </c>
      <c r="E140" s="36" t="s">
        <v>255</v>
      </c>
      <c r="F140" s="49" t="s">
        <v>168</v>
      </c>
      <c r="G140" s="49" t="s">
        <v>169</v>
      </c>
      <c r="H140" s="43">
        <v>25</v>
      </c>
      <c r="I140" s="48">
        <v>90</v>
      </c>
      <c r="J140" s="740"/>
      <c r="K140" s="411" t="s">
        <v>930</v>
      </c>
      <c r="L140" s="354" t="s">
        <v>519</v>
      </c>
      <c r="M140" s="405" t="s">
        <v>520</v>
      </c>
      <c r="N140" s="404">
        <f t="shared" si="18"/>
        <v>10</v>
      </c>
      <c r="O140" s="404">
        <f t="shared" si="19"/>
        <v>20</v>
      </c>
      <c r="P140" s="675">
        <v>0.2</v>
      </c>
      <c r="Q140" s="324"/>
      <c r="R140" s="704">
        <f t="shared" si="22"/>
        <v>100</v>
      </c>
      <c r="S140" s="666"/>
      <c r="T140" s="149">
        <v>2000000</v>
      </c>
      <c r="U140" s="150"/>
      <c r="V140" s="150"/>
      <c r="W140" s="150"/>
      <c r="X140" s="150"/>
      <c r="Y140" s="150"/>
      <c r="Z140" s="150"/>
      <c r="AA140" s="150"/>
      <c r="AB140" s="150"/>
      <c r="AC140" s="150"/>
      <c r="AD140" s="150"/>
      <c r="AE140" s="150"/>
      <c r="AF140" s="150"/>
      <c r="AG140" s="150"/>
      <c r="AH140" s="150"/>
      <c r="AI140" s="150"/>
      <c r="AJ140" s="150"/>
      <c r="AK140" s="150"/>
      <c r="AL140" s="150"/>
      <c r="AM140" s="150"/>
      <c r="AN140" s="150"/>
      <c r="AO140" s="150"/>
      <c r="AP140" s="150"/>
      <c r="AQ140" s="150"/>
      <c r="AR140" s="150"/>
      <c r="AS140" s="150"/>
      <c r="AT140" s="150"/>
      <c r="AU140" s="150"/>
      <c r="AV140" s="150"/>
      <c r="AW140" s="150"/>
      <c r="AX140" s="150"/>
      <c r="AY140" s="150"/>
      <c r="AZ140" s="150"/>
      <c r="BA140" s="150"/>
      <c r="BB140" s="150"/>
      <c r="BC140" s="150"/>
      <c r="BD140" s="150"/>
      <c r="BE140" s="150"/>
      <c r="BF140" s="150"/>
      <c r="BG140" s="150"/>
      <c r="BH140" s="150"/>
      <c r="BI140" s="150"/>
      <c r="BJ140" s="150"/>
      <c r="BK140" s="150"/>
      <c r="BL140" s="150"/>
      <c r="BM140" s="150"/>
      <c r="BN140" s="150"/>
      <c r="BO140" s="150"/>
      <c r="BP140" s="150"/>
      <c r="BQ140" s="150"/>
      <c r="BR140" s="150"/>
      <c r="BS140" s="150"/>
      <c r="BT140" s="150"/>
      <c r="BU140" s="150"/>
      <c r="BV140" s="191">
        <f t="shared" si="20"/>
        <v>2000000</v>
      </c>
      <c r="BW140" s="20">
        <f t="shared" si="21"/>
        <v>-1999900</v>
      </c>
      <c r="BX140" s="480" t="s">
        <v>1203</v>
      </c>
      <c r="BY140" s="449"/>
      <c r="BZ140" s="451"/>
      <c r="DU140" s="379" t="s">
        <v>929</v>
      </c>
      <c r="DV140" s="189" t="s">
        <v>517</v>
      </c>
      <c r="DW140" s="175" t="s">
        <v>518</v>
      </c>
      <c r="DX140" s="175">
        <v>1</v>
      </c>
      <c r="DY140" s="175">
        <v>2</v>
      </c>
      <c r="DZ140" s="177">
        <v>0.5</v>
      </c>
      <c r="EA140" s="181">
        <v>0.5</v>
      </c>
      <c r="EB140" s="177">
        <v>0.5</v>
      </c>
      <c r="EC140" s="380">
        <v>0.5</v>
      </c>
      <c r="GH140" s="2" t="str">
        <f t="shared" si="23"/>
        <v>1</v>
      </c>
      <c r="GI140" s="2" t="str">
        <f t="shared" si="24"/>
        <v>1</v>
      </c>
      <c r="GJ140" s="2">
        <f t="shared" si="25"/>
        <v>100</v>
      </c>
    </row>
    <row r="141" spans="1:192" ht="57" customHeight="1" thickBot="1" x14ac:dyDescent="0.3">
      <c r="A141" s="140" t="s">
        <v>52</v>
      </c>
      <c r="B141" s="22" t="s">
        <v>53</v>
      </c>
      <c r="C141" s="29" t="s">
        <v>107</v>
      </c>
      <c r="D141" s="23" t="s">
        <v>75</v>
      </c>
      <c r="E141" s="216" t="s">
        <v>255</v>
      </c>
      <c r="F141" s="234" t="s">
        <v>168</v>
      </c>
      <c r="G141" s="234" t="s">
        <v>169</v>
      </c>
      <c r="H141" s="218">
        <v>25</v>
      </c>
      <c r="I141" s="219">
        <v>90</v>
      </c>
      <c r="J141" s="751"/>
      <c r="K141" s="412" t="s">
        <v>931</v>
      </c>
      <c r="L141" s="358" t="s">
        <v>521</v>
      </c>
      <c r="M141" s="402" t="s">
        <v>522</v>
      </c>
      <c r="N141" s="403">
        <f t="shared" si="18"/>
        <v>15</v>
      </c>
      <c r="O141" s="403">
        <f t="shared" si="19"/>
        <v>65</v>
      </c>
      <c r="P141" s="676">
        <v>10</v>
      </c>
      <c r="Q141" s="328"/>
      <c r="R141" s="708">
        <f t="shared" si="22"/>
        <v>100</v>
      </c>
      <c r="S141" s="666"/>
      <c r="T141" s="220">
        <v>50000000</v>
      </c>
      <c r="U141" s="221"/>
      <c r="V141" s="221"/>
      <c r="W141" s="221"/>
      <c r="X141" s="221"/>
      <c r="Y141" s="221"/>
      <c r="Z141" s="221"/>
      <c r="AA141" s="221"/>
      <c r="AB141" s="221"/>
      <c r="AC141" s="221"/>
      <c r="AD141" s="221"/>
      <c r="AE141" s="221"/>
      <c r="AF141" s="221"/>
      <c r="AG141" s="221"/>
      <c r="AH141" s="221"/>
      <c r="AI141" s="221"/>
      <c r="AJ141" s="221"/>
      <c r="AK141" s="221"/>
      <c r="AL141" s="221"/>
      <c r="AM141" s="221"/>
      <c r="AN141" s="221"/>
      <c r="AO141" s="221"/>
      <c r="AP141" s="221"/>
      <c r="AQ141" s="221"/>
      <c r="AR141" s="221"/>
      <c r="AS141" s="221"/>
      <c r="AT141" s="221"/>
      <c r="AU141" s="221"/>
      <c r="AV141" s="221"/>
      <c r="AW141" s="221"/>
      <c r="AX141" s="221"/>
      <c r="AY141" s="221"/>
      <c r="AZ141" s="221"/>
      <c r="BA141" s="221"/>
      <c r="BB141" s="221"/>
      <c r="BC141" s="221"/>
      <c r="BD141" s="221"/>
      <c r="BE141" s="221"/>
      <c r="BF141" s="221"/>
      <c r="BG141" s="221"/>
      <c r="BH141" s="221"/>
      <c r="BI141" s="221"/>
      <c r="BJ141" s="221"/>
      <c r="BK141" s="221"/>
      <c r="BL141" s="221"/>
      <c r="BM141" s="221"/>
      <c r="BN141" s="221"/>
      <c r="BO141" s="221"/>
      <c r="BP141" s="221"/>
      <c r="BQ141" s="221"/>
      <c r="BR141" s="221"/>
      <c r="BS141" s="221"/>
      <c r="BT141" s="221"/>
      <c r="BU141" s="221"/>
      <c r="BV141" s="539">
        <f t="shared" si="20"/>
        <v>50000000</v>
      </c>
      <c r="BW141" s="222">
        <f t="shared" si="21"/>
        <v>-49999900</v>
      </c>
      <c r="BX141" s="484" t="s">
        <v>1203</v>
      </c>
      <c r="BY141" s="449"/>
      <c r="BZ141" s="451"/>
      <c r="DU141" s="379" t="s">
        <v>930</v>
      </c>
      <c r="DV141" s="189" t="s">
        <v>519</v>
      </c>
      <c r="DW141" s="175" t="s">
        <v>520</v>
      </c>
      <c r="DX141" s="175">
        <v>10</v>
      </c>
      <c r="DY141" s="175">
        <v>20</v>
      </c>
      <c r="DZ141" s="176">
        <v>6</v>
      </c>
      <c r="EA141" s="183">
        <v>6</v>
      </c>
      <c r="EB141" s="176">
        <v>4</v>
      </c>
      <c r="EC141" s="377">
        <v>4</v>
      </c>
      <c r="GH141" s="2" t="str">
        <f t="shared" si="23"/>
        <v>1</v>
      </c>
      <c r="GI141" s="2" t="str">
        <f t="shared" si="24"/>
        <v>1</v>
      </c>
      <c r="GJ141" s="2">
        <f t="shared" si="25"/>
        <v>100</v>
      </c>
    </row>
    <row r="142" spans="1:192" ht="58.5" customHeight="1" thickTop="1" x14ac:dyDescent="0.25">
      <c r="A142" s="140" t="s">
        <v>52</v>
      </c>
      <c r="B142" s="22" t="s">
        <v>53</v>
      </c>
      <c r="C142" s="29" t="s">
        <v>107</v>
      </c>
      <c r="D142" s="23" t="s">
        <v>75</v>
      </c>
      <c r="E142" s="211" t="s">
        <v>256</v>
      </c>
      <c r="F142" s="212" t="s">
        <v>170</v>
      </c>
      <c r="G142" s="213" t="s">
        <v>171</v>
      </c>
      <c r="H142" s="214">
        <v>18152</v>
      </c>
      <c r="I142" s="215">
        <v>40000</v>
      </c>
      <c r="J142" s="740" t="s">
        <v>1169</v>
      </c>
      <c r="K142" s="408" t="s">
        <v>932</v>
      </c>
      <c r="L142" s="357" t="s">
        <v>523</v>
      </c>
      <c r="M142" s="409" t="s">
        <v>524</v>
      </c>
      <c r="N142" s="410">
        <f t="shared" si="18"/>
        <v>0</v>
      </c>
      <c r="O142" s="410">
        <f t="shared" si="19"/>
        <v>1</v>
      </c>
      <c r="P142" s="677">
        <v>0.2</v>
      </c>
      <c r="Q142" s="327">
        <f>SUM(R142:R145)</f>
        <v>400</v>
      </c>
      <c r="R142" s="707">
        <f t="shared" si="22"/>
        <v>100</v>
      </c>
      <c r="S142" s="666"/>
      <c r="T142" s="204">
        <v>40000000</v>
      </c>
      <c r="U142" s="190"/>
      <c r="V142" s="190"/>
      <c r="W142" s="190"/>
      <c r="X142" s="190"/>
      <c r="Y142" s="190"/>
      <c r="Z142" s="190"/>
      <c r="AA142" s="190"/>
      <c r="AB142" s="190"/>
      <c r="AC142" s="190"/>
      <c r="AD142" s="190"/>
      <c r="AE142" s="190"/>
      <c r="AF142" s="190"/>
      <c r="AG142" s="190"/>
      <c r="AH142" s="190"/>
      <c r="AI142" s="190"/>
      <c r="AJ142" s="190"/>
      <c r="AK142" s="190"/>
      <c r="AL142" s="190"/>
      <c r="AM142" s="190"/>
      <c r="AN142" s="190"/>
      <c r="AO142" s="190"/>
      <c r="AP142" s="190"/>
      <c r="AQ142" s="190"/>
      <c r="AR142" s="190"/>
      <c r="AS142" s="190"/>
      <c r="AT142" s="190"/>
      <c r="AU142" s="190"/>
      <c r="AV142" s="190"/>
      <c r="AW142" s="190"/>
      <c r="AX142" s="190"/>
      <c r="AY142" s="190"/>
      <c r="AZ142" s="190"/>
      <c r="BA142" s="190"/>
      <c r="BB142" s="190"/>
      <c r="BC142" s="190"/>
      <c r="BD142" s="190"/>
      <c r="BE142" s="190"/>
      <c r="BF142" s="190"/>
      <c r="BG142" s="190"/>
      <c r="BH142" s="190"/>
      <c r="BI142" s="190"/>
      <c r="BJ142" s="190"/>
      <c r="BK142" s="190"/>
      <c r="BL142" s="190"/>
      <c r="BM142" s="190"/>
      <c r="BN142" s="190"/>
      <c r="BO142" s="190"/>
      <c r="BP142" s="190"/>
      <c r="BQ142" s="190"/>
      <c r="BR142" s="190"/>
      <c r="BS142" s="190"/>
      <c r="BT142" s="190"/>
      <c r="BU142" s="190"/>
      <c r="BV142" s="540">
        <f t="shared" si="20"/>
        <v>40000000</v>
      </c>
      <c r="BW142" s="206">
        <f t="shared" si="21"/>
        <v>-39999900</v>
      </c>
      <c r="BX142" s="485" t="s">
        <v>1203</v>
      </c>
      <c r="BY142" s="449"/>
      <c r="BZ142" s="451"/>
      <c r="DU142" s="379" t="s">
        <v>931</v>
      </c>
      <c r="DV142" s="189" t="s">
        <v>521</v>
      </c>
      <c r="DW142" s="175" t="s">
        <v>522</v>
      </c>
      <c r="DX142" s="176">
        <v>15</v>
      </c>
      <c r="DY142" s="176">
        <v>65</v>
      </c>
      <c r="DZ142" s="176">
        <v>0</v>
      </c>
      <c r="EA142" s="181">
        <v>30</v>
      </c>
      <c r="EB142" s="177">
        <v>30</v>
      </c>
      <c r="EC142" s="376">
        <v>5</v>
      </c>
      <c r="GH142" s="2" t="str">
        <f t="shared" si="23"/>
        <v>1</v>
      </c>
      <c r="GI142" s="2" t="str">
        <f t="shared" si="24"/>
        <v>1</v>
      </c>
      <c r="GJ142" s="2">
        <f t="shared" si="25"/>
        <v>100</v>
      </c>
    </row>
    <row r="143" spans="1:192" ht="53.25" customHeight="1" x14ac:dyDescent="0.25">
      <c r="A143" s="140" t="s">
        <v>52</v>
      </c>
      <c r="B143" s="22" t="s">
        <v>53</v>
      </c>
      <c r="C143" s="29" t="s">
        <v>107</v>
      </c>
      <c r="D143" s="23" t="s">
        <v>75</v>
      </c>
      <c r="E143" s="36" t="s">
        <v>256</v>
      </c>
      <c r="F143" s="49" t="s">
        <v>170</v>
      </c>
      <c r="G143" s="49" t="s">
        <v>171</v>
      </c>
      <c r="H143" s="43">
        <v>18152</v>
      </c>
      <c r="I143" s="48">
        <v>40000</v>
      </c>
      <c r="J143" s="740"/>
      <c r="K143" s="411" t="s">
        <v>933</v>
      </c>
      <c r="L143" s="354" t="s">
        <v>525</v>
      </c>
      <c r="M143" s="405" t="s">
        <v>526</v>
      </c>
      <c r="N143" s="404">
        <f t="shared" si="18"/>
        <v>0</v>
      </c>
      <c r="O143" s="404">
        <f t="shared" si="19"/>
        <v>4</v>
      </c>
      <c r="P143" s="675">
        <v>0.5</v>
      </c>
      <c r="Q143" s="324"/>
      <c r="R143" s="704">
        <f t="shared" si="22"/>
        <v>100</v>
      </c>
      <c r="S143" s="666"/>
      <c r="T143" s="149">
        <v>50000000</v>
      </c>
      <c r="U143" s="150"/>
      <c r="V143" s="150"/>
      <c r="W143" s="150"/>
      <c r="X143" s="150"/>
      <c r="Y143" s="150"/>
      <c r="Z143" s="150"/>
      <c r="AA143" s="150"/>
      <c r="AB143" s="150"/>
      <c r="AC143" s="150"/>
      <c r="AD143" s="150"/>
      <c r="AE143" s="150"/>
      <c r="AF143" s="150"/>
      <c r="AG143" s="150"/>
      <c r="AH143" s="150"/>
      <c r="AI143" s="150"/>
      <c r="AJ143" s="150"/>
      <c r="AK143" s="150"/>
      <c r="AL143" s="150"/>
      <c r="AM143" s="150"/>
      <c r="AN143" s="150"/>
      <c r="AO143" s="150"/>
      <c r="AP143" s="150"/>
      <c r="AQ143" s="150"/>
      <c r="AR143" s="150"/>
      <c r="AS143" s="150"/>
      <c r="AT143" s="150"/>
      <c r="AU143" s="150"/>
      <c r="AV143" s="150"/>
      <c r="AW143" s="150"/>
      <c r="AX143" s="150"/>
      <c r="AY143" s="150"/>
      <c r="AZ143" s="150"/>
      <c r="BA143" s="150"/>
      <c r="BB143" s="150"/>
      <c r="BC143" s="150"/>
      <c r="BD143" s="150"/>
      <c r="BE143" s="150"/>
      <c r="BF143" s="150"/>
      <c r="BG143" s="150"/>
      <c r="BH143" s="150"/>
      <c r="BI143" s="150"/>
      <c r="BJ143" s="150"/>
      <c r="BK143" s="150"/>
      <c r="BL143" s="150"/>
      <c r="BM143" s="150"/>
      <c r="BN143" s="150"/>
      <c r="BO143" s="150"/>
      <c r="BP143" s="150"/>
      <c r="BQ143" s="150"/>
      <c r="BR143" s="150"/>
      <c r="BS143" s="150"/>
      <c r="BT143" s="150"/>
      <c r="BU143" s="150"/>
      <c r="BV143" s="191">
        <f t="shared" si="20"/>
        <v>50000000</v>
      </c>
      <c r="BW143" s="20">
        <f t="shared" si="21"/>
        <v>-49999900</v>
      </c>
      <c r="BX143" s="480" t="s">
        <v>1203</v>
      </c>
      <c r="BY143" s="449"/>
      <c r="BZ143" s="451"/>
      <c r="DU143" s="379" t="s">
        <v>932</v>
      </c>
      <c r="DV143" s="189" t="s">
        <v>523</v>
      </c>
      <c r="DW143" s="175" t="s">
        <v>524</v>
      </c>
      <c r="DX143" s="180">
        <v>0</v>
      </c>
      <c r="DY143" s="180">
        <v>1</v>
      </c>
      <c r="DZ143" s="179">
        <v>0.25</v>
      </c>
      <c r="EA143" s="458">
        <v>0</v>
      </c>
      <c r="EB143" s="196">
        <v>0.35</v>
      </c>
      <c r="EC143" s="378">
        <v>0.4</v>
      </c>
      <c r="GH143" s="2" t="str">
        <f t="shared" si="23"/>
        <v>1</v>
      </c>
      <c r="GI143" s="2" t="str">
        <f t="shared" si="24"/>
        <v>1</v>
      </c>
      <c r="GJ143" s="2">
        <f t="shared" si="25"/>
        <v>100</v>
      </c>
    </row>
    <row r="144" spans="1:192" ht="48" customHeight="1" x14ac:dyDescent="0.25">
      <c r="A144" s="140" t="s">
        <v>52</v>
      </c>
      <c r="B144" s="22" t="s">
        <v>53</v>
      </c>
      <c r="C144" s="29" t="s">
        <v>107</v>
      </c>
      <c r="D144" s="23" t="s">
        <v>75</v>
      </c>
      <c r="E144" s="36" t="s">
        <v>256</v>
      </c>
      <c r="F144" s="49" t="s">
        <v>170</v>
      </c>
      <c r="G144" s="49" t="s">
        <v>171</v>
      </c>
      <c r="H144" s="43">
        <v>18152</v>
      </c>
      <c r="I144" s="48">
        <v>40000</v>
      </c>
      <c r="J144" s="740"/>
      <c r="K144" s="411" t="s">
        <v>934</v>
      </c>
      <c r="L144" s="354" t="s">
        <v>527</v>
      </c>
      <c r="M144" s="405" t="s">
        <v>528</v>
      </c>
      <c r="N144" s="404">
        <f t="shared" si="18"/>
        <v>1</v>
      </c>
      <c r="O144" s="404">
        <f t="shared" si="19"/>
        <v>3</v>
      </c>
      <c r="P144" s="675">
        <v>0.25</v>
      </c>
      <c r="Q144" s="324"/>
      <c r="R144" s="704">
        <f t="shared" si="22"/>
        <v>100</v>
      </c>
      <c r="S144" s="666"/>
      <c r="T144" s="149">
        <v>25000000</v>
      </c>
      <c r="U144" s="150"/>
      <c r="V144" s="150"/>
      <c r="W144" s="150"/>
      <c r="X144" s="150"/>
      <c r="Y144" s="150"/>
      <c r="Z144" s="150"/>
      <c r="AA144" s="150"/>
      <c r="AB144" s="150"/>
      <c r="AC144" s="150"/>
      <c r="AD144" s="150"/>
      <c r="AE144" s="150"/>
      <c r="AF144" s="150"/>
      <c r="AG144" s="150"/>
      <c r="AH144" s="150"/>
      <c r="AI144" s="150"/>
      <c r="AJ144" s="150"/>
      <c r="AK144" s="150"/>
      <c r="AL144" s="150"/>
      <c r="AM144" s="150"/>
      <c r="AN144" s="150"/>
      <c r="AO144" s="150"/>
      <c r="AP144" s="150"/>
      <c r="AQ144" s="150"/>
      <c r="AR144" s="150"/>
      <c r="AS144" s="150"/>
      <c r="AT144" s="150"/>
      <c r="AU144" s="150"/>
      <c r="AV144" s="150"/>
      <c r="AW144" s="150"/>
      <c r="AX144" s="150"/>
      <c r="AY144" s="150"/>
      <c r="AZ144" s="150"/>
      <c r="BA144" s="150"/>
      <c r="BB144" s="150"/>
      <c r="BC144" s="150"/>
      <c r="BD144" s="150"/>
      <c r="BE144" s="150"/>
      <c r="BF144" s="150"/>
      <c r="BG144" s="150"/>
      <c r="BH144" s="150"/>
      <c r="BI144" s="150"/>
      <c r="BJ144" s="150"/>
      <c r="BK144" s="150"/>
      <c r="BL144" s="150"/>
      <c r="BM144" s="150"/>
      <c r="BN144" s="150"/>
      <c r="BO144" s="150"/>
      <c r="BP144" s="150"/>
      <c r="BQ144" s="150"/>
      <c r="BR144" s="150"/>
      <c r="BS144" s="150"/>
      <c r="BT144" s="150"/>
      <c r="BU144" s="150"/>
      <c r="BV144" s="191">
        <f t="shared" si="20"/>
        <v>25000000</v>
      </c>
      <c r="BW144" s="20">
        <f t="shared" si="21"/>
        <v>-24999900</v>
      </c>
      <c r="BX144" s="480" t="s">
        <v>1203</v>
      </c>
      <c r="BY144" s="449"/>
      <c r="BZ144" s="451"/>
      <c r="DU144" s="379" t="s">
        <v>933</v>
      </c>
      <c r="DV144" s="189" t="s">
        <v>525</v>
      </c>
      <c r="DW144" s="175" t="s">
        <v>526</v>
      </c>
      <c r="DX144" s="180">
        <v>0</v>
      </c>
      <c r="DY144" s="180">
        <v>4</v>
      </c>
      <c r="DZ144" s="176">
        <v>1</v>
      </c>
      <c r="EA144" s="183">
        <v>1</v>
      </c>
      <c r="EB144" s="176">
        <v>1</v>
      </c>
      <c r="EC144" s="377">
        <v>1</v>
      </c>
      <c r="GH144" s="2" t="str">
        <f t="shared" si="23"/>
        <v>1</v>
      </c>
      <c r="GI144" s="2" t="str">
        <f t="shared" si="24"/>
        <v>1</v>
      </c>
      <c r="GJ144" s="2">
        <f t="shared" si="25"/>
        <v>100</v>
      </c>
    </row>
    <row r="145" spans="1:192" ht="64.5" customHeight="1" thickBot="1" x14ac:dyDescent="0.3">
      <c r="A145" s="293" t="s">
        <v>52</v>
      </c>
      <c r="B145" s="28" t="s">
        <v>53</v>
      </c>
      <c r="C145" s="35" t="s">
        <v>107</v>
      </c>
      <c r="D145" s="474" t="s">
        <v>75</v>
      </c>
      <c r="E145" s="39" t="s">
        <v>256</v>
      </c>
      <c r="F145" s="75" t="s">
        <v>170</v>
      </c>
      <c r="G145" s="75" t="s">
        <v>171</v>
      </c>
      <c r="H145" s="294">
        <v>18152</v>
      </c>
      <c r="I145" s="295">
        <v>40000</v>
      </c>
      <c r="J145" s="741"/>
      <c r="K145" s="434" t="s">
        <v>935</v>
      </c>
      <c r="L145" s="364" t="s">
        <v>529</v>
      </c>
      <c r="M145" s="402" t="s">
        <v>530</v>
      </c>
      <c r="N145" s="403">
        <f t="shared" si="18"/>
        <v>0</v>
      </c>
      <c r="O145" s="403">
        <f t="shared" si="19"/>
        <v>1</v>
      </c>
      <c r="P145" s="676">
        <v>0.2</v>
      </c>
      <c r="Q145" s="332"/>
      <c r="R145" s="712">
        <f t="shared" si="22"/>
        <v>100</v>
      </c>
      <c r="S145" s="669"/>
      <c r="T145" s="296">
        <v>15000000</v>
      </c>
      <c r="U145" s="297"/>
      <c r="V145" s="297"/>
      <c r="W145" s="297"/>
      <c r="X145" s="297"/>
      <c r="Y145" s="297"/>
      <c r="Z145" s="297"/>
      <c r="AA145" s="297"/>
      <c r="AB145" s="297"/>
      <c r="AC145" s="297"/>
      <c r="AD145" s="297"/>
      <c r="AE145" s="297"/>
      <c r="AF145" s="297"/>
      <c r="AG145" s="297"/>
      <c r="AH145" s="297"/>
      <c r="AI145" s="297"/>
      <c r="AJ145" s="297"/>
      <c r="AK145" s="297"/>
      <c r="AL145" s="297"/>
      <c r="AM145" s="297"/>
      <c r="AN145" s="297"/>
      <c r="AO145" s="297"/>
      <c r="AP145" s="297"/>
      <c r="AQ145" s="297"/>
      <c r="AR145" s="297"/>
      <c r="AS145" s="297"/>
      <c r="AT145" s="297"/>
      <c r="AU145" s="297"/>
      <c r="AV145" s="297"/>
      <c r="AW145" s="297"/>
      <c r="AX145" s="297"/>
      <c r="AY145" s="297"/>
      <c r="AZ145" s="297"/>
      <c r="BA145" s="297"/>
      <c r="BB145" s="297"/>
      <c r="BC145" s="297"/>
      <c r="BD145" s="297"/>
      <c r="BE145" s="297"/>
      <c r="BF145" s="297"/>
      <c r="BG145" s="297"/>
      <c r="BH145" s="297"/>
      <c r="BI145" s="297"/>
      <c r="BJ145" s="297"/>
      <c r="BK145" s="297"/>
      <c r="BL145" s="297"/>
      <c r="BM145" s="297"/>
      <c r="BN145" s="297"/>
      <c r="BO145" s="297"/>
      <c r="BP145" s="297"/>
      <c r="BQ145" s="297"/>
      <c r="BR145" s="297"/>
      <c r="BS145" s="297"/>
      <c r="BT145" s="297"/>
      <c r="BU145" s="297"/>
      <c r="BV145" s="544">
        <f t="shared" si="20"/>
        <v>15000000</v>
      </c>
      <c r="BW145" s="298">
        <f t="shared" si="21"/>
        <v>-14999900</v>
      </c>
      <c r="BX145" s="488" t="s">
        <v>1203</v>
      </c>
      <c r="BY145" s="449"/>
      <c r="BZ145" s="451"/>
      <c r="DU145" s="379" t="s">
        <v>934</v>
      </c>
      <c r="DV145" s="189" t="s">
        <v>527</v>
      </c>
      <c r="DW145" s="175" t="s">
        <v>528</v>
      </c>
      <c r="DX145" s="180">
        <v>1</v>
      </c>
      <c r="DY145" s="180">
        <v>3</v>
      </c>
      <c r="DZ145" s="176">
        <v>1</v>
      </c>
      <c r="EA145" s="183">
        <v>1</v>
      </c>
      <c r="EB145" s="176">
        <v>1</v>
      </c>
      <c r="EC145" s="377">
        <v>0</v>
      </c>
      <c r="GH145" s="2" t="str">
        <f t="shared" si="23"/>
        <v>1</v>
      </c>
      <c r="GI145" s="2" t="str">
        <f t="shared" si="24"/>
        <v>1</v>
      </c>
      <c r="GJ145" s="2">
        <f t="shared" si="25"/>
        <v>100</v>
      </c>
    </row>
    <row r="146" spans="1:192" ht="65.25" customHeight="1" thickTop="1" x14ac:dyDescent="0.25">
      <c r="A146" s="289" t="s">
        <v>54</v>
      </c>
      <c r="B146" s="228" t="s">
        <v>55</v>
      </c>
      <c r="C146" s="227" t="s">
        <v>108</v>
      </c>
      <c r="D146" s="228" t="s">
        <v>76</v>
      </c>
      <c r="E146" s="211" t="s">
        <v>257</v>
      </c>
      <c r="F146" s="212" t="s">
        <v>172</v>
      </c>
      <c r="G146" s="213" t="s">
        <v>173</v>
      </c>
      <c r="H146" s="300">
        <v>87</v>
      </c>
      <c r="I146" s="241">
        <v>114</v>
      </c>
      <c r="J146" s="740" t="s">
        <v>1170</v>
      </c>
      <c r="K146" s="439" t="s">
        <v>936</v>
      </c>
      <c r="L146" s="357" t="s">
        <v>531</v>
      </c>
      <c r="M146" s="436" t="s">
        <v>532</v>
      </c>
      <c r="N146" s="437">
        <f t="shared" si="18"/>
        <v>12</v>
      </c>
      <c r="O146" s="437">
        <f t="shared" si="19"/>
        <v>17</v>
      </c>
      <c r="P146" s="683">
        <f t="shared" ref="P146:P198" si="26">VLOOKUP(K146,$DU$8:$EC$303,9,0)</f>
        <v>0</v>
      </c>
      <c r="Q146" s="327">
        <f>SUM(R146:R166)</f>
        <v>400</v>
      </c>
      <c r="R146" s="707" t="str">
        <f t="shared" si="22"/>
        <v>100</v>
      </c>
      <c r="S146" s="670">
        <f>SUM(BV146:BV166)</f>
        <v>9275220984</v>
      </c>
      <c r="T146" s="204"/>
      <c r="U146" s="190"/>
      <c r="V146" s="190"/>
      <c r="W146" s="190"/>
      <c r="X146" s="190"/>
      <c r="Y146" s="190"/>
      <c r="Z146" s="190"/>
      <c r="AA146" s="190"/>
      <c r="AB146" s="190"/>
      <c r="AC146" s="190"/>
      <c r="AD146" s="190"/>
      <c r="AE146" s="190"/>
      <c r="AF146" s="190"/>
      <c r="AG146" s="190"/>
      <c r="AH146" s="190"/>
      <c r="AI146" s="190"/>
      <c r="AJ146" s="190"/>
      <c r="AK146" s="190"/>
      <c r="AL146" s="190"/>
      <c r="AM146" s="190"/>
      <c r="AN146" s="190"/>
      <c r="AO146" s="190"/>
      <c r="AP146" s="190"/>
      <c r="AQ146" s="190"/>
      <c r="AR146" s="190"/>
      <c r="AS146" s="190"/>
      <c r="AT146" s="190"/>
      <c r="AU146" s="190"/>
      <c r="AV146" s="190"/>
      <c r="AW146" s="190"/>
      <c r="AX146" s="190"/>
      <c r="AY146" s="190"/>
      <c r="AZ146" s="190"/>
      <c r="BA146" s="190"/>
      <c r="BB146" s="190"/>
      <c r="BC146" s="190"/>
      <c r="BD146" s="190"/>
      <c r="BE146" s="190"/>
      <c r="BF146" s="190"/>
      <c r="BG146" s="190"/>
      <c r="BH146" s="190"/>
      <c r="BI146" s="190"/>
      <c r="BJ146" s="190"/>
      <c r="BK146" s="190"/>
      <c r="BL146" s="190"/>
      <c r="BM146" s="190"/>
      <c r="BN146" s="190"/>
      <c r="BO146" s="190"/>
      <c r="BP146" s="190"/>
      <c r="BQ146" s="190"/>
      <c r="BR146" s="190"/>
      <c r="BS146" s="190"/>
      <c r="BT146" s="190"/>
      <c r="BU146" s="190"/>
      <c r="BV146" s="540">
        <f t="shared" si="20"/>
        <v>0</v>
      </c>
      <c r="BW146" s="206">
        <f t="shared" si="21"/>
        <v>100</v>
      </c>
      <c r="BX146" s="485" t="s">
        <v>1204</v>
      </c>
      <c r="BY146" s="449"/>
      <c r="BZ146" s="451"/>
      <c r="DU146" s="379" t="s">
        <v>935</v>
      </c>
      <c r="DV146" s="189" t="s">
        <v>529</v>
      </c>
      <c r="DW146" s="175" t="s">
        <v>530</v>
      </c>
      <c r="DX146" s="180">
        <v>0</v>
      </c>
      <c r="DY146" s="180">
        <v>1</v>
      </c>
      <c r="DZ146" s="177">
        <v>0.2</v>
      </c>
      <c r="EA146" s="181">
        <v>0.2</v>
      </c>
      <c r="EB146" s="177">
        <v>0.3</v>
      </c>
      <c r="EC146" s="380">
        <v>0.3</v>
      </c>
      <c r="GH146" s="2" t="str">
        <f t="shared" si="23"/>
        <v>0</v>
      </c>
      <c r="GI146" s="2" t="str">
        <f t="shared" si="24"/>
        <v>0</v>
      </c>
      <c r="GJ146" s="2" t="str">
        <f t="shared" si="25"/>
        <v>100</v>
      </c>
    </row>
    <row r="147" spans="1:192" ht="45" customHeight="1" x14ac:dyDescent="0.25">
      <c r="A147" s="140" t="s">
        <v>54</v>
      </c>
      <c r="B147" s="22" t="s">
        <v>55</v>
      </c>
      <c r="C147" s="29" t="s">
        <v>108</v>
      </c>
      <c r="D147" s="23" t="s">
        <v>76</v>
      </c>
      <c r="E147" s="36" t="s">
        <v>257</v>
      </c>
      <c r="F147" s="49" t="s">
        <v>172</v>
      </c>
      <c r="G147" s="49" t="s">
        <v>173</v>
      </c>
      <c r="H147" s="64">
        <v>87</v>
      </c>
      <c r="I147" s="143">
        <v>114</v>
      </c>
      <c r="J147" s="740"/>
      <c r="K147" s="428" t="s">
        <v>937</v>
      </c>
      <c r="L147" s="354" t="s">
        <v>533</v>
      </c>
      <c r="M147" s="405" t="s">
        <v>534</v>
      </c>
      <c r="N147" s="404">
        <f t="shared" si="18"/>
        <v>0</v>
      </c>
      <c r="O147" s="404">
        <f t="shared" si="19"/>
        <v>3</v>
      </c>
      <c r="P147" s="675">
        <f t="shared" si="26"/>
        <v>1</v>
      </c>
      <c r="Q147" s="324"/>
      <c r="R147" s="704">
        <f t="shared" si="22"/>
        <v>100</v>
      </c>
      <c r="S147" s="666"/>
      <c r="T147" s="149">
        <v>375220984</v>
      </c>
      <c r="U147" s="150"/>
      <c r="V147" s="150"/>
      <c r="W147" s="150"/>
      <c r="X147" s="150"/>
      <c r="Y147" s="150"/>
      <c r="Z147" s="150"/>
      <c r="AA147" s="150"/>
      <c r="AB147" s="150"/>
      <c r="AC147" s="150"/>
      <c r="AD147" s="150"/>
      <c r="AE147" s="150"/>
      <c r="AF147" s="150"/>
      <c r="AG147" s="150"/>
      <c r="AH147" s="150"/>
      <c r="AI147" s="150"/>
      <c r="AJ147" s="150"/>
      <c r="AK147" s="150"/>
      <c r="AL147" s="150"/>
      <c r="AM147" s="150"/>
      <c r="AN147" s="150"/>
      <c r="AO147" s="150"/>
      <c r="AP147" s="150"/>
      <c r="AQ147" s="150"/>
      <c r="AR147" s="150"/>
      <c r="AS147" s="150"/>
      <c r="AT147" s="150"/>
      <c r="AU147" s="150"/>
      <c r="AV147" s="150"/>
      <c r="AW147" s="150"/>
      <c r="AX147" s="150"/>
      <c r="AY147" s="150"/>
      <c r="AZ147" s="150"/>
      <c r="BA147" s="150"/>
      <c r="BB147" s="150"/>
      <c r="BC147" s="150"/>
      <c r="BD147" s="150"/>
      <c r="BE147" s="150"/>
      <c r="BF147" s="150"/>
      <c r="BG147" s="150"/>
      <c r="BH147" s="150"/>
      <c r="BI147" s="150"/>
      <c r="BJ147" s="150"/>
      <c r="BK147" s="150"/>
      <c r="BL147" s="150"/>
      <c r="BM147" s="150"/>
      <c r="BN147" s="150">
        <v>2000000000</v>
      </c>
      <c r="BO147" s="150"/>
      <c r="BP147" s="150"/>
      <c r="BQ147" s="150"/>
      <c r="BR147" s="150"/>
      <c r="BS147" s="150"/>
      <c r="BT147" s="150"/>
      <c r="BU147" s="150"/>
      <c r="BV147" s="191">
        <f t="shared" si="20"/>
        <v>2375220984</v>
      </c>
      <c r="BW147" s="20">
        <f t="shared" si="21"/>
        <v>-2375220884</v>
      </c>
      <c r="BX147" s="480" t="s">
        <v>1204</v>
      </c>
      <c r="BY147" s="450"/>
      <c r="BZ147" s="451"/>
      <c r="DU147" s="385" t="s">
        <v>936</v>
      </c>
      <c r="DV147" s="189" t="s">
        <v>531</v>
      </c>
      <c r="DW147" s="175" t="s">
        <v>532</v>
      </c>
      <c r="DX147" s="185">
        <v>12</v>
      </c>
      <c r="DY147" s="185">
        <v>17</v>
      </c>
      <c r="DZ147" s="183">
        <v>0</v>
      </c>
      <c r="EA147" s="183">
        <v>3</v>
      </c>
      <c r="EB147" s="183">
        <v>2</v>
      </c>
      <c r="EC147" s="387">
        <v>0</v>
      </c>
      <c r="GH147" s="2" t="str">
        <f t="shared" si="23"/>
        <v>1</v>
      </c>
      <c r="GI147" s="2" t="str">
        <f t="shared" si="24"/>
        <v>1</v>
      </c>
      <c r="GJ147" s="2">
        <f t="shared" si="25"/>
        <v>100</v>
      </c>
    </row>
    <row r="148" spans="1:192" ht="50.25" customHeight="1" x14ac:dyDescent="0.25">
      <c r="A148" s="140" t="s">
        <v>54</v>
      </c>
      <c r="B148" s="22" t="s">
        <v>55</v>
      </c>
      <c r="C148" s="29" t="s">
        <v>108</v>
      </c>
      <c r="D148" s="23" t="s">
        <v>76</v>
      </c>
      <c r="E148" s="36" t="s">
        <v>257</v>
      </c>
      <c r="F148" s="49" t="s">
        <v>172</v>
      </c>
      <c r="G148" s="49" t="s">
        <v>173</v>
      </c>
      <c r="H148" s="64">
        <v>87</v>
      </c>
      <c r="I148" s="143">
        <v>114</v>
      </c>
      <c r="J148" s="740"/>
      <c r="K148" s="428" t="s">
        <v>938</v>
      </c>
      <c r="L148" s="354" t="s">
        <v>535</v>
      </c>
      <c r="M148" s="405" t="s">
        <v>536</v>
      </c>
      <c r="N148" s="404">
        <f t="shared" si="18"/>
        <v>12</v>
      </c>
      <c r="O148" s="404">
        <f t="shared" si="19"/>
        <v>12</v>
      </c>
      <c r="P148" s="675">
        <v>0</v>
      </c>
      <c r="Q148" s="324"/>
      <c r="R148" s="704" t="str">
        <f t="shared" si="22"/>
        <v>100</v>
      </c>
      <c r="S148" s="666"/>
      <c r="T148" s="149"/>
      <c r="U148" s="150"/>
      <c r="V148" s="150"/>
      <c r="W148" s="150"/>
      <c r="X148" s="150"/>
      <c r="Y148" s="150"/>
      <c r="Z148" s="150"/>
      <c r="AA148" s="150"/>
      <c r="AB148" s="150"/>
      <c r="AC148" s="150"/>
      <c r="AD148" s="150"/>
      <c r="AE148" s="150"/>
      <c r="AF148" s="150"/>
      <c r="AG148" s="150"/>
      <c r="AH148" s="150"/>
      <c r="AI148" s="150"/>
      <c r="AJ148" s="150"/>
      <c r="AK148" s="150"/>
      <c r="AL148" s="150"/>
      <c r="AM148" s="150"/>
      <c r="AN148" s="150"/>
      <c r="AO148" s="150"/>
      <c r="AP148" s="150"/>
      <c r="AQ148" s="150"/>
      <c r="AR148" s="150"/>
      <c r="AS148" s="150"/>
      <c r="AT148" s="150"/>
      <c r="AU148" s="150"/>
      <c r="AV148" s="150"/>
      <c r="AW148" s="150"/>
      <c r="AX148" s="150"/>
      <c r="AY148" s="150"/>
      <c r="AZ148" s="150"/>
      <c r="BA148" s="150"/>
      <c r="BB148" s="150"/>
      <c r="BC148" s="150"/>
      <c r="BD148" s="150"/>
      <c r="BE148" s="150"/>
      <c r="BF148" s="150"/>
      <c r="BG148" s="150"/>
      <c r="BH148" s="150"/>
      <c r="BI148" s="150"/>
      <c r="BJ148" s="150"/>
      <c r="BK148" s="150"/>
      <c r="BL148" s="150"/>
      <c r="BM148" s="150"/>
      <c r="BN148" s="150"/>
      <c r="BO148" s="150"/>
      <c r="BP148" s="150"/>
      <c r="BQ148" s="150"/>
      <c r="BR148" s="150"/>
      <c r="BS148" s="150"/>
      <c r="BT148" s="150"/>
      <c r="BU148" s="150"/>
      <c r="BV148" s="191">
        <f t="shared" si="20"/>
        <v>0</v>
      </c>
      <c r="BW148" s="20">
        <f t="shared" si="21"/>
        <v>100</v>
      </c>
      <c r="BX148" s="480" t="s">
        <v>1204</v>
      </c>
      <c r="BY148" s="449"/>
      <c r="BZ148" s="451"/>
      <c r="DU148" s="385" t="s">
        <v>937</v>
      </c>
      <c r="DV148" s="189" t="s">
        <v>533</v>
      </c>
      <c r="DW148" s="175" t="s">
        <v>534</v>
      </c>
      <c r="DX148" s="175">
        <v>0</v>
      </c>
      <c r="DY148" s="175">
        <v>3</v>
      </c>
      <c r="DZ148" s="177">
        <v>0.2</v>
      </c>
      <c r="EA148" s="457">
        <v>0.2</v>
      </c>
      <c r="EB148" s="195">
        <v>1.6</v>
      </c>
      <c r="EC148" s="377">
        <v>1</v>
      </c>
      <c r="GH148" s="2" t="str">
        <f t="shared" si="23"/>
        <v>0</v>
      </c>
      <c r="GI148" s="2" t="str">
        <f t="shared" si="24"/>
        <v>0</v>
      </c>
      <c r="GJ148" s="2" t="str">
        <f t="shared" si="25"/>
        <v>100</v>
      </c>
    </row>
    <row r="149" spans="1:192" ht="45.75" customHeight="1" x14ac:dyDescent="0.25">
      <c r="A149" s="140" t="s">
        <v>54</v>
      </c>
      <c r="B149" s="22" t="s">
        <v>55</v>
      </c>
      <c r="C149" s="29" t="s">
        <v>108</v>
      </c>
      <c r="D149" s="23" t="s">
        <v>76</v>
      </c>
      <c r="E149" s="36" t="s">
        <v>257</v>
      </c>
      <c r="F149" s="49" t="s">
        <v>172</v>
      </c>
      <c r="G149" s="49" t="s">
        <v>173</v>
      </c>
      <c r="H149" s="64">
        <v>87</v>
      </c>
      <c r="I149" s="143">
        <v>114</v>
      </c>
      <c r="J149" s="740"/>
      <c r="K149" s="428" t="s">
        <v>939</v>
      </c>
      <c r="L149" s="354" t="s">
        <v>537</v>
      </c>
      <c r="M149" s="405" t="s">
        <v>538</v>
      </c>
      <c r="N149" s="404">
        <f t="shared" si="18"/>
        <v>26</v>
      </c>
      <c r="O149" s="404">
        <f t="shared" si="19"/>
        <v>28</v>
      </c>
      <c r="P149" s="675">
        <f t="shared" si="26"/>
        <v>1</v>
      </c>
      <c r="Q149" s="324"/>
      <c r="R149" s="704">
        <f t="shared" si="22"/>
        <v>100</v>
      </c>
      <c r="S149" s="666"/>
      <c r="T149" s="149">
        <v>214815095</v>
      </c>
      <c r="U149" s="150"/>
      <c r="V149" s="150"/>
      <c r="W149" s="150"/>
      <c r="X149" s="150"/>
      <c r="Y149" s="150"/>
      <c r="Z149" s="150"/>
      <c r="AA149" s="150"/>
      <c r="AB149" s="150"/>
      <c r="AC149" s="150"/>
      <c r="AD149" s="150"/>
      <c r="AE149" s="190">
        <v>2078184905</v>
      </c>
      <c r="AF149" s="190">
        <v>7000000</v>
      </c>
      <c r="AG149" s="150"/>
      <c r="AH149" s="150"/>
      <c r="AI149" s="150"/>
      <c r="AJ149" s="150"/>
      <c r="AK149" s="150"/>
      <c r="AL149" s="150"/>
      <c r="AM149" s="150"/>
      <c r="AN149" s="150"/>
      <c r="AO149" s="150"/>
      <c r="AP149" s="150"/>
      <c r="AQ149" s="150"/>
      <c r="AR149" s="150"/>
      <c r="AS149" s="150"/>
      <c r="AT149" s="150"/>
      <c r="AU149" s="150"/>
      <c r="AV149" s="150"/>
      <c r="AW149" s="150"/>
      <c r="AX149" s="150"/>
      <c r="AY149" s="150"/>
      <c r="AZ149" s="150"/>
      <c r="BA149" s="150"/>
      <c r="BB149" s="150"/>
      <c r="BC149" s="150"/>
      <c r="BD149" s="150"/>
      <c r="BE149" s="150"/>
      <c r="BF149" s="150"/>
      <c r="BG149" s="150"/>
      <c r="BH149" s="150"/>
      <c r="BI149" s="150"/>
      <c r="BJ149" s="150"/>
      <c r="BK149" s="150"/>
      <c r="BL149" s="150"/>
      <c r="BM149" s="150"/>
      <c r="BN149" s="150"/>
      <c r="BO149" s="150"/>
      <c r="BP149" s="150"/>
      <c r="BQ149" s="150"/>
      <c r="BR149" s="150"/>
      <c r="BS149" s="150"/>
      <c r="BT149" s="150"/>
      <c r="BU149" s="150"/>
      <c r="BV149" s="191">
        <f t="shared" si="20"/>
        <v>2300000000</v>
      </c>
      <c r="BW149" s="20">
        <f t="shared" si="21"/>
        <v>-2299999900</v>
      </c>
      <c r="BX149" s="480" t="s">
        <v>1204</v>
      </c>
      <c r="BY149" s="449"/>
      <c r="BZ149" s="451"/>
      <c r="DU149" s="385" t="s">
        <v>938</v>
      </c>
      <c r="DV149" s="189" t="s">
        <v>535</v>
      </c>
      <c r="DW149" s="175" t="s">
        <v>536</v>
      </c>
      <c r="DX149" s="180">
        <v>12</v>
      </c>
      <c r="DY149" s="180">
        <v>12</v>
      </c>
      <c r="DZ149" s="176">
        <v>12</v>
      </c>
      <c r="EA149" s="459">
        <v>4</v>
      </c>
      <c r="EB149" s="194">
        <v>4</v>
      </c>
      <c r="EC149" s="381">
        <v>4</v>
      </c>
      <c r="GH149" s="2" t="str">
        <f t="shared" si="23"/>
        <v>1</v>
      </c>
      <c r="GI149" s="2" t="str">
        <f t="shared" si="24"/>
        <v>1</v>
      </c>
      <c r="GJ149" s="2">
        <f t="shared" si="25"/>
        <v>100</v>
      </c>
    </row>
    <row r="150" spans="1:192" ht="48" customHeight="1" x14ac:dyDescent="0.25">
      <c r="A150" s="140" t="s">
        <v>54</v>
      </c>
      <c r="B150" s="22" t="s">
        <v>55</v>
      </c>
      <c r="C150" s="29" t="s">
        <v>108</v>
      </c>
      <c r="D150" s="23" t="s">
        <v>76</v>
      </c>
      <c r="E150" s="36" t="s">
        <v>257</v>
      </c>
      <c r="F150" s="49" t="s">
        <v>172</v>
      </c>
      <c r="G150" s="49" t="s">
        <v>173</v>
      </c>
      <c r="H150" s="64">
        <v>87</v>
      </c>
      <c r="I150" s="143">
        <v>114</v>
      </c>
      <c r="J150" s="740"/>
      <c r="K150" s="428" t="s">
        <v>940</v>
      </c>
      <c r="L150" s="354" t="s">
        <v>539</v>
      </c>
      <c r="M150" s="405" t="s">
        <v>540</v>
      </c>
      <c r="N150" s="404">
        <f t="shared" si="18"/>
        <v>0</v>
      </c>
      <c r="O150" s="404">
        <f t="shared" si="19"/>
        <v>3</v>
      </c>
      <c r="P150" s="675">
        <v>0</v>
      </c>
      <c r="Q150" s="324"/>
      <c r="R150" s="704" t="str">
        <f t="shared" si="22"/>
        <v>100</v>
      </c>
      <c r="S150" s="666"/>
      <c r="T150" s="149"/>
      <c r="U150" s="150"/>
      <c r="V150" s="150"/>
      <c r="W150" s="150"/>
      <c r="X150" s="150"/>
      <c r="Y150" s="150"/>
      <c r="Z150" s="150"/>
      <c r="AA150" s="150"/>
      <c r="AB150" s="150"/>
      <c r="AC150" s="150"/>
      <c r="AD150" s="150"/>
      <c r="AE150" s="150"/>
      <c r="AF150" s="150"/>
      <c r="AG150" s="150"/>
      <c r="AH150" s="150"/>
      <c r="AI150" s="150"/>
      <c r="AJ150" s="150"/>
      <c r="AK150" s="150"/>
      <c r="AL150" s="150"/>
      <c r="AM150" s="150"/>
      <c r="AN150" s="150"/>
      <c r="AO150" s="150"/>
      <c r="AP150" s="150"/>
      <c r="AQ150" s="150"/>
      <c r="AR150" s="150"/>
      <c r="AS150" s="150"/>
      <c r="AT150" s="150"/>
      <c r="AU150" s="150"/>
      <c r="AV150" s="150"/>
      <c r="AW150" s="150"/>
      <c r="AX150" s="150"/>
      <c r="AY150" s="150"/>
      <c r="AZ150" s="150"/>
      <c r="BA150" s="150"/>
      <c r="BB150" s="150"/>
      <c r="BC150" s="150"/>
      <c r="BD150" s="150"/>
      <c r="BE150" s="150"/>
      <c r="BF150" s="150"/>
      <c r="BG150" s="150"/>
      <c r="BH150" s="150"/>
      <c r="BI150" s="150"/>
      <c r="BJ150" s="150"/>
      <c r="BK150" s="150"/>
      <c r="BL150" s="150"/>
      <c r="BM150" s="150"/>
      <c r="BN150" s="150"/>
      <c r="BO150" s="150"/>
      <c r="BP150" s="150"/>
      <c r="BQ150" s="150"/>
      <c r="BR150" s="150"/>
      <c r="BS150" s="150"/>
      <c r="BT150" s="150"/>
      <c r="BU150" s="150"/>
      <c r="BV150" s="191">
        <f t="shared" si="20"/>
        <v>0</v>
      </c>
      <c r="BW150" s="20">
        <f t="shared" si="21"/>
        <v>100</v>
      </c>
      <c r="BX150" s="480" t="s">
        <v>1204</v>
      </c>
      <c r="BY150" s="449"/>
      <c r="BZ150" s="451"/>
      <c r="DU150" s="385" t="s">
        <v>939</v>
      </c>
      <c r="DV150" s="189" t="s">
        <v>537</v>
      </c>
      <c r="DW150" s="175" t="s">
        <v>538</v>
      </c>
      <c r="DX150" s="388">
        <v>26</v>
      </c>
      <c r="DY150" s="388">
        <v>28</v>
      </c>
      <c r="DZ150" s="183">
        <v>0</v>
      </c>
      <c r="EA150" s="457">
        <v>0.5</v>
      </c>
      <c r="EB150" s="195">
        <v>0.5</v>
      </c>
      <c r="EC150" s="381">
        <v>1</v>
      </c>
      <c r="GH150" s="2" t="str">
        <f t="shared" si="23"/>
        <v>0</v>
      </c>
      <c r="GI150" s="2" t="str">
        <f t="shared" si="24"/>
        <v>0</v>
      </c>
      <c r="GJ150" s="2" t="str">
        <f t="shared" si="25"/>
        <v>100</v>
      </c>
    </row>
    <row r="151" spans="1:192" ht="42" customHeight="1" x14ac:dyDescent="0.25">
      <c r="A151" s="140" t="s">
        <v>54</v>
      </c>
      <c r="B151" s="22" t="s">
        <v>55</v>
      </c>
      <c r="C151" s="29" t="s">
        <v>108</v>
      </c>
      <c r="D151" s="23" t="s">
        <v>76</v>
      </c>
      <c r="E151" s="36" t="s">
        <v>257</v>
      </c>
      <c r="F151" s="49" t="s">
        <v>172</v>
      </c>
      <c r="G151" s="49" t="s">
        <v>173</v>
      </c>
      <c r="H151" s="64">
        <v>87</v>
      </c>
      <c r="I151" s="143">
        <v>114</v>
      </c>
      <c r="J151" s="740"/>
      <c r="K151" s="428" t="s">
        <v>941</v>
      </c>
      <c r="L151" s="354" t="s">
        <v>541</v>
      </c>
      <c r="M151" s="405" t="s">
        <v>542</v>
      </c>
      <c r="N151" s="404">
        <f t="shared" si="18"/>
        <v>26</v>
      </c>
      <c r="O151" s="404">
        <f t="shared" si="19"/>
        <v>26</v>
      </c>
      <c r="P151" s="675">
        <v>0</v>
      </c>
      <c r="Q151" s="324"/>
      <c r="R151" s="704" t="str">
        <f t="shared" si="22"/>
        <v>100</v>
      </c>
      <c r="S151" s="666"/>
      <c r="T151" s="149"/>
      <c r="U151" s="150"/>
      <c r="V151" s="150"/>
      <c r="W151" s="150"/>
      <c r="X151" s="150"/>
      <c r="Y151" s="150"/>
      <c r="Z151" s="150"/>
      <c r="AA151" s="150"/>
      <c r="AB151" s="150"/>
      <c r="AC151" s="150"/>
      <c r="AD151" s="150"/>
      <c r="AE151" s="150"/>
      <c r="AF151" s="150"/>
      <c r="AG151" s="150"/>
      <c r="AH151" s="150"/>
      <c r="AI151" s="150"/>
      <c r="AJ151" s="150"/>
      <c r="AK151" s="150"/>
      <c r="AL151" s="150"/>
      <c r="AM151" s="150"/>
      <c r="AN151" s="150"/>
      <c r="AO151" s="150"/>
      <c r="AP151" s="150"/>
      <c r="AQ151" s="150"/>
      <c r="AR151" s="150"/>
      <c r="AS151" s="150"/>
      <c r="AT151" s="150"/>
      <c r="AU151" s="150"/>
      <c r="AV151" s="150"/>
      <c r="AW151" s="150"/>
      <c r="AX151" s="150"/>
      <c r="AY151" s="150"/>
      <c r="AZ151" s="150"/>
      <c r="BA151" s="150"/>
      <c r="BB151" s="150"/>
      <c r="BC151" s="150"/>
      <c r="BD151" s="150"/>
      <c r="BE151" s="150"/>
      <c r="BF151" s="150"/>
      <c r="BG151" s="150"/>
      <c r="BH151" s="150"/>
      <c r="BI151" s="150"/>
      <c r="BJ151" s="150"/>
      <c r="BK151" s="150"/>
      <c r="BL151" s="150"/>
      <c r="BM151" s="150"/>
      <c r="BN151" s="150"/>
      <c r="BO151" s="150"/>
      <c r="BP151" s="150"/>
      <c r="BQ151" s="150"/>
      <c r="BR151" s="150"/>
      <c r="BS151" s="150"/>
      <c r="BT151" s="150"/>
      <c r="BU151" s="150"/>
      <c r="BV151" s="191">
        <f t="shared" si="20"/>
        <v>0</v>
      </c>
      <c r="BW151" s="20">
        <f t="shared" si="21"/>
        <v>100</v>
      </c>
      <c r="BX151" s="480" t="s">
        <v>1204</v>
      </c>
      <c r="BY151" s="449"/>
      <c r="BZ151" s="451"/>
      <c r="DU151" s="385" t="s">
        <v>940</v>
      </c>
      <c r="DV151" s="189" t="s">
        <v>539</v>
      </c>
      <c r="DW151" s="175" t="s">
        <v>540</v>
      </c>
      <c r="DX151" s="180">
        <v>0</v>
      </c>
      <c r="DY151" s="180">
        <v>3</v>
      </c>
      <c r="DZ151" s="176">
        <v>0</v>
      </c>
      <c r="EA151" s="459">
        <v>0</v>
      </c>
      <c r="EB151" s="194">
        <v>2</v>
      </c>
      <c r="EC151" s="377">
        <v>1</v>
      </c>
      <c r="GH151" s="2" t="str">
        <f t="shared" si="23"/>
        <v>0</v>
      </c>
      <c r="GI151" s="2" t="str">
        <f t="shared" si="24"/>
        <v>0</v>
      </c>
      <c r="GJ151" s="2" t="str">
        <f t="shared" si="25"/>
        <v>100</v>
      </c>
    </row>
    <row r="152" spans="1:192" ht="44.25" customHeight="1" x14ac:dyDescent="0.25">
      <c r="A152" s="140" t="s">
        <v>54</v>
      </c>
      <c r="B152" s="22" t="s">
        <v>55</v>
      </c>
      <c r="C152" s="29" t="s">
        <v>108</v>
      </c>
      <c r="D152" s="23" t="s">
        <v>76</v>
      </c>
      <c r="E152" s="36" t="s">
        <v>257</v>
      </c>
      <c r="F152" s="49" t="s">
        <v>172</v>
      </c>
      <c r="G152" s="49" t="s">
        <v>173</v>
      </c>
      <c r="H152" s="64">
        <v>87</v>
      </c>
      <c r="I152" s="143">
        <v>114</v>
      </c>
      <c r="J152" s="740"/>
      <c r="K152" s="428" t="s">
        <v>942</v>
      </c>
      <c r="L152" s="354" t="s">
        <v>543</v>
      </c>
      <c r="M152" s="405" t="s">
        <v>538</v>
      </c>
      <c r="N152" s="404">
        <f t="shared" si="18"/>
        <v>0.6</v>
      </c>
      <c r="O152" s="404">
        <f t="shared" si="19"/>
        <v>1</v>
      </c>
      <c r="P152" s="675">
        <f t="shared" si="26"/>
        <v>0</v>
      </c>
      <c r="Q152" s="324"/>
      <c r="R152" s="704" t="str">
        <f t="shared" si="22"/>
        <v>100</v>
      </c>
      <c r="S152" s="666"/>
      <c r="T152" s="149"/>
      <c r="U152" s="150"/>
      <c r="V152" s="150"/>
      <c r="W152" s="150"/>
      <c r="X152" s="150"/>
      <c r="Y152" s="150"/>
      <c r="Z152" s="150"/>
      <c r="AA152" s="150"/>
      <c r="AB152" s="150"/>
      <c r="AC152" s="150"/>
      <c r="AD152" s="150"/>
      <c r="AE152" s="150"/>
      <c r="AF152" s="150"/>
      <c r="AG152" s="150"/>
      <c r="AH152" s="150"/>
      <c r="AI152" s="150"/>
      <c r="AJ152" s="150"/>
      <c r="AK152" s="150"/>
      <c r="AL152" s="150"/>
      <c r="AM152" s="150"/>
      <c r="AN152" s="150"/>
      <c r="AO152" s="150"/>
      <c r="AP152" s="150"/>
      <c r="AQ152" s="150"/>
      <c r="AR152" s="150"/>
      <c r="AS152" s="150"/>
      <c r="AT152" s="150"/>
      <c r="AU152" s="150"/>
      <c r="AV152" s="150"/>
      <c r="AW152" s="150"/>
      <c r="AX152" s="150"/>
      <c r="AY152" s="150"/>
      <c r="AZ152" s="150"/>
      <c r="BA152" s="150"/>
      <c r="BB152" s="150"/>
      <c r="BC152" s="150"/>
      <c r="BD152" s="150"/>
      <c r="BE152" s="150"/>
      <c r="BF152" s="150"/>
      <c r="BG152" s="150"/>
      <c r="BH152" s="150"/>
      <c r="BI152" s="150"/>
      <c r="BJ152" s="150"/>
      <c r="BK152" s="150"/>
      <c r="BL152" s="150"/>
      <c r="BM152" s="150"/>
      <c r="BN152" s="150"/>
      <c r="BO152" s="150"/>
      <c r="BP152" s="150"/>
      <c r="BQ152" s="150"/>
      <c r="BR152" s="150"/>
      <c r="BS152" s="150"/>
      <c r="BT152" s="150"/>
      <c r="BU152" s="150"/>
      <c r="BV152" s="191">
        <f t="shared" si="20"/>
        <v>0</v>
      </c>
      <c r="BW152" s="20">
        <f t="shared" si="21"/>
        <v>100</v>
      </c>
      <c r="BX152" s="480" t="s">
        <v>1204</v>
      </c>
      <c r="BY152" s="449"/>
      <c r="BZ152" s="451"/>
      <c r="DU152" s="385" t="s">
        <v>941</v>
      </c>
      <c r="DV152" s="189" t="s">
        <v>541</v>
      </c>
      <c r="DW152" s="175" t="s">
        <v>542</v>
      </c>
      <c r="DX152" s="180">
        <v>26</v>
      </c>
      <c r="DY152" s="180">
        <v>26</v>
      </c>
      <c r="DZ152" s="177">
        <v>0.2</v>
      </c>
      <c r="EA152" s="181">
        <v>7.8</v>
      </c>
      <c r="EB152" s="176">
        <v>10</v>
      </c>
      <c r="EC152" s="377">
        <v>8</v>
      </c>
      <c r="GH152" s="2" t="str">
        <f t="shared" si="23"/>
        <v>0</v>
      </c>
      <c r="GI152" s="2" t="str">
        <f t="shared" si="24"/>
        <v>0</v>
      </c>
      <c r="GJ152" s="2" t="str">
        <f t="shared" si="25"/>
        <v>100</v>
      </c>
    </row>
    <row r="153" spans="1:192" ht="54" customHeight="1" x14ac:dyDescent="0.25">
      <c r="A153" s="140" t="s">
        <v>54</v>
      </c>
      <c r="B153" s="22" t="s">
        <v>55</v>
      </c>
      <c r="C153" s="29" t="s">
        <v>108</v>
      </c>
      <c r="D153" s="23" t="s">
        <v>76</v>
      </c>
      <c r="E153" s="36" t="s">
        <v>257</v>
      </c>
      <c r="F153" s="49" t="s">
        <v>172</v>
      </c>
      <c r="G153" s="49" t="s">
        <v>173</v>
      </c>
      <c r="H153" s="64">
        <v>87</v>
      </c>
      <c r="I153" s="143">
        <v>114</v>
      </c>
      <c r="J153" s="740"/>
      <c r="K153" s="428" t="s">
        <v>943</v>
      </c>
      <c r="L153" s="354" t="s">
        <v>544</v>
      </c>
      <c r="M153" s="405" t="s">
        <v>542</v>
      </c>
      <c r="N153" s="404">
        <f t="shared" si="18"/>
        <v>1</v>
      </c>
      <c r="O153" s="404">
        <f t="shared" si="19"/>
        <v>1</v>
      </c>
      <c r="P153" s="675">
        <v>0</v>
      </c>
      <c r="Q153" s="324"/>
      <c r="R153" s="704" t="str">
        <f t="shared" si="22"/>
        <v>100</v>
      </c>
      <c r="S153" s="666"/>
      <c r="T153" s="149"/>
      <c r="U153" s="150"/>
      <c r="V153" s="150"/>
      <c r="W153" s="150"/>
      <c r="X153" s="150"/>
      <c r="Y153" s="150"/>
      <c r="Z153" s="150"/>
      <c r="AA153" s="150"/>
      <c r="AB153" s="150"/>
      <c r="AC153" s="150"/>
      <c r="AD153" s="150"/>
      <c r="AE153" s="150"/>
      <c r="AF153" s="150"/>
      <c r="AG153" s="150"/>
      <c r="AH153" s="150"/>
      <c r="AI153" s="150"/>
      <c r="AJ153" s="150"/>
      <c r="AK153" s="150"/>
      <c r="AL153" s="150"/>
      <c r="AM153" s="150"/>
      <c r="AN153" s="150"/>
      <c r="AO153" s="150"/>
      <c r="AP153" s="150"/>
      <c r="AQ153" s="150"/>
      <c r="AR153" s="150"/>
      <c r="AS153" s="150"/>
      <c r="AT153" s="150"/>
      <c r="AU153" s="150"/>
      <c r="AV153" s="150"/>
      <c r="AW153" s="150"/>
      <c r="AX153" s="150"/>
      <c r="AY153" s="150"/>
      <c r="AZ153" s="150"/>
      <c r="BA153" s="150"/>
      <c r="BB153" s="150"/>
      <c r="BC153" s="150"/>
      <c r="BD153" s="150"/>
      <c r="BE153" s="150"/>
      <c r="BF153" s="150"/>
      <c r="BG153" s="150"/>
      <c r="BH153" s="150"/>
      <c r="BI153" s="150"/>
      <c r="BJ153" s="150"/>
      <c r="BK153" s="150"/>
      <c r="BL153" s="150"/>
      <c r="BM153" s="150"/>
      <c r="BN153" s="150"/>
      <c r="BO153" s="150"/>
      <c r="BP153" s="150"/>
      <c r="BQ153" s="150"/>
      <c r="BR153" s="150"/>
      <c r="BS153" s="150"/>
      <c r="BT153" s="150"/>
      <c r="BU153" s="150"/>
      <c r="BV153" s="191">
        <f t="shared" si="20"/>
        <v>0</v>
      </c>
      <c r="BW153" s="20">
        <f t="shared" si="21"/>
        <v>100</v>
      </c>
      <c r="BX153" s="480" t="s">
        <v>1204</v>
      </c>
      <c r="BY153" s="449"/>
      <c r="BZ153" s="451"/>
      <c r="DU153" s="385" t="s">
        <v>942</v>
      </c>
      <c r="DV153" s="189" t="s">
        <v>543</v>
      </c>
      <c r="DW153" s="175" t="s">
        <v>538</v>
      </c>
      <c r="DX153" s="184">
        <v>0.6</v>
      </c>
      <c r="DY153" s="180">
        <v>1</v>
      </c>
      <c r="DZ153" s="177">
        <v>0.5</v>
      </c>
      <c r="EA153" s="457">
        <v>0.4</v>
      </c>
      <c r="EB153" s="195">
        <v>0.1</v>
      </c>
      <c r="EC153" s="377">
        <v>0</v>
      </c>
      <c r="GH153" s="2" t="str">
        <f t="shared" si="23"/>
        <v>0</v>
      </c>
      <c r="GI153" s="2" t="str">
        <f t="shared" si="24"/>
        <v>0</v>
      </c>
      <c r="GJ153" s="2" t="str">
        <f t="shared" si="25"/>
        <v>100</v>
      </c>
    </row>
    <row r="154" spans="1:192" ht="54" customHeight="1" x14ac:dyDescent="0.25">
      <c r="A154" s="140" t="s">
        <v>54</v>
      </c>
      <c r="B154" s="22" t="s">
        <v>55</v>
      </c>
      <c r="C154" s="29" t="s">
        <v>108</v>
      </c>
      <c r="D154" s="23" t="s">
        <v>76</v>
      </c>
      <c r="E154" s="36" t="s">
        <v>257</v>
      </c>
      <c r="F154" s="49" t="s">
        <v>172</v>
      </c>
      <c r="G154" s="49" t="s">
        <v>173</v>
      </c>
      <c r="H154" s="64">
        <v>87</v>
      </c>
      <c r="I154" s="143">
        <v>114</v>
      </c>
      <c r="J154" s="740"/>
      <c r="K154" s="428" t="s">
        <v>944</v>
      </c>
      <c r="L154" s="354" t="s">
        <v>545</v>
      </c>
      <c r="M154" s="405" t="s">
        <v>538</v>
      </c>
      <c r="N154" s="404">
        <f t="shared" si="18"/>
        <v>1</v>
      </c>
      <c r="O154" s="404">
        <f t="shared" si="19"/>
        <v>2</v>
      </c>
      <c r="P154" s="675">
        <f t="shared" si="26"/>
        <v>0.92</v>
      </c>
      <c r="Q154" s="324"/>
      <c r="R154" s="704">
        <f t="shared" si="22"/>
        <v>100</v>
      </c>
      <c r="S154" s="666"/>
      <c r="T154" s="149">
        <v>296000000</v>
      </c>
      <c r="U154" s="150"/>
      <c r="V154" s="150"/>
      <c r="W154" s="150"/>
      <c r="X154" s="150"/>
      <c r="Y154" s="150"/>
      <c r="Z154" s="150"/>
      <c r="AA154" s="150"/>
      <c r="AB154" s="150"/>
      <c r="AC154" s="150"/>
      <c r="AD154" s="150"/>
      <c r="AE154" s="150"/>
      <c r="AF154" s="150"/>
      <c r="AG154" s="150"/>
      <c r="AH154" s="150"/>
      <c r="AI154" s="150"/>
      <c r="AJ154" s="150"/>
      <c r="AK154" s="150"/>
      <c r="AL154" s="150"/>
      <c r="AM154" s="150"/>
      <c r="AN154" s="150"/>
      <c r="AO154" s="150"/>
      <c r="AP154" s="150"/>
      <c r="AQ154" s="150"/>
      <c r="AR154" s="150"/>
      <c r="AS154" s="150"/>
      <c r="AT154" s="150"/>
      <c r="AU154" s="150"/>
      <c r="AV154" s="150"/>
      <c r="AW154" s="150"/>
      <c r="AX154" s="150"/>
      <c r="AY154" s="150"/>
      <c r="AZ154" s="150"/>
      <c r="BA154" s="150"/>
      <c r="BB154" s="150"/>
      <c r="BC154" s="150">
        <v>2000000</v>
      </c>
      <c r="BD154" s="150"/>
      <c r="BE154" s="190">
        <v>2000000000</v>
      </c>
      <c r="BF154" s="190">
        <v>2000000</v>
      </c>
      <c r="BG154" s="150"/>
      <c r="BH154" s="150"/>
      <c r="BI154" s="150"/>
      <c r="BJ154" s="150"/>
      <c r="BK154" s="150"/>
      <c r="BL154" s="150"/>
      <c r="BM154" s="150"/>
      <c r="BN154" s="150"/>
      <c r="BO154" s="150"/>
      <c r="BP154" s="150"/>
      <c r="BQ154" s="150"/>
      <c r="BR154" s="150"/>
      <c r="BS154" s="150"/>
      <c r="BT154" s="150"/>
      <c r="BU154" s="150"/>
      <c r="BV154" s="191">
        <f t="shared" si="20"/>
        <v>2300000000</v>
      </c>
      <c r="BW154" s="20">
        <f t="shared" si="21"/>
        <v>-2299999900</v>
      </c>
      <c r="BX154" s="480" t="s">
        <v>1204</v>
      </c>
      <c r="BY154" s="449"/>
      <c r="BZ154" s="451"/>
      <c r="DU154" s="385" t="s">
        <v>943</v>
      </c>
      <c r="DV154" s="189" t="s">
        <v>544</v>
      </c>
      <c r="DW154" s="175" t="s">
        <v>542</v>
      </c>
      <c r="DX154" s="180">
        <v>1</v>
      </c>
      <c r="DY154" s="180">
        <v>1</v>
      </c>
      <c r="DZ154" s="176">
        <v>0</v>
      </c>
      <c r="EA154" s="459">
        <v>0</v>
      </c>
      <c r="EB154" s="195">
        <v>0.5</v>
      </c>
      <c r="EC154" s="375">
        <v>0.5</v>
      </c>
      <c r="GH154" s="2" t="str">
        <f t="shared" si="23"/>
        <v>1</v>
      </c>
      <c r="GI154" s="2" t="str">
        <f t="shared" si="24"/>
        <v>1</v>
      </c>
      <c r="GJ154" s="2">
        <f t="shared" si="25"/>
        <v>100</v>
      </c>
    </row>
    <row r="155" spans="1:192" ht="51" customHeight="1" x14ac:dyDescent="0.25">
      <c r="A155" s="140" t="s">
        <v>54</v>
      </c>
      <c r="B155" s="22" t="s">
        <v>55</v>
      </c>
      <c r="C155" s="29" t="s">
        <v>108</v>
      </c>
      <c r="D155" s="23" t="s">
        <v>76</v>
      </c>
      <c r="E155" s="36" t="s">
        <v>257</v>
      </c>
      <c r="F155" s="49" t="s">
        <v>172</v>
      </c>
      <c r="G155" s="49" t="s">
        <v>173</v>
      </c>
      <c r="H155" s="64">
        <v>87</v>
      </c>
      <c r="I155" s="143">
        <v>114</v>
      </c>
      <c r="J155" s="740"/>
      <c r="K155" s="428" t="s">
        <v>945</v>
      </c>
      <c r="L155" s="354" t="s">
        <v>546</v>
      </c>
      <c r="M155" s="405" t="s">
        <v>542</v>
      </c>
      <c r="N155" s="404">
        <f t="shared" si="18"/>
        <v>3</v>
      </c>
      <c r="O155" s="404">
        <f t="shared" si="19"/>
        <v>3</v>
      </c>
      <c r="P155" s="675">
        <v>0</v>
      </c>
      <c r="Q155" s="324"/>
      <c r="R155" s="704" t="str">
        <f t="shared" si="22"/>
        <v>100</v>
      </c>
      <c r="S155" s="666"/>
      <c r="T155" s="149"/>
      <c r="U155" s="150"/>
      <c r="V155" s="150"/>
      <c r="W155" s="150"/>
      <c r="X155" s="150"/>
      <c r="Y155" s="150"/>
      <c r="Z155" s="150"/>
      <c r="AA155" s="150"/>
      <c r="AB155" s="150"/>
      <c r="AC155" s="150"/>
      <c r="AD155" s="150"/>
      <c r="AE155" s="150"/>
      <c r="AF155" s="150"/>
      <c r="AG155" s="150"/>
      <c r="AH155" s="150"/>
      <c r="AI155" s="150"/>
      <c r="AJ155" s="150"/>
      <c r="AK155" s="150"/>
      <c r="AL155" s="150"/>
      <c r="AM155" s="150"/>
      <c r="AN155" s="150"/>
      <c r="AO155" s="150"/>
      <c r="AP155" s="150"/>
      <c r="AQ155" s="150"/>
      <c r="AR155" s="150"/>
      <c r="AS155" s="150"/>
      <c r="AT155" s="150"/>
      <c r="AU155" s="150"/>
      <c r="AV155" s="150"/>
      <c r="AW155" s="150"/>
      <c r="AX155" s="150"/>
      <c r="AY155" s="150"/>
      <c r="AZ155" s="150"/>
      <c r="BA155" s="150"/>
      <c r="BB155" s="150"/>
      <c r="BC155" s="150"/>
      <c r="BD155" s="150"/>
      <c r="BE155" s="150"/>
      <c r="BF155" s="150"/>
      <c r="BG155" s="150"/>
      <c r="BH155" s="150"/>
      <c r="BI155" s="150"/>
      <c r="BJ155" s="150"/>
      <c r="BK155" s="150"/>
      <c r="BL155" s="150"/>
      <c r="BM155" s="150"/>
      <c r="BN155" s="150"/>
      <c r="BO155" s="150"/>
      <c r="BP155" s="150"/>
      <c r="BQ155" s="150"/>
      <c r="BR155" s="150"/>
      <c r="BS155" s="150"/>
      <c r="BT155" s="150"/>
      <c r="BU155" s="150"/>
      <c r="BV155" s="191">
        <f t="shared" si="20"/>
        <v>0</v>
      </c>
      <c r="BW155" s="20">
        <f t="shared" si="21"/>
        <v>100</v>
      </c>
      <c r="BX155" s="480" t="s">
        <v>1204</v>
      </c>
      <c r="BY155" s="449"/>
      <c r="BZ155" s="451"/>
      <c r="DU155" s="385" t="s">
        <v>944</v>
      </c>
      <c r="DV155" s="189" t="s">
        <v>545</v>
      </c>
      <c r="DW155" s="175" t="s">
        <v>538</v>
      </c>
      <c r="DX155" s="180">
        <v>1</v>
      </c>
      <c r="DY155" s="180">
        <v>2</v>
      </c>
      <c r="DZ155" s="177">
        <v>0.4</v>
      </c>
      <c r="EA155" s="458">
        <v>0.08</v>
      </c>
      <c r="EB155" s="196">
        <v>0.6</v>
      </c>
      <c r="EC155" s="378">
        <v>0.92</v>
      </c>
      <c r="GH155" s="2" t="str">
        <f t="shared" si="23"/>
        <v>0</v>
      </c>
      <c r="GI155" s="2" t="str">
        <f t="shared" si="24"/>
        <v>0</v>
      </c>
      <c r="GJ155" s="2" t="str">
        <f t="shared" si="25"/>
        <v>100</v>
      </c>
    </row>
    <row r="156" spans="1:192" ht="61.5" customHeight="1" x14ac:dyDescent="0.25">
      <c r="A156" s="140" t="s">
        <v>54</v>
      </c>
      <c r="B156" s="22" t="s">
        <v>55</v>
      </c>
      <c r="C156" s="29" t="s">
        <v>108</v>
      </c>
      <c r="D156" s="23" t="s">
        <v>76</v>
      </c>
      <c r="E156" s="36" t="s">
        <v>257</v>
      </c>
      <c r="F156" s="49" t="s">
        <v>172</v>
      </c>
      <c r="G156" s="49" t="s">
        <v>173</v>
      </c>
      <c r="H156" s="64">
        <v>87</v>
      </c>
      <c r="I156" s="143">
        <v>114</v>
      </c>
      <c r="J156" s="740"/>
      <c r="K156" s="428" t="s">
        <v>946</v>
      </c>
      <c r="L156" s="354" t="s">
        <v>547</v>
      </c>
      <c r="M156" s="405" t="s">
        <v>538</v>
      </c>
      <c r="N156" s="404">
        <f t="shared" si="18"/>
        <v>2</v>
      </c>
      <c r="O156" s="404">
        <f t="shared" si="19"/>
        <v>6</v>
      </c>
      <c r="P156" s="675">
        <v>1</v>
      </c>
      <c r="Q156" s="324"/>
      <c r="R156" s="704">
        <f t="shared" si="22"/>
        <v>100</v>
      </c>
      <c r="S156" s="666"/>
      <c r="T156" s="149">
        <v>300000000</v>
      </c>
      <c r="U156" s="150"/>
      <c r="V156" s="150"/>
      <c r="W156" s="150"/>
      <c r="X156" s="150"/>
      <c r="Y156" s="336"/>
      <c r="Z156" s="150"/>
      <c r="AA156" s="150"/>
      <c r="AB156" s="150"/>
      <c r="AC156" s="150"/>
      <c r="AD156" s="150"/>
      <c r="AE156" s="150"/>
      <c r="AF156" s="150"/>
      <c r="AG156" s="150"/>
      <c r="AH156" s="150"/>
      <c r="AI156" s="150"/>
      <c r="AJ156" s="150"/>
      <c r="AK156" s="150"/>
      <c r="AL156" s="150"/>
      <c r="AM156" s="150"/>
      <c r="AN156" s="150"/>
      <c r="AO156" s="150"/>
      <c r="AP156" s="150"/>
      <c r="AQ156" s="150"/>
      <c r="AR156" s="150"/>
      <c r="AS156" s="150"/>
      <c r="AT156" s="150"/>
      <c r="AU156" s="150"/>
      <c r="AV156" s="150"/>
      <c r="AW156" s="150"/>
      <c r="AX156" s="150"/>
      <c r="AY156" s="150"/>
      <c r="AZ156" s="150"/>
      <c r="BA156" s="150"/>
      <c r="BB156" s="150">
        <v>2000000000</v>
      </c>
      <c r="BC156" s="150"/>
      <c r="BD156" s="150"/>
      <c r="BE156" s="150"/>
      <c r="BF156" s="150"/>
      <c r="BG156" s="150"/>
      <c r="BH156" s="150"/>
      <c r="BI156" s="150"/>
      <c r="BJ156" s="150"/>
      <c r="BK156" s="150"/>
      <c r="BL156" s="150"/>
      <c r="BM156" s="150"/>
      <c r="BN156" s="150"/>
      <c r="BO156" s="150"/>
      <c r="BP156" s="150"/>
      <c r="BQ156" s="150"/>
      <c r="BR156" s="150"/>
      <c r="BS156" s="150"/>
      <c r="BT156" s="150"/>
      <c r="BU156" s="150"/>
      <c r="BV156" s="191">
        <f t="shared" si="20"/>
        <v>2300000000</v>
      </c>
      <c r="BW156" s="20">
        <f t="shared" si="21"/>
        <v>-2299999900</v>
      </c>
      <c r="BX156" s="480" t="s">
        <v>1204</v>
      </c>
      <c r="BY156" s="449"/>
      <c r="BZ156" s="451"/>
      <c r="DU156" s="385" t="s">
        <v>945</v>
      </c>
      <c r="DV156" s="189" t="s">
        <v>546</v>
      </c>
      <c r="DW156" s="175" t="s">
        <v>542</v>
      </c>
      <c r="DX156" s="180">
        <v>3</v>
      </c>
      <c r="DY156" s="180">
        <v>3</v>
      </c>
      <c r="DZ156" s="177">
        <v>2</v>
      </c>
      <c r="EA156" s="459">
        <v>1</v>
      </c>
      <c r="EB156" s="194">
        <v>1</v>
      </c>
      <c r="EC156" s="381">
        <v>1</v>
      </c>
      <c r="GH156" s="2" t="str">
        <f t="shared" si="23"/>
        <v>1</v>
      </c>
      <c r="GI156" s="2" t="str">
        <f t="shared" si="24"/>
        <v>1</v>
      </c>
      <c r="GJ156" s="2">
        <f t="shared" si="25"/>
        <v>100</v>
      </c>
    </row>
    <row r="157" spans="1:192" ht="46.5" customHeight="1" x14ac:dyDescent="0.25">
      <c r="A157" s="140" t="s">
        <v>54</v>
      </c>
      <c r="B157" s="22" t="s">
        <v>55</v>
      </c>
      <c r="C157" s="29" t="s">
        <v>108</v>
      </c>
      <c r="D157" s="23" t="s">
        <v>76</v>
      </c>
      <c r="E157" s="36" t="s">
        <v>257</v>
      </c>
      <c r="F157" s="49" t="s">
        <v>172</v>
      </c>
      <c r="G157" s="49" t="s">
        <v>173</v>
      </c>
      <c r="H157" s="64">
        <v>87</v>
      </c>
      <c r="I157" s="143">
        <v>114</v>
      </c>
      <c r="J157" s="740"/>
      <c r="K157" s="428" t="s">
        <v>947</v>
      </c>
      <c r="L157" s="354" t="s">
        <v>548</v>
      </c>
      <c r="M157" s="405" t="s">
        <v>542</v>
      </c>
      <c r="N157" s="404">
        <f t="shared" si="18"/>
        <v>6</v>
      </c>
      <c r="O157" s="404">
        <f t="shared" si="19"/>
        <v>7</v>
      </c>
      <c r="P157" s="675">
        <f t="shared" si="26"/>
        <v>0</v>
      </c>
      <c r="Q157" s="324"/>
      <c r="R157" s="704" t="str">
        <f t="shared" si="22"/>
        <v>100</v>
      </c>
      <c r="S157" s="666"/>
      <c r="T157" s="149"/>
      <c r="U157" s="150"/>
      <c r="V157" s="150"/>
      <c r="W157" s="150"/>
      <c r="X157" s="150"/>
      <c r="Y157" s="150"/>
      <c r="Z157" s="150"/>
      <c r="AA157" s="150"/>
      <c r="AB157" s="150"/>
      <c r="AC157" s="150"/>
      <c r="AD157" s="150"/>
      <c r="AE157" s="150"/>
      <c r="AF157" s="150"/>
      <c r="AG157" s="150"/>
      <c r="AH157" s="150"/>
      <c r="AI157" s="150"/>
      <c r="AJ157" s="150"/>
      <c r="AK157" s="150"/>
      <c r="AL157" s="150"/>
      <c r="AM157" s="150"/>
      <c r="AN157" s="150"/>
      <c r="AO157" s="150"/>
      <c r="AP157" s="150"/>
      <c r="AQ157" s="150"/>
      <c r="AR157" s="150"/>
      <c r="AS157" s="150"/>
      <c r="AT157" s="150"/>
      <c r="AU157" s="150"/>
      <c r="AV157" s="150"/>
      <c r="AW157" s="150"/>
      <c r="AX157" s="150"/>
      <c r="AY157" s="150"/>
      <c r="AZ157" s="150"/>
      <c r="BA157" s="150"/>
      <c r="BB157" s="150"/>
      <c r="BC157" s="150"/>
      <c r="BD157" s="150"/>
      <c r="BE157" s="150"/>
      <c r="BF157" s="150"/>
      <c r="BG157" s="150"/>
      <c r="BH157" s="150"/>
      <c r="BI157" s="150"/>
      <c r="BJ157" s="150"/>
      <c r="BK157" s="150"/>
      <c r="BL157" s="150"/>
      <c r="BM157" s="150"/>
      <c r="BN157" s="150"/>
      <c r="BO157" s="150"/>
      <c r="BP157" s="150"/>
      <c r="BQ157" s="150"/>
      <c r="BR157" s="150"/>
      <c r="BS157" s="150"/>
      <c r="BT157" s="150"/>
      <c r="BU157" s="150"/>
      <c r="BV157" s="191">
        <f t="shared" si="20"/>
        <v>0</v>
      </c>
      <c r="BW157" s="20">
        <f t="shared" si="21"/>
        <v>100</v>
      </c>
      <c r="BX157" s="480" t="s">
        <v>1204</v>
      </c>
      <c r="BY157" s="449"/>
      <c r="BZ157" s="451"/>
      <c r="DU157" s="385" t="s">
        <v>946</v>
      </c>
      <c r="DV157" s="189" t="s">
        <v>547</v>
      </c>
      <c r="DW157" s="175" t="s">
        <v>538</v>
      </c>
      <c r="DX157" s="388">
        <v>2</v>
      </c>
      <c r="DY157" s="388">
        <v>6</v>
      </c>
      <c r="DZ157" s="183">
        <v>1</v>
      </c>
      <c r="EA157" s="459">
        <v>1</v>
      </c>
      <c r="EB157" s="194">
        <v>2</v>
      </c>
      <c r="EC157" s="387">
        <v>0</v>
      </c>
      <c r="GH157" s="2" t="str">
        <f t="shared" si="23"/>
        <v>0</v>
      </c>
      <c r="GI157" s="2" t="str">
        <f t="shared" si="24"/>
        <v>0</v>
      </c>
      <c r="GJ157" s="2" t="str">
        <f t="shared" si="25"/>
        <v>100</v>
      </c>
    </row>
    <row r="158" spans="1:192" ht="54" customHeight="1" x14ac:dyDescent="0.25">
      <c r="A158" s="140" t="s">
        <v>54</v>
      </c>
      <c r="B158" s="22" t="s">
        <v>55</v>
      </c>
      <c r="C158" s="29" t="s">
        <v>108</v>
      </c>
      <c r="D158" s="23" t="s">
        <v>76</v>
      </c>
      <c r="E158" s="36" t="s">
        <v>257</v>
      </c>
      <c r="F158" s="49" t="s">
        <v>172</v>
      </c>
      <c r="G158" s="49" t="s">
        <v>173</v>
      </c>
      <c r="H158" s="64">
        <v>87</v>
      </c>
      <c r="I158" s="143">
        <v>114</v>
      </c>
      <c r="J158" s="740"/>
      <c r="K158" s="428" t="s">
        <v>948</v>
      </c>
      <c r="L158" s="354" t="s">
        <v>549</v>
      </c>
      <c r="M158" s="405" t="s">
        <v>538</v>
      </c>
      <c r="N158" s="404">
        <f t="shared" si="18"/>
        <v>0</v>
      </c>
      <c r="O158" s="404">
        <f t="shared" si="19"/>
        <v>1</v>
      </c>
      <c r="P158" s="675">
        <f t="shared" si="26"/>
        <v>0</v>
      </c>
      <c r="Q158" s="324"/>
      <c r="R158" s="704" t="str">
        <f t="shared" si="22"/>
        <v>100</v>
      </c>
      <c r="S158" s="666"/>
      <c r="T158" s="149"/>
      <c r="U158" s="150"/>
      <c r="V158" s="150"/>
      <c r="W158" s="150"/>
      <c r="X158" s="150"/>
      <c r="Y158" s="150"/>
      <c r="Z158" s="150"/>
      <c r="AA158" s="150"/>
      <c r="AB158" s="150"/>
      <c r="AC158" s="150"/>
      <c r="AD158" s="150"/>
      <c r="AE158" s="150"/>
      <c r="AF158" s="150"/>
      <c r="AG158" s="150"/>
      <c r="AH158" s="150"/>
      <c r="AI158" s="150"/>
      <c r="AJ158" s="150"/>
      <c r="AK158" s="150"/>
      <c r="AL158" s="150"/>
      <c r="AM158" s="150"/>
      <c r="AN158" s="150"/>
      <c r="AO158" s="150"/>
      <c r="AP158" s="150"/>
      <c r="AQ158" s="150"/>
      <c r="AR158" s="150"/>
      <c r="AS158" s="150"/>
      <c r="AT158" s="150"/>
      <c r="AU158" s="150"/>
      <c r="AV158" s="150"/>
      <c r="AW158" s="150"/>
      <c r="AX158" s="150"/>
      <c r="AY158" s="150"/>
      <c r="AZ158" s="150"/>
      <c r="BA158" s="150"/>
      <c r="BB158" s="150"/>
      <c r="BC158" s="150"/>
      <c r="BD158" s="150"/>
      <c r="BE158" s="150"/>
      <c r="BF158" s="150"/>
      <c r="BG158" s="150"/>
      <c r="BH158" s="150"/>
      <c r="BI158" s="150"/>
      <c r="BJ158" s="150"/>
      <c r="BK158" s="150"/>
      <c r="BL158" s="150"/>
      <c r="BM158" s="150"/>
      <c r="BN158" s="150"/>
      <c r="BO158" s="150"/>
      <c r="BP158" s="150"/>
      <c r="BQ158" s="150"/>
      <c r="BR158" s="150"/>
      <c r="BS158" s="150"/>
      <c r="BT158" s="150"/>
      <c r="BU158" s="150"/>
      <c r="BV158" s="191">
        <f t="shared" si="20"/>
        <v>0</v>
      </c>
      <c r="BW158" s="20">
        <f t="shared" si="21"/>
        <v>100</v>
      </c>
      <c r="BX158" s="480" t="s">
        <v>1204</v>
      </c>
      <c r="BY158" s="449"/>
      <c r="BZ158" s="451"/>
      <c r="DU158" s="385" t="s">
        <v>947</v>
      </c>
      <c r="DV158" s="189" t="s">
        <v>548</v>
      </c>
      <c r="DW158" s="175" t="s">
        <v>542</v>
      </c>
      <c r="DX158" s="180">
        <v>6</v>
      </c>
      <c r="DY158" s="180">
        <v>7</v>
      </c>
      <c r="DZ158" s="177">
        <v>0.2</v>
      </c>
      <c r="EA158" s="457">
        <v>0.4</v>
      </c>
      <c r="EB158" s="195">
        <v>0.4</v>
      </c>
      <c r="EC158" s="381">
        <v>0</v>
      </c>
      <c r="GH158" s="2" t="str">
        <f t="shared" si="23"/>
        <v>0</v>
      </c>
      <c r="GI158" s="2" t="str">
        <f t="shared" si="24"/>
        <v>0</v>
      </c>
      <c r="GJ158" s="2" t="str">
        <f t="shared" si="25"/>
        <v>100</v>
      </c>
    </row>
    <row r="159" spans="1:192" ht="45" customHeight="1" x14ac:dyDescent="0.25">
      <c r="A159" s="140" t="s">
        <v>54</v>
      </c>
      <c r="B159" s="22" t="s">
        <v>55</v>
      </c>
      <c r="C159" s="29" t="s">
        <v>108</v>
      </c>
      <c r="D159" s="23" t="s">
        <v>76</v>
      </c>
      <c r="E159" s="36" t="s">
        <v>257</v>
      </c>
      <c r="F159" s="49" t="s">
        <v>172</v>
      </c>
      <c r="G159" s="49" t="s">
        <v>173</v>
      </c>
      <c r="H159" s="64">
        <v>87</v>
      </c>
      <c r="I159" s="143">
        <v>114</v>
      </c>
      <c r="J159" s="740"/>
      <c r="K159" s="428" t="s">
        <v>949</v>
      </c>
      <c r="L159" s="354" t="s">
        <v>550</v>
      </c>
      <c r="M159" s="405" t="s">
        <v>542</v>
      </c>
      <c r="N159" s="404">
        <f t="shared" si="18"/>
        <v>1</v>
      </c>
      <c r="O159" s="404">
        <f t="shared" si="19"/>
        <v>1</v>
      </c>
      <c r="P159" s="675">
        <v>0</v>
      </c>
      <c r="Q159" s="324"/>
      <c r="R159" s="704" t="str">
        <f t="shared" si="22"/>
        <v>100</v>
      </c>
      <c r="S159" s="666"/>
      <c r="T159" s="149"/>
      <c r="U159" s="150"/>
      <c r="V159" s="150"/>
      <c r="W159" s="150"/>
      <c r="X159" s="150"/>
      <c r="Y159" s="150"/>
      <c r="Z159" s="150"/>
      <c r="AA159" s="150"/>
      <c r="AB159" s="150"/>
      <c r="AC159" s="150"/>
      <c r="AD159" s="150"/>
      <c r="AE159" s="150"/>
      <c r="AF159" s="150"/>
      <c r="AG159" s="150"/>
      <c r="AH159" s="150"/>
      <c r="AI159" s="150"/>
      <c r="AJ159" s="150"/>
      <c r="AK159" s="150"/>
      <c r="AL159" s="150"/>
      <c r="AM159" s="150"/>
      <c r="AN159" s="150"/>
      <c r="AO159" s="150"/>
      <c r="AP159" s="150"/>
      <c r="AQ159" s="150"/>
      <c r="AR159" s="150"/>
      <c r="AS159" s="150"/>
      <c r="AT159" s="150"/>
      <c r="AU159" s="150"/>
      <c r="AV159" s="150"/>
      <c r="AW159" s="150"/>
      <c r="AX159" s="150"/>
      <c r="AY159" s="150"/>
      <c r="AZ159" s="150"/>
      <c r="BA159" s="150"/>
      <c r="BB159" s="150"/>
      <c r="BC159" s="150"/>
      <c r="BD159" s="150"/>
      <c r="BE159" s="150"/>
      <c r="BF159" s="150"/>
      <c r="BG159" s="150"/>
      <c r="BH159" s="150"/>
      <c r="BI159" s="150"/>
      <c r="BJ159" s="150"/>
      <c r="BK159" s="150"/>
      <c r="BL159" s="150"/>
      <c r="BM159" s="150"/>
      <c r="BN159" s="150"/>
      <c r="BO159" s="150"/>
      <c r="BP159" s="150"/>
      <c r="BQ159" s="150"/>
      <c r="BR159" s="150"/>
      <c r="BS159" s="150"/>
      <c r="BT159" s="150"/>
      <c r="BU159" s="150"/>
      <c r="BV159" s="191">
        <f t="shared" si="20"/>
        <v>0</v>
      </c>
      <c r="BW159" s="20">
        <f t="shared" si="21"/>
        <v>100</v>
      </c>
      <c r="BX159" s="480" t="s">
        <v>1204</v>
      </c>
      <c r="BY159" s="449"/>
      <c r="BZ159" s="451"/>
      <c r="DU159" s="385" t="s">
        <v>948</v>
      </c>
      <c r="DV159" s="189" t="s">
        <v>549</v>
      </c>
      <c r="DW159" s="175" t="s">
        <v>538</v>
      </c>
      <c r="DX159" s="180">
        <v>0</v>
      </c>
      <c r="DY159" s="180">
        <v>1</v>
      </c>
      <c r="DZ159" s="176">
        <v>0</v>
      </c>
      <c r="EA159" s="457">
        <v>0.7</v>
      </c>
      <c r="EB159" s="195">
        <v>0.3</v>
      </c>
      <c r="EC159" s="377">
        <v>0</v>
      </c>
      <c r="GH159" s="2" t="str">
        <f t="shared" si="23"/>
        <v>0</v>
      </c>
      <c r="GI159" s="2" t="str">
        <f t="shared" si="24"/>
        <v>0</v>
      </c>
      <c r="GJ159" s="2" t="str">
        <f t="shared" si="25"/>
        <v>100</v>
      </c>
    </row>
    <row r="160" spans="1:192" ht="42" customHeight="1" x14ac:dyDescent="0.25">
      <c r="A160" s="140" t="s">
        <v>54</v>
      </c>
      <c r="B160" s="22" t="s">
        <v>55</v>
      </c>
      <c r="C160" s="29" t="s">
        <v>108</v>
      </c>
      <c r="D160" s="23" t="s">
        <v>76</v>
      </c>
      <c r="E160" s="36" t="s">
        <v>257</v>
      </c>
      <c r="F160" s="49" t="s">
        <v>172</v>
      </c>
      <c r="G160" s="49" t="s">
        <v>173</v>
      </c>
      <c r="H160" s="64">
        <v>87</v>
      </c>
      <c r="I160" s="143">
        <v>114</v>
      </c>
      <c r="J160" s="740"/>
      <c r="K160" s="428" t="s">
        <v>950</v>
      </c>
      <c r="L160" s="354" t="s">
        <v>551</v>
      </c>
      <c r="M160" s="405" t="s">
        <v>538</v>
      </c>
      <c r="N160" s="404">
        <f t="shared" si="18"/>
        <v>0</v>
      </c>
      <c r="O160" s="404">
        <f t="shared" si="19"/>
        <v>3</v>
      </c>
      <c r="P160" s="675">
        <v>0</v>
      </c>
      <c r="Q160" s="324"/>
      <c r="R160" s="704" t="str">
        <f t="shared" si="22"/>
        <v>100</v>
      </c>
      <c r="S160" s="666"/>
      <c r="T160" s="149"/>
      <c r="U160" s="150"/>
      <c r="V160" s="150"/>
      <c r="W160" s="150"/>
      <c r="X160" s="150"/>
      <c r="Y160" s="150"/>
      <c r="Z160" s="150"/>
      <c r="AA160" s="150"/>
      <c r="AB160" s="150"/>
      <c r="AC160" s="150"/>
      <c r="AD160" s="150"/>
      <c r="AE160" s="150"/>
      <c r="AF160" s="150"/>
      <c r="AG160" s="150"/>
      <c r="AH160" s="150"/>
      <c r="AI160" s="150"/>
      <c r="AJ160" s="150"/>
      <c r="AK160" s="150"/>
      <c r="AL160" s="150"/>
      <c r="AM160" s="150"/>
      <c r="AN160" s="150"/>
      <c r="AO160" s="150"/>
      <c r="AP160" s="150"/>
      <c r="AQ160" s="150"/>
      <c r="AR160" s="150"/>
      <c r="AS160" s="150"/>
      <c r="AT160" s="150"/>
      <c r="AU160" s="150"/>
      <c r="AV160" s="150"/>
      <c r="AW160" s="150"/>
      <c r="AX160" s="150"/>
      <c r="AY160" s="150"/>
      <c r="AZ160" s="150"/>
      <c r="BA160" s="150"/>
      <c r="BB160" s="150"/>
      <c r="BC160" s="150"/>
      <c r="BD160" s="150"/>
      <c r="BE160" s="150"/>
      <c r="BF160" s="150"/>
      <c r="BG160" s="150"/>
      <c r="BH160" s="150"/>
      <c r="BI160" s="150"/>
      <c r="BJ160" s="150"/>
      <c r="BK160" s="150"/>
      <c r="BL160" s="150"/>
      <c r="BM160" s="150"/>
      <c r="BN160" s="150"/>
      <c r="BO160" s="150"/>
      <c r="BP160" s="150"/>
      <c r="BQ160" s="150"/>
      <c r="BR160" s="150"/>
      <c r="BS160" s="150"/>
      <c r="BT160" s="150"/>
      <c r="BU160" s="150"/>
      <c r="BV160" s="191">
        <f t="shared" si="20"/>
        <v>0</v>
      </c>
      <c r="BW160" s="20">
        <f t="shared" si="21"/>
        <v>100</v>
      </c>
      <c r="BX160" s="480" t="s">
        <v>1204</v>
      </c>
      <c r="BY160" s="449"/>
      <c r="BZ160" s="451"/>
      <c r="DU160" s="385" t="s">
        <v>949</v>
      </c>
      <c r="DV160" s="189" t="s">
        <v>550</v>
      </c>
      <c r="DW160" s="175" t="s">
        <v>542</v>
      </c>
      <c r="DX160" s="180">
        <v>1</v>
      </c>
      <c r="DY160" s="180">
        <v>1</v>
      </c>
      <c r="DZ160" s="176">
        <v>0</v>
      </c>
      <c r="EA160" s="183">
        <v>0</v>
      </c>
      <c r="EB160" s="176">
        <v>0</v>
      </c>
      <c r="EC160" s="377">
        <v>1</v>
      </c>
      <c r="GH160" s="2" t="str">
        <f t="shared" si="23"/>
        <v>0</v>
      </c>
      <c r="GI160" s="2" t="str">
        <f t="shared" si="24"/>
        <v>0</v>
      </c>
      <c r="GJ160" s="2" t="str">
        <f t="shared" si="25"/>
        <v>100</v>
      </c>
    </row>
    <row r="161" spans="1:192" ht="43.5" customHeight="1" x14ac:dyDescent="0.25">
      <c r="A161" s="140" t="s">
        <v>54</v>
      </c>
      <c r="B161" s="22" t="s">
        <v>55</v>
      </c>
      <c r="C161" s="29" t="s">
        <v>108</v>
      </c>
      <c r="D161" s="23" t="s">
        <v>76</v>
      </c>
      <c r="E161" s="36" t="s">
        <v>257</v>
      </c>
      <c r="F161" s="49" t="s">
        <v>172</v>
      </c>
      <c r="G161" s="49" t="s">
        <v>173</v>
      </c>
      <c r="H161" s="64">
        <v>87</v>
      </c>
      <c r="I161" s="143">
        <v>114</v>
      </c>
      <c r="J161" s="740"/>
      <c r="K161" s="428" t="s">
        <v>951</v>
      </c>
      <c r="L161" s="354" t="s">
        <v>552</v>
      </c>
      <c r="M161" s="405" t="s">
        <v>542</v>
      </c>
      <c r="N161" s="404">
        <f t="shared" si="18"/>
        <v>19</v>
      </c>
      <c r="O161" s="404">
        <f t="shared" si="19"/>
        <v>22</v>
      </c>
      <c r="P161" s="675">
        <v>0</v>
      </c>
      <c r="Q161" s="324"/>
      <c r="R161" s="704" t="str">
        <f t="shared" si="22"/>
        <v>100</v>
      </c>
      <c r="S161" s="666"/>
      <c r="T161" s="149"/>
      <c r="U161" s="150"/>
      <c r="V161" s="150"/>
      <c r="W161" s="150"/>
      <c r="X161" s="150"/>
      <c r="Y161" s="150"/>
      <c r="Z161" s="150"/>
      <c r="AA161" s="150"/>
      <c r="AB161" s="150"/>
      <c r="AC161" s="150"/>
      <c r="AD161" s="150"/>
      <c r="AE161" s="150"/>
      <c r="AF161" s="150"/>
      <c r="AG161" s="150"/>
      <c r="AH161" s="150"/>
      <c r="AI161" s="150"/>
      <c r="AJ161" s="150"/>
      <c r="AK161" s="150"/>
      <c r="AL161" s="150"/>
      <c r="AM161" s="150"/>
      <c r="AN161" s="150"/>
      <c r="AO161" s="150"/>
      <c r="AP161" s="150"/>
      <c r="AQ161" s="150"/>
      <c r="AR161" s="150"/>
      <c r="AS161" s="150"/>
      <c r="AT161" s="150"/>
      <c r="AU161" s="150"/>
      <c r="AV161" s="150"/>
      <c r="AW161" s="150"/>
      <c r="AX161" s="150"/>
      <c r="AY161" s="150"/>
      <c r="AZ161" s="150"/>
      <c r="BA161" s="150"/>
      <c r="BB161" s="150"/>
      <c r="BC161" s="150"/>
      <c r="BD161" s="150"/>
      <c r="BE161" s="150"/>
      <c r="BF161" s="150"/>
      <c r="BG161" s="150"/>
      <c r="BH161" s="150"/>
      <c r="BI161" s="150"/>
      <c r="BJ161" s="150"/>
      <c r="BK161" s="150"/>
      <c r="BL161" s="150"/>
      <c r="BM161" s="150"/>
      <c r="BN161" s="150"/>
      <c r="BO161" s="150"/>
      <c r="BP161" s="150"/>
      <c r="BQ161" s="150"/>
      <c r="BR161" s="150"/>
      <c r="BS161" s="150"/>
      <c r="BT161" s="150"/>
      <c r="BU161" s="150"/>
      <c r="BV161" s="191">
        <f t="shared" si="20"/>
        <v>0</v>
      </c>
      <c r="BW161" s="20">
        <f t="shared" si="21"/>
        <v>100</v>
      </c>
      <c r="BX161" s="480" t="s">
        <v>1204</v>
      </c>
      <c r="BY161" s="449"/>
      <c r="BZ161" s="451"/>
      <c r="DU161" s="385" t="s">
        <v>950</v>
      </c>
      <c r="DV161" s="189" t="s">
        <v>551</v>
      </c>
      <c r="DW161" s="175" t="s">
        <v>538</v>
      </c>
      <c r="DX161" s="180">
        <v>0</v>
      </c>
      <c r="DY161" s="180">
        <v>3</v>
      </c>
      <c r="DZ161" s="177">
        <v>0.5</v>
      </c>
      <c r="EA161" s="457">
        <v>0.5</v>
      </c>
      <c r="EB161" s="176">
        <v>1</v>
      </c>
      <c r="EC161" s="381">
        <v>1</v>
      </c>
      <c r="GH161" s="2" t="str">
        <f t="shared" si="23"/>
        <v>0</v>
      </c>
      <c r="GI161" s="2" t="str">
        <f t="shared" si="24"/>
        <v>0</v>
      </c>
      <c r="GJ161" s="2" t="str">
        <f t="shared" si="25"/>
        <v>100</v>
      </c>
    </row>
    <row r="162" spans="1:192" ht="67.5" customHeight="1" x14ac:dyDescent="0.25">
      <c r="A162" s="140" t="s">
        <v>54</v>
      </c>
      <c r="B162" s="22" t="s">
        <v>55</v>
      </c>
      <c r="C162" s="29" t="s">
        <v>108</v>
      </c>
      <c r="D162" s="23" t="s">
        <v>76</v>
      </c>
      <c r="E162" s="36" t="s">
        <v>257</v>
      </c>
      <c r="F162" s="49" t="s">
        <v>172</v>
      </c>
      <c r="G162" s="49" t="s">
        <v>173</v>
      </c>
      <c r="H162" s="64">
        <v>87</v>
      </c>
      <c r="I162" s="143">
        <v>114</v>
      </c>
      <c r="J162" s="740"/>
      <c r="K162" s="428" t="s">
        <v>952</v>
      </c>
      <c r="L162" s="354" t="s">
        <v>553</v>
      </c>
      <c r="M162" s="405" t="s">
        <v>554</v>
      </c>
      <c r="N162" s="404">
        <f t="shared" si="18"/>
        <v>0</v>
      </c>
      <c r="O162" s="404">
        <f t="shared" si="19"/>
        <v>1</v>
      </c>
      <c r="P162" s="675">
        <v>0</v>
      </c>
      <c r="Q162" s="324"/>
      <c r="R162" s="704" t="str">
        <f t="shared" si="22"/>
        <v>100</v>
      </c>
      <c r="S162" s="666"/>
      <c r="T162" s="149"/>
      <c r="U162" s="150"/>
      <c r="V162" s="150"/>
      <c r="W162" s="150"/>
      <c r="X162" s="150"/>
      <c r="Y162" s="150"/>
      <c r="Z162" s="150"/>
      <c r="AA162" s="150"/>
      <c r="AB162" s="150"/>
      <c r="AC162" s="150"/>
      <c r="AD162" s="150"/>
      <c r="AE162" s="150"/>
      <c r="AF162" s="150"/>
      <c r="AG162" s="150"/>
      <c r="AH162" s="150"/>
      <c r="AI162" s="150"/>
      <c r="AJ162" s="150"/>
      <c r="AK162" s="150"/>
      <c r="AL162" s="150"/>
      <c r="AM162" s="150"/>
      <c r="AN162" s="150"/>
      <c r="AO162" s="150"/>
      <c r="AP162" s="150"/>
      <c r="AQ162" s="150"/>
      <c r="AR162" s="150"/>
      <c r="AS162" s="150"/>
      <c r="AT162" s="150"/>
      <c r="AU162" s="150"/>
      <c r="AV162" s="150"/>
      <c r="AW162" s="150"/>
      <c r="AX162" s="150"/>
      <c r="AY162" s="150"/>
      <c r="AZ162" s="150"/>
      <c r="BA162" s="150"/>
      <c r="BB162" s="150"/>
      <c r="BC162" s="150"/>
      <c r="BD162" s="150"/>
      <c r="BE162" s="150"/>
      <c r="BF162" s="150"/>
      <c r="BG162" s="150"/>
      <c r="BH162" s="150"/>
      <c r="BI162" s="150"/>
      <c r="BJ162" s="150"/>
      <c r="BK162" s="150"/>
      <c r="BL162" s="150"/>
      <c r="BM162" s="150"/>
      <c r="BN162" s="150"/>
      <c r="BO162" s="150"/>
      <c r="BP162" s="150"/>
      <c r="BQ162" s="150"/>
      <c r="BR162" s="150"/>
      <c r="BS162" s="150"/>
      <c r="BT162" s="150"/>
      <c r="BU162" s="150"/>
      <c r="BV162" s="191">
        <f t="shared" si="20"/>
        <v>0</v>
      </c>
      <c r="BW162" s="20">
        <f t="shared" si="21"/>
        <v>100</v>
      </c>
      <c r="BX162" s="480" t="s">
        <v>1204</v>
      </c>
      <c r="BY162" s="449"/>
      <c r="BZ162" s="451"/>
      <c r="DU162" s="385" t="s">
        <v>951</v>
      </c>
      <c r="DV162" s="189" t="s">
        <v>552</v>
      </c>
      <c r="DW162" s="175" t="s">
        <v>542</v>
      </c>
      <c r="DX162" s="180">
        <v>19</v>
      </c>
      <c r="DY162" s="180">
        <v>22</v>
      </c>
      <c r="DZ162" s="176">
        <v>4</v>
      </c>
      <c r="EA162" s="459">
        <v>6</v>
      </c>
      <c r="EB162" s="194">
        <v>8</v>
      </c>
      <c r="EC162" s="377">
        <v>4</v>
      </c>
      <c r="GH162" s="2" t="str">
        <f t="shared" si="23"/>
        <v>0</v>
      </c>
      <c r="GI162" s="2" t="str">
        <f t="shared" si="24"/>
        <v>0</v>
      </c>
      <c r="GJ162" s="2" t="str">
        <f t="shared" si="25"/>
        <v>100</v>
      </c>
    </row>
    <row r="163" spans="1:192" ht="110.25" customHeight="1" x14ac:dyDescent="0.25">
      <c r="A163" s="140" t="s">
        <v>54</v>
      </c>
      <c r="B163" s="22" t="s">
        <v>55</v>
      </c>
      <c r="C163" s="29" t="s">
        <v>108</v>
      </c>
      <c r="D163" s="23" t="s">
        <v>76</v>
      </c>
      <c r="E163" s="36" t="s">
        <v>257</v>
      </c>
      <c r="F163" s="49" t="s">
        <v>172</v>
      </c>
      <c r="G163" s="49" t="s">
        <v>173</v>
      </c>
      <c r="H163" s="64">
        <v>87</v>
      </c>
      <c r="I163" s="143">
        <v>114</v>
      </c>
      <c r="J163" s="740"/>
      <c r="K163" s="428" t="s">
        <v>953</v>
      </c>
      <c r="L163" s="354" t="s">
        <v>284</v>
      </c>
      <c r="M163" s="405" t="s">
        <v>554</v>
      </c>
      <c r="N163" s="404">
        <f t="shared" si="18"/>
        <v>0</v>
      </c>
      <c r="O163" s="404">
        <f t="shared" si="19"/>
        <v>0.3</v>
      </c>
      <c r="P163" s="675">
        <v>0</v>
      </c>
      <c r="Q163" s="324"/>
      <c r="R163" s="704" t="str">
        <f t="shared" si="22"/>
        <v>100</v>
      </c>
      <c r="S163" s="666"/>
      <c r="T163" s="149"/>
      <c r="U163" s="150"/>
      <c r="V163" s="150"/>
      <c r="W163" s="150"/>
      <c r="X163" s="150"/>
      <c r="Y163" s="150"/>
      <c r="Z163" s="150"/>
      <c r="AA163" s="150"/>
      <c r="AB163" s="150"/>
      <c r="AC163" s="150"/>
      <c r="AD163" s="150"/>
      <c r="AE163" s="150"/>
      <c r="AF163" s="150"/>
      <c r="AG163" s="150"/>
      <c r="AH163" s="150"/>
      <c r="AI163" s="150"/>
      <c r="AJ163" s="150"/>
      <c r="AK163" s="150"/>
      <c r="AL163" s="150"/>
      <c r="AM163" s="150"/>
      <c r="AN163" s="150"/>
      <c r="AO163" s="150"/>
      <c r="AP163" s="150"/>
      <c r="AQ163" s="150"/>
      <c r="AR163" s="150"/>
      <c r="AS163" s="150"/>
      <c r="AT163" s="150"/>
      <c r="AU163" s="150"/>
      <c r="AV163" s="150"/>
      <c r="AW163" s="150"/>
      <c r="AX163" s="150"/>
      <c r="AY163" s="150"/>
      <c r="AZ163" s="150"/>
      <c r="BA163" s="150"/>
      <c r="BB163" s="150"/>
      <c r="BC163" s="150"/>
      <c r="BD163" s="150"/>
      <c r="BE163" s="150"/>
      <c r="BF163" s="150"/>
      <c r="BG163" s="150"/>
      <c r="BH163" s="150"/>
      <c r="BI163" s="150"/>
      <c r="BJ163" s="150"/>
      <c r="BK163" s="150"/>
      <c r="BL163" s="150"/>
      <c r="BM163" s="150"/>
      <c r="BN163" s="150"/>
      <c r="BO163" s="150"/>
      <c r="BP163" s="150"/>
      <c r="BQ163" s="150"/>
      <c r="BR163" s="150"/>
      <c r="BS163" s="150"/>
      <c r="BT163" s="150"/>
      <c r="BU163" s="150"/>
      <c r="BV163" s="191">
        <f t="shared" si="20"/>
        <v>0</v>
      </c>
      <c r="BW163" s="20">
        <f t="shared" si="21"/>
        <v>100</v>
      </c>
      <c r="BX163" s="480" t="s">
        <v>1204</v>
      </c>
      <c r="BY163" s="449"/>
      <c r="BZ163" s="451"/>
      <c r="DU163" s="385" t="s">
        <v>952</v>
      </c>
      <c r="DV163" s="189" t="s">
        <v>553</v>
      </c>
      <c r="DW163" s="175" t="s">
        <v>554</v>
      </c>
      <c r="DX163" s="180">
        <v>0</v>
      </c>
      <c r="DY163" s="180">
        <v>1</v>
      </c>
      <c r="DZ163" s="177">
        <v>0</v>
      </c>
      <c r="EA163" s="457">
        <v>0</v>
      </c>
      <c r="EB163" s="195">
        <v>0.8</v>
      </c>
      <c r="EC163" s="375">
        <v>0.2</v>
      </c>
      <c r="GH163" s="2" t="str">
        <f t="shared" si="23"/>
        <v>0</v>
      </c>
      <c r="GI163" s="2" t="str">
        <f t="shared" si="24"/>
        <v>0</v>
      </c>
      <c r="GJ163" s="2" t="str">
        <f t="shared" si="25"/>
        <v>100</v>
      </c>
    </row>
    <row r="164" spans="1:192" ht="83.25" customHeight="1" x14ac:dyDescent="0.25">
      <c r="A164" s="140" t="s">
        <v>54</v>
      </c>
      <c r="B164" s="22" t="s">
        <v>55</v>
      </c>
      <c r="C164" s="29" t="s">
        <v>108</v>
      </c>
      <c r="D164" s="23" t="s">
        <v>76</v>
      </c>
      <c r="E164" s="36" t="s">
        <v>257</v>
      </c>
      <c r="F164" s="49" t="s">
        <v>172</v>
      </c>
      <c r="G164" s="49" t="s">
        <v>173</v>
      </c>
      <c r="H164" s="64">
        <v>87</v>
      </c>
      <c r="I164" s="143">
        <v>114</v>
      </c>
      <c r="J164" s="740"/>
      <c r="K164" s="428" t="s">
        <v>954</v>
      </c>
      <c r="L164" s="354" t="s">
        <v>555</v>
      </c>
      <c r="M164" s="405" t="s">
        <v>554</v>
      </c>
      <c r="N164" s="404">
        <f t="shared" si="18"/>
        <v>0</v>
      </c>
      <c r="O164" s="404">
        <f t="shared" si="19"/>
        <v>1</v>
      </c>
      <c r="P164" s="675">
        <f t="shared" si="26"/>
        <v>0</v>
      </c>
      <c r="Q164" s="324"/>
      <c r="R164" s="704" t="str">
        <f t="shared" si="22"/>
        <v>100</v>
      </c>
      <c r="S164" s="666"/>
      <c r="T164" s="149"/>
      <c r="U164" s="150"/>
      <c r="V164" s="150"/>
      <c r="W164" s="150"/>
      <c r="X164" s="150"/>
      <c r="Y164" s="150"/>
      <c r="Z164" s="150"/>
      <c r="AA164" s="150"/>
      <c r="AB164" s="150"/>
      <c r="AC164" s="150"/>
      <c r="AD164" s="150"/>
      <c r="AE164" s="150"/>
      <c r="AF164" s="150"/>
      <c r="AG164" s="150"/>
      <c r="AH164" s="150"/>
      <c r="AI164" s="150"/>
      <c r="AJ164" s="150"/>
      <c r="AK164" s="150"/>
      <c r="AL164" s="150"/>
      <c r="AM164" s="150"/>
      <c r="AN164" s="150"/>
      <c r="AO164" s="150"/>
      <c r="AP164" s="150"/>
      <c r="AQ164" s="150"/>
      <c r="AR164" s="150"/>
      <c r="AS164" s="150"/>
      <c r="AT164" s="150"/>
      <c r="AU164" s="150"/>
      <c r="AV164" s="150"/>
      <c r="AW164" s="150"/>
      <c r="AX164" s="150"/>
      <c r="AY164" s="150"/>
      <c r="AZ164" s="150"/>
      <c r="BA164" s="150"/>
      <c r="BB164" s="150"/>
      <c r="BC164" s="150"/>
      <c r="BD164" s="150"/>
      <c r="BE164" s="150"/>
      <c r="BF164" s="150"/>
      <c r="BG164" s="150"/>
      <c r="BH164" s="150"/>
      <c r="BI164" s="150"/>
      <c r="BJ164" s="150"/>
      <c r="BK164" s="150"/>
      <c r="BL164" s="150"/>
      <c r="BM164" s="150"/>
      <c r="BN164" s="150"/>
      <c r="BO164" s="150"/>
      <c r="BP164" s="150"/>
      <c r="BQ164" s="150"/>
      <c r="BR164" s="150"/>
      <c r="BS164" s="150"/>
      <c r="BT164" s="150"/>
      <c r="BU164" s="150"/>
      <c r="BV164" s="191">
        <f t="shared" si="20"/>
        <v>0</v>
      </c>
      <c r="BW164" s="20">
        <f t="shared" si="21"/>
        <v>100</v>
      </c>
      <c r="BX164" s="480" t="s">
        <v>1204</v>
      </c>
      <c r="BY164" s="449"/>
      <c r="BZ164" s="451"/>
      <c r="DU164" s="385" t="s">
        <v>953</v>
      </c>
      <c r="DV164" s="189" t="s">
        <v>284</v>
      </c>
      <c r="DW164" s="185" t="s">
        <v>554</v>
      </c>
      <c r="DX164" s="388">
        <v>0</v>
      </c>
      <c r="DY164" s="187">
        <v>0.3</v>
      </c>
      <c r="DZ164" s="181">
        <v>0</v>
      </c>
      <c r="EA164" s="457">
        <v>0</v>
      </c>
      <c r="EB164" s="195">
        <v>0</v>
      </c>
      <c r="EC164" s="375">
        <v>0.3</v>
      </c>
      <c r="GH164" s="2" t="str">
        <f t="shared" si="23"/>
        <v>0</v>
      </c>
      <c r="GI164" s="2" t="str">
        <f t="shared" si="24"/>
        <v>0</v>
      </c>
      <c r="GJ164" s="2" t="str">
        <f t="shared" si="25"/>
        <v>100</v>
      </c>
    </row>
    <row r="165" spans="1:192" ht="69.75" customHeight="1" x14ac:dyDescent="0.25">
      <c r="A165" s="140" t="s">
        <v>54</v>
      </c>
      <c r="B165" s="22" t="s">
        <v>55</v>
      </c>
      <c r="C165" s="29" t="s">
        <v>108</v>
      </c>
      <c r="D165" s="23" t="s">
        <v>76</v>
      </c>
      <c r="E165" s="36" t="s">
        <v>257</v>
      </c>
      <c r="F165" s="49" t="s">
        <v>172</v>
      </c>
      <c r="G165" s="49" t="s">
        <v>173</v>
      </c>
      <c r="H165" s="64">
        <v>87</v>
      </c>
      <c r="I165" s="143">
        <v>114</v>
      </c>
      <c r="J165" s="740"/>
      <c r="K165" s="428" t="s">
        <v>955</v>
      </c>
      <c r="L165" s="354" t="s">
        <v>556</v>
      </c>
      <c r="M165" s="405" t="s">
        <v>554</v>
      </c>
      <c r="N165" s="404">
        <f t="shared" si="18"/>
        <v>0</v>
      </c>
      <c r="O165" s="404">
        <f t="shared" si="19"/>
        <v>1</v>
      </c>
      <c r="P165" s="675">
        <v>0</v>
      </c>
      <c r="Q165" s="324"/>
      <c r="R165" s="704" t="str">
        <f t="shared" si="22"/>
        <v>100</v>
      </c>
      <c r="S165" s="666"/>
      <c r="T165" s="149"/>
      <c r="U165" s="150"/>
      <c r="V165" s="150"/>
      <c r="W165" s="150"/>
      <c r="X165" s="150"/>
      <c r="Y165" s="150"/>
      <c r="Z165" s="150"/>
      <c r="AA165" s="150"/>
      <c r="AB165" s="150"/>
      <c r="AC165" s="150"/>
      <c r="AD165" s="150"/>
      <c r="AE165" s="150"/>
      <c r="AF165" s="150"/>
      <c r="AG165" s="150"/>
      <c r="AH165" s="150"/>
      <c r="AI165" s="150"/>
      <c r="AJ165" s="150"/>
      <c r="AK165" s="150"/>
      <c r="AL165" s="150"/>
      <c r="AM165" s="150"/>
      <c r="AN165" s="150"/>
      <c r="AO165" s="150"/>
      <c r="AP165" s="150"/>
      <c r="AQ165" s="150"/>
      <c r="AR165" s="150"/>
      <c r="AS165" s="150"/>
      <c r="AT165" s="150"/>
      <c r="AU165" s="150"/>
      <c r="AV165" s="150"/>
      <c r="AW165" s="150"/>
      <c r="AX165" s="150"/>
      <c r="AY165" s="150"/>
      <c r="AZ165" s="150"/>
      <c r="BA165" s="150"/>
      <c r="BB165" s="150"/>
      <c r="BC165" s="150"/>
      <c r="BD165" s="150"/>
      <c r="BE165" s="150"/>
      <c r="BF165" s="150"/>
      <c r="BG165" s="150"/>
      <c r="BH165" s="150"/>
      <c r="BI165" s="150"/>
      <c r="BJ165" s="150"/>
      <c r="BK165" s="150"/>
      <c r="BL165" s="150"/>
      <c r="BM165" s="150"/>
      <c r="BN165" s="150"/>
      <c r="BO165" s="150"/>
      <c r="BP165" s="150"/>
      <c r="BQ165" s="150"/>
      <c r="BR165" s="150"/>
      <c r="BS165" s="150"/>
      <c r="BT165" s="150"/>
      <c r="BU165" s="150"/>
      <c r="BV165" s="191">
        <f t="shared" si="20"/>
        <v>0</v>
      </c>
      <c r="BW165" s="20">
        <f t="shared" si="21"/>
        <v>100</v>
      </c>
      <c r="BX165" s="480" t="s">
        <v>1204</v>
      </c>
      <c r="BY165" s="449"/>
      <c r="BZ165" s="451"/>
      <c r="DU165" s="385" t="s">
        <v>954</v>
      </c>
      <c r="DV165" s="189" t="s">
        <v>555</v>
      </c>
      <c r="DW165" s="175" t="s">
        <v>554</v>
      </c>
      <c r="DX165" s="180">
        <v>0</v>
      </c>
      <c r="DY165" s="180">
        <v>1</v>
      </c>
      <c r="DZ165" s="179">
        <v>0.15</v>
      </c>
      <c r="EA165" s="458">
        <v>0.1</v>
      </c>
      <c r="EB165" s="196">
        <v>0.75</v>
      </c>
      <c r="EC165" s="375">
        <v>0</v>
      </c>
      <c r="GH165" s="2" t="str">
        <f t="shared" si="23"/>
        <v>0</v>
      </c>
      <c r="GI165" s="2" t="str">
        <f t="shared" si="24"/>
        <v>0</v>
      </c>
      <c r="GJ165" s="2" t="str">
        <f t="shared" si="25"/>
        <v>100</v>
      </c>
    </row>
    <row r="166" spans="1:192" ht="68.25" customHeight="1" thickBot="1" x14ac:dyDescent="0.3">
      <c r="A166" s="140" t="s">
        <v>54</v>
      </c>
      <c r="B166" s="22" t="s">
        <v>55</v>
      </c>
      <c r="C166" s="29" t="s">
        <v>108</v>
      </c>
      <c r="D166" s="23" t="s">
        <v>76</v>
      </c>
      <c r="E166" s="36" t="s">
        <v>257</v>
      </c>
      <c r="F166" s="49" t="s">
        <v>172</v>
      </c>
      <c r="G166" s="49" t="s">
        <v>173</v>
      </c>
      <c r="H166" s="64">
        <v>87</v>
      </c>
      <c r="I166" s="143">
        <v>114</v>
      </c>
      <c r="J166" s="740"/>
      <c r="K166" s="440" t="s">
        <v>956</v>
      </c>
      <c r="L166" s="353" t="s">
        <v>557</v>
      </c>
      <c r="M166" s="402" t="s">
        <v>554</v>
      </c>
      <c r="N166" s="403">
        <f t="shared" si="18"/>
        <v>0</v>
      </c>
      <c r="O166" s="403">
        <f t="shared" si="19"/>
        <v>1</v>
      </c>
      <c r="P166" s="676">
        <f t="shared" si="26"/>
        <v>0</v>
      </c>
      <c r="Q166" s="333"/>
      <c r="R166" s="713" t="str">
        <f t="shared" si="22"/>
        <v>100</v>
      </c>
      <c r="S166" s="667"/>
      <c r="T166" s="223"/>
      <c r="U166" s="151"/>
      <c r="V166" s="151"/>
      <c r="W166" s="151"/>
      <c r="X166" s="151"/>
      <c r="Y166" s="151"/>
      <c r="Z166" s="151"/>
      <c r="AA166" s="151"/>
      <c r="AB166" s="151"/>
      <c r="AC166" s="151"/>
      <c r="AD166" s="151"/>
      <c r="AE166" s="151"/>
      <c r="AF166" s="151"/>
      <c r="AG166" s="151"/>
      <c r="AH166" s="151"/>
      <c r="AI166" s="151"/>
      <c r="AJ166" s="151"/>
      <c r="AK166" s="151"/>
      <c r="AL166" s="151"/>
      <c r="AM166" s="151"/>
      <c r="AN166" s="151"/>
      <c r="AO166" s="151"/>
      <c r="AP166" s="151"/>
      <c r="AQ166" s="151"/>
      <c r="AR166" s="151"/>
      <c r="AS166" s="151"/>
      <c r="AT166" s="151"/>
      <c r="AU166" s="151"/>
      <c r="AV166" s="151"/>
      <c r="AW166" s="151"/>
      <c r="AX166" s="151"/>
      <c r="AY166" s="151"/>
      <c r="AZ166" s="151"/>
      <c r="BA166" s="151"/>
      <c r="BB166" s="151"/>
      <c r="BC166" s="151"/>
      <c r="BD166" s="151"/>
      <c r="BE166" s="151"/>
      <c r="BF166" s="151"/>
      <c r="BG166" s="151"/>
      <c r="BH166" s="151"/>
      <c r="BI166" s="151"/>
      <c r="BJ166" s="151"/>
      <c r="BK166" s="151"/>
      <c r="BL166" s="151"/>
      <c r="BM166" s="151"/>
      <c r="BN166" s="151"/>
      <c r="BO166" s="151"/>
      <c r="BP166" s="151"/>
      <c r="BQ166" s="151"/>
      <c r="BR166" s="151"/>
      <c r="BS166" s="151"/>
      <c r="BT166" s="151"/>
      <c r="BU166" s="151"/>
      <c r="BV166" s="545">
        <f t="shared" si="20"/>
        <v>0</v>
      </c>
      <c r="BW166" s="224">
        <f t="shared" si="21"/>
        <v>100</v>
      </c>
      <c r="BX166" s="489" t="s">
        <v>1204</v>
      </c>
      <c r="BY166" s="449"/>
      <c r="BZ166" s="451"/>
      <c r="DU166" s="385" t="s">
        <v>955</v>
      </c>
      <c r="DV166" s="189" t="s">
        <v>556</v>
      </c>
      <c r="DW166" s="175" t="s">
        <v>554</v>
      </c>
      <c r="DX166" s="180">
        <v>0</v>
      </c>
      <c r="DY166" s="180">
        <v>1</v>
      </c>
      <c r="DZ166" s="179">
        <v>0</v>
      </c>
      <c r="EA166" s="458">
        <v>0.05</v>
      </c>
      <c r="EB166" s="179">
        <v>0.4</v>
      </c>
      <c r="EC166" s="378">
        <v>0.55000000000000004</v>
      </c>
      <c r="GH166" s="2" t="str">
        <f t="shared" si="23"/>
        <v>0</v>
      </c>
      <c r="GI166" s="2" t="str">
        <f t="shared" si="24"/>
        <v>0</v>
      </c>
      <c r="GJ166" s="2" t="str">
        <f t="shared" si="25"/>
        <v>100</v>
      </c>
    </row>
    <row r="167" spans="1:192" ht="30.75" customHeight="1" thickBot="1" x14ac:dyDescent="0.3">
      <c r="A167" s="140" t="s">
        <v>54</v>
      </c>
      <c r="B167" s="22" t="s">
        <v>55</v>
      </c>
      <c r="C167" s="37" t="s">
        <v>109</v>
      </c>
      <c r="D167" s="32" t="s">
        <v>77</v>
      </c>
      <c r="E167" s="37" t="s">
        <v>258</v>
      </c>
      <c r="F167" s="45" t="s">
        <v>174</v>
      </c>
      <c r="G167" s="46" t="s">
        <v>175</v>
      </c>
      <c r="H167" s="65" t="s">
        <v>176</v>
      </c>
      <c r="I167" s="66" t="s">
        <v>177</v>
      </c>
      <c r="J167" s="749" t="s">
        <v>1171</v>
      </c>
      <c r="K167" s="430" t="s">
        <v>957</v>
      </c>
      <c r="L167" s="362" t="s">
        <v>558</v>
      </c>
      <c r="M167" s="426" t="s">
        <v>559</v>
      </c>
      <c r="N167" s="427">
        <f t="shared" si="18"/>
        <v>0.3</v>
      </c>
      <c r="O167" s="427">
        <f t="shared" si="19"/>
        <v>1</v>
      </c>
      <c r="P167" s="681">
        <f t="shared" si="26"/>
        <v>0</v>
      </c>
      <c r="Q167" s="330">
        <f>SUM(R167:R179)</f>
        <v>300</v>
      </c>
      <c r="R167" s="715" t="str">
        <f t="shared" si="22"/>
        <v>100</v>
      </c>
      <c r="S167" s="668">
        <f>SUM(BV167:BV179)</f>
        <v>4291000001</v>
      </c>
      <c r="T167" s="239"/>
      <c r="U167" s="153"/>
      <c r="V167" s="153"/>
      <c r="W167" s="153"/>
      <c r="X167" s="153"/>
      <c r="Y167" s="153"/>
      <c r="Z167" s="153"/>
      <c r="AA167" s="153"/>
      <c r="AB167" s="153"/>
      <c r="AC167" s="153"/>
      <c r="AD167" s="153"/>
      <c r="AE167" s="153"/>
      <c r="AF167" s="153"/>
      <c r="AG167" s="153"/>
      <c r="AH167" s="153"/>
      <c r="AI167" s="153"/>
      <c r="AJ167" s="153"/>
      <c r="AK167" s="153"/>
      <c r="AL167" s="153"/>
      <c r="AM167" s="153"/>
      <c r="AN167" s="153"/>
      <c r="AO167" s="153"/>
      <c r="AP167" s="153"/>
      <c r="AQ167" s="153"/>
      <c r="AR167" s="153"/>
      <c r="AS167" s="153"/>
      <c r="AT167" s="153"/>
      <c r="AU167" s="153"/>
      <c r="AV167" s="153"/>
      <c r="AW167" s="153"/>
      <c r="AX167" s="153"/>
      <c r="AY167" s="153"/>
      <c r="AZ167" s="153"/>
      <c r="BA167" s="153"/>
      <c r="BB167" s="153"/>
      <c r="BC167" s="153"/>
      <c r="BD167" s="153"/>
      <c r="BE167" s="153"/>
      <c r="BF167" s="153"/>
      <c r="BG167" s="153"/>
      <c r="BH167" s="153"/>
      <c r="BI167" s="153"/>
      <c r="BJ167" s="153"/>
      <c r="BK167" s="153"/>
      <c r="BL167" s="153"/>
      <c r="BM167" s="153"/>
      <c r="BN167" s="153"/>
      <c r="BO167" s="153"/>
      <c r="BP167" s="153"/>
      <c r="BQ167" s="153"/>
      <c r="BR167" s="153"/>
      <c r="BS167" s="153"/>
      <c r="BT167" s="153"/>
      <c r="BU167" s="153"/>
      <c r="BV167" s="541">
        <f t="shared" si="20"/>
        <v>0</v>
      </c>
      <c r="BW167" s="240">
        <f t="shared" si="21"/>
        <v>100</v>
      </c>
      <c r="BX167" s="486" t="s">
        <v>1204</v>
      </c>
      <c r="BY167" s="449"/>
      <c r="BZ167" s="451"/>
      <c r="DU167" s="385" t="s">
        <v>956</v>
      </c>
      <c r="DV167" s="189" t="s">
        <v>557</v>
      </c>
      <c r="DW167" s="175" t="s">
        <v>554</v>
      </c>
      <c r="DX167" s="180">
        <v>0</v>
      </c>
      <c r="DY167" s="180">
        <v>1</v>
      </c>
      <c r="DZ167" s="181">
        <v>0</v>
      </c>
      <c r="EA167" s="457">
        <v>0</v>
      </c>
      <c r="EB167" s="195">
        <v>1</v>
      </c>
      <c r="EC167" s="375">
        <v>0</v>
      </c>
      <c r="GH167" s="2" t="str">
        <f t="shared" si="23"/>
        <v>0</v>
      </c>
      <c r="GI167" s="2" t="str">
        <f t="shared" si="24"/>
        <v>0</v>
      </c>
      <c r="GJ167" s="2" t="str">
        <f t="shared" si="25"/>
        <v>100</v>
      </c>
    </row>
    <row r="168" spans="1:192" ht="63.75" customHeight="1" thickBot="1" x14ac:dyDescent="0.3">
      <c r="A168" s="140" t="s">
        <v>54</v>
      </c>
      <c r="B168" s="22" t="s">
        <v>55</v>
      </c>
      <c r="C168" s="36" t="s">
        <v>109</v>
      </c>
      <c r="D168" s="24" t="s">
        <v>77</v>
      </c>
      <c r="E168" s="36" t="s">
        <v>258</v>
      </c>
      <c r="F168" s="49" t="s">
        <v>174</v>
      </c>
      <c r="G168" s="49" t="s">
        <v>175</v>
      </c>
      <c r="H168" s="42" t="s">
        <v>176</v>
      </c>
      <c r="I168" s="30" t="s">
        <v>177</v>
      </c>
      <c r="J168" s="740"/>
      <c r="K168" s="411" t="s">
        <v>958</v>
      </c>
      <c r="L168" s="354" t="s">
        <v>560</v>
      </c>
      <c r="M168" s="405" t="s">
        <v>561</v>
      </c>
      <c r="N168" s="404">
        <f t="shared" si="18"/>
        <v>6</v>
      </c>
      <c r="O168" s="404">
        <f t="shared" si="19"/>
        <v>8</v>
      </c>
      <c r="P168" s="675">
        <f t="shared" si="26"/>
        <v>0</v>
      </c>
      <c r="Q168" s="324"/>
      <c r="R168" s="716" t="str">
        <f t="shared" si="22"/>
        <v>100</v>
      </c>
      <c r="S168" s="666"/>
      <c r="T168" s="149"/>
      <c r="U168" s="150"/>
      <c r="V168" s="150"/>
      <c r="W168" s="150"/>
      <c r="X168" s="153"/>
      <c r="Y168" s="150"/>
      <c r="Z168" s="150"/>
      <c r="AA168" s="150"/>
      <c r="AB168" s="150"/>
      <c r="AC168" s="150"/>
      <c r="AD168" s="150"/>
      <c r="AE168" s="150"/>
      <c r="AF168" s="150"/>
      <c r="AG168" s="150"/>
      <c r="AH168" s="150"/>
      <c r="AI168" s="150"/>
      <c r="AJ168" s="150"/>
      <c r="AK168" s="150"/>
      <c r="AL168" s="150"/>
      <c r="AM168" s="150"/>
      <c r="AN168" s="150"/>
      <c r="AO168" s="150"/>
      <c r="AP168" s="150"/>
      <c r="AQ168" s="150"/>
      <c r="AR168" s="150"/>
      <c r="AS168" s="150"/>
      <c r="AT168" s="150"/>
      <c r="AU168" s="150"/>
      <c r="AV168" s="150"/>
      <c r="AW168" s="150"/>
      <c r="AX168" s="150"/>
      <c r="AY168" s="150"/>
      <c r="AZ168" s="150"/>
      <c r="BA168" s="150"/>
      <c r="BB168" s="150"/>
      <c r="BC168" s="150"/>
      <c r="BD168" s="150"/>
      <c r="BE168" s="150"/>
      <c r="BF168" s="150"/>
      <c r="BG168" s="150"/>
      <c r="BH168" s="150"/>
      <c r="BI168" s="150"/>
      <c r="BJ168" s="150"/>
      <c r="BK168" s="150"/>
      <c r="BL168" s="150"/>
      <c r="BM168" s="150"/>
      <c r="BN168" s="150"/>
      <c r="BO168" s="150"/>
      <c r="BP168" s="150"/>
      <c r="BQ168" s="150"/>
      <c r="BR168" s="150"/>
      <c r="BS168" s="150"/>
      <c r="BT168" s="150"/>
      <c r="BU168" s="150"/>
      <c r="BV168" s="191">
        <f t="shared" si="20"/>
        <v>0</v>
      </c>
      <c r="BW168" s="20">
        <f t="shared" si="21"/>
        <v>100</v>
      </c>
      <c r="BX168" s="480" t="s">
        <v>1204</v>
      </c>
      <c r="BY168" s="449"/>
      <c r="BZ168" s="451"/>
      <c r="DU168" s="379" t="s">
        <v>957</v>
      </c>
      <c r="DV168" s="189" t="s">
        <v>558</v>
      </c>
      <c r="DW168" s="175" t="s">
        <v>559</v>
      </c>
      <c r="DX168" s="175">
        <v>0.3</v>
      </c>
      <c r="DY168" s="175">
        <v>1</v>
      </c>
      <c r="DZ168" s="176">
        <v>0</v>
      </c>
      <c r="EA168" s="459">
        <v>0</v>
      </c>
      <c r="EB168" s="194">
        <v>1</v>
      </c>
      <c r="EC168" s="377">
        <v>0</v>
      </c>
      <c r="GH168" s="2" t="str">
        <f t="shared" si="23"/>
        <v>0</v>
      </c>
      <c r="GI168" s="2" t="str">
        <f t="shared" si="24"/>
        <v>0</v>
      </c>
      <c r="GJ168" s="2" t="str">
        <f t="shared" si="25"/>
        <v>100</v>
      </c>
    </row>
    <row r="169" spans="1:192" ht="46.5" customHeight="1" thickBot="1" x14ac:dyDescent="0.3">
      <c r="A169" s="140" t="s">
        <v>54</v>
      </c>
      <c r="B169" s="22" t="s">
        <v>55</v>
      </c>
      <c r="C169" s="36" t="s">
        <v>109</v>
      </c>
      <c r="D169" s="24" t="s">
        <v>77</v>
      </c>
      <c r="E169" s="36" t="s">
        <v>258</v>
      </c>
      <c r="F169" s="49" t="s">
        <v>174</v>
      </c>
      <c r="G169" s="49" t="s">
        <v>175</v>
      </c>
      <c r="H169" s="42" t="s">
        <v>176</v>
      </c>
      <c r="I169" s="30" t="s">
        <v>177</v>
      </c>
      <c r="J169" s="740"/>
      <c r="K169" s="411" t="s">
        <v>959</v>
      </c>
      <c r="L169" s="354" t="s">
        <v>562</v>
      </c>
      <c r="M169" s="405" t="s">
        <v>563</v>
      </c>
      <c r="N169" s="404">
        <f t="shared" si="18"/>
        <v>15</v>
      </c>
      <c r="O169" s="404">
        <f t="shared" si="19"/>
        <v>35</v>
      </c>
      <c r="P169" s="675">
        <v>0</v>
      </c>
      <c r="Q169" s="324"/>
      <c r="R169" s="716" t="str">
        <f t="shared" si="22"/>
        <v>100</v>
      </c>
      <c r="S169" s="666"/>
      <c r="T169" s="149"/>
      <c r="U169" s="150"/>
      <c r="V169" s="150"/>
      <c r="W169" s="150"/>
      <c r="X169" s="153"/>
      <c r="Y169" s="150"/>
      <c r="Z169" s="150"/>
      <c r="AA169" s="150"/>
      <c r="AB169" s="150"/>
      <c r="AC169" s="150"/>
      <c r="AD169" s="150"/>
      <c r="AE169" s="150"/>
      <c r="AF169" s="150"/>
      <c r="AG169" s="150"/>
      <c r="AH169" s="150"/>
      <c r="AI169" s="150"/>
      <c r="AJ169" s="150"/>
      <c r="AK169" s="150"/>
      <c r="AL169" s="150"/>
      <c r="AM169" s="150"/>
      <c r="AN169" s="150"/>
      <c r="AO169" s="150"/>
      <c r="AP169" s="150"/>
      <c r="AQ169" s="150"/>
      <c r="AR169" s="150"/>
      <c r="AS169" s="150"/>
      <c r="AT169" s="150"/>
      <c r="AU169" s="150"/>
      <c r="AV169" s="150"/>
      <c r="AW169" s="150"/>
      <c r="AX169" s="150"/>
      <c r="AY169" s="150"/>
      <c r="AZ169" s="150"/>
      <c r="BA169" s="150"/>
      <c r="BB169" s="150"/>
      <c r="BC169" s="150"/>
      <c r="BD169" s="150"/>
      <c r="BE169" s="150"/>
      <c r="BF169" s="150"/>
      <c r="BG169" s="150"/>
      <c r="BH169" s="150"/>
      <c r="BI169" s="150"/>
      <c r="BJ169" s="150"/>
      <c r="BK169" s="150"/>
      <c r="BL169" s="150"/>
      <c r="BM169" s="150"/>
      <c r="BN169" s="150"/>
      <c r="BO169" s="150"/>
      <c r="BP169" s="150"/>
      <c r="BQ169" s="150"/>
      <c r="BR169" s="150"/>
      <c r="BS169" s="150"/>
      <c r="BT169" s="150"/>
      <c r="BU169" s="150"/>
      <c r="BV169" s="191">
        <f t="shared" si="20"/>
        <v>0</v>
      </c>
      <c r="BW169" s="20">
        <f t="shared" si="21"/>
        <v>100</v>
      </c>
      <c r="BX169" s="480" t="s">
        <v>1204</v>
      </c>
      <c r="BY169" s="449"/>
      <c r="BZ169" s="451"/>
      <c r="DU169" s="379" t="s">
        <v>958</v>
      </c>
      <c r="DV169" s="189" t="s">
        <v>560</v>
      </c>
      <c r="DW169" s="175" t="s">
        <v>561</v>
      </c>
      <c r="DX169" s="175">
        <v>6</v>
      </c>
      <c r="DY169" s="185">
        <v>8</v>
      </c>
      <c r="DZ169" s="181">
        <v>0</v>
      </c>
      <c r="EA169" s="457">
        <v>0</v>
      </c>
      <c r="EB169" s="195">
        <v>2</v>
      </c>
      <c r="EC169" s="382">
        <v>0</v>
      </c>
      <c r="GH169" s="2" t="str">
        <f t="shared" si="23"/>
        <v>0</v>
      </c>
      <c r="GI169" s="2" t="str">
        <f t="shared" si="24"/>
        <v>0</v>
      </c>
      <c r="GJ169" s="2" t="str">
        <f t="shared" si="25"/>
        <v>100</v>
      </c>
    </row>
    <row r="170" spans="1:192" ht="45" customHeight="1" x14ac:dyDescent="0.25">
      <c r="A170" s="140" t="s">
        <v>54</v>
      </c>
      <c r="B170" s="22" t="s">
        <v>55</v>
      </c>
      <c r="C170" s="36" t="s">
        <v>109</v>
      </c>
      <c r="D170" s="24" t="s">
        <v>77</v>
      </c>
      <c r="E170" s="36" t="s">
        <v>258</v>
      </c>
      <c r="F170" s="49" t="s">
        <v>174</v>
      </c>
      <c r="G170" s="49" t="s">
        <v>175</v>
      </c>
      <c r="H170" s="42" t="s">
        <v>176</v>
      </c>
      <c r="I170" s="30" t="s">
        <v>177</v>
      </c>
      <c r="J170" s="740"/>
      <c r="K170" s="411" t="s">
        <v>960</v>
      </c>
      <c r="L170" s="354" t="s">
        <v>564</v>
      </c>
      <c r="M170" s="405" t="s">
        <v>565</v>
      </c>
      <c r="N170" s="404">
        <f t="shared" si="18"/>
        <v>140</v>
      </c>
      <c r="O170" s="404">
        <f t="shared" si="19"/>
        <v>140</v>
      </c>
      <c r="P170" s="675">
        <f t="shared" si="26"/>
        <v>40</v>
      </c>
      <c r="Q170" s="324"/>
      <c r="R170" s="716">
        <f t="shared" si="22"/>
        <v>100</v>
      </c>
      <c r="S170" s="666"/>
      <c r="T170" s="149">
        <f>1000000000+361000001+1500000000</f>
        <v>2861000001</v>
      </c>
      <c r="U170" s="150"/>
      <c r="V170" s="150"/>
      <c r="W170" s="150"/>
      <c r="X170" s="153"/>
      <c r="Y170" s="150"/>
      <c r="Z170" s="150"/>
      <c r="AA170" s="150"/>
      <c r="AB170" s="150"/>
      <c r="AC170" s="150"/>
      <c r="AD170" s="150"/>
      <c r="AE170" s="150"/>
      <c r="AF170" s="150"/>
      <c r="AG170" s="150"/>
      <c r="AH170" s="150"/>
      <c r="AI170" s="150"/>
      <c r="AJ170" s="150"/>
      <c r="AK170" s="150">
        <v>500000000</v>
      </c>
      <c r="AL170" s="150">
        <v>30000000</v>
      </c>
      <c r="AM170" s="150"/>
      <c r="AN170" s="150"/>
      <c r="AO170" s="150"/>
      <c r="AP170" s="150"/>
      <c r="AQ170" s="150"/>
      <c r="AR170" s="150"/>
      <c r="AS170" s="150"/>
      <c r="AT170" s="150"/>
      <c r="AU170" s="150"/>
      <c r="AV170" s="150"/>
      <c r="AW170" s="150"/>
      <c r="AX170" s="150"/>
      <c r="AY170" s="150"/>
      <c r="AZ170" s="150"/>
      <c r="BA170" s="150"/>
      <c r="BB170" s="150"/>
      <c r="BC170" s="150"/>
      <c r="BD170" s="150"/>
      <c r="BE170" s="150"/>
      <c r="BF170" s="150"/>
      <c r="BG170" s="150"/>
      <c r="BH170" s="150"/>
      <c r="BI170" s="150"/>
      <c r="BJ170" s="150"/>
      <c r="BK170" s="150"/>
      <c r="BL170" s="150"/>
      <c r="BM170" s="150"/>
      <c r="BN170" s="150"/>
      <c r="BO170" s="150"/>
      <c r="BP170" s="150"/>
      <c r="BQ170" s="150"/>
      <c r="BR170" s="150"/>
      <c r="BS170" s="150"/>
      <c r="BT170" s="150"/>
      <c r="BU170" s="150"/>
      <c r="BV170" s="191">
        <f t="shared" si="20"/>
        <v>3391000001</v>
      </c>
      <c r="BW170" s="20">
        <f t="shared" si="21"/>
        <v>-3390999901</v>
      </c>
      <c r="BX170" s="480" t="s">
        <v>1204</v>
      </c>
      <c r="BY170" s="449"/>
      <c r="BZ170" s="451"/>
      <c r="DU170" s="379" t="s">
        <v>959</v>
      </c>
      <c r="DV170" s="189" t="s">
        <v>562</v>
      </c>
      <c r="DW170" s="175" t="s">
        <v>563</v>
      </c>
      <c r="DX170" s="180">
        <v>15</v>
      </c>
      <c r="DY170" s="388">
        <v>35</v>
      </c>
      <c r="DZ170" s="181">
        <v>0</v>
      </c>
      <c r="EA170" s="457">
        <v>14</v>
      </c>
      <c r="EB170" s="195">
        <v>14</v>
      </c>
      <c r="EC170" s="375">
        <v>7</v>
      </c>
      <c r="GH170" s="2" t="str">
        <f t="shared" si="23"/>
        <v>1</v>
      </c>
      <c r="GI170" s="2" t="str">
        <f t="shared" si="24"/>
        <v>1</v>
      </c>
      <c r="GJ170" s="2">
        <f t="shared" si="25"/>
        <v>100</v>
      </c>
    </row>
    <row r="171" spans="1:192" ht="34.5" customHeight="1" thickBot="1" x14ac:dyDescent="0.3">
      <c r="A171" s="140" t="s">
        <v>54</v>
      </c>
      <c r="B171" s="22" t="s">
        <v>55</v>
      </c>
      <c r="C171" s="36" t="s">
        <v>109</v>
      </c>
      <c r="D171" s="24" t="s">
        <v>77</v>
      </c>
      <c r="E171" s="36" t="s">
        <v>258</v>
      </c>
      <c r="F171" s="49" t="s">
        <v>174</v>
      </c>
      <c r="G171" s="49" t="s">
        <v>175</v>
      </c>
      <c r="H171" s="42" t="s">
        <v>176</v>
      </c>
      <c r="I171" s="30" t="s">
        <v>177</v>
      </c>
      <c r="J171" s="740"/>
      <c r="K171" s="411" t="s">
        <v>961</v>
      </c>
      <c r="L171" s="354" t="s">
        <v>566</v>
      </c>
      <c r="M171" s="405" t="s">
        <v>567</v>
      </c>
      <c r="N171" s="404">
        <f t="shared" si="18"/>
        <v>12</v>
      </c>
      <c r="O171" s="404">
        <f t="shared" si="19"/>
        <v>30</v>
      </c>
      <c r="P171" s="675">
        <v>0</v>
      </c>
      <c r="Q171" s="324"/>
      <c r="R171" s="716" t="str">
        <f t="shared" si="22"/>
        <v>100</v>
      </c>
      <c r="S171" s="666"/>
      <c r="T171" s="149"/>
      <c r="U171" s="150"/>
      <c r="V171" s="150"/>
      <c r="W171" s="150"/>
      <c r="X171" s="150"/>
      <c r="Y171" s="150"/>
      <c r="Z171" s="150"/>
      <c r="AA171" s="150"/>
      <c r="AB171" s="150"/>
      <c r="AC171" s="150"/>
      <c r="AD171" s="150"/>
      <c r="AE171" s="150"/>
      <c r="AF171" s="150"/>
      <c r="AG171" s="150"/>
      <c r="AH171" s="150"/>
      <c r="AI171" s="150"/>
      <c r="AJ171" s="150"/>
      <c r="AK171" s="150"/>
      <c r="AL171" s="150"/>
      <c r="AM171" s="150"/>
      <c r="AN171" s="150"/>
      <c r="AO171" s="150"/>
      <c r="AP171" s="150"/>
      <c r="AQ171" s="150"/>
      <c r="AR171" s="150"/>
      <c r="AS171" s="150"/>
      <c r="AT171" s="150"/>
      <c r="AU171" s="150"/>
      <c r="AV171" s="150"/>
      <c r="AW171" s="150"/>
      <c r="AX171" s="150"/>
      <c r="AY171" s="150"/>
      <c r="AZ171" s="150"/>
      <c r="BA171" s="150"/>
      <c r="BB171" s="150"/>
      <c r="BC171" s="150"/>
      <c r="BD171" s="150"/>
      <c r="BE171" s="150"/>
      <c r="BF171" s="150"/>
      <c r="BG171" s="150"/>
      <c r="BH171" s="150"/>
      <c r="BI171" s="150"/>
      <c r="BJ171" s="150"/>
      <c r="BK171" s="150"/>
      <c r="BL171" s="150"/>
      <c r="BM171" s="150"/>
      <c r="BN171" s="150"/>
      <c r="BO171" s="150"/>
      <c r="BP171" s="150"/>
      <c r="BQ171" s="150"/>
      <c r="BR171" s="150"/>
      <c r="BS171" s="150"/>
      <c r="BT171" s="150"/>
      <c r="BU171" s="150"/>
      <c r="BV171" s="191">
        <f t="shared" si="20"/>
        <v>0</v>
      </c>
      <c r="BW171" s="20">
        <f t="shared" si="21"/>
        <v>100</v>
      </c>
      <c r="BX171" s="480" t="s">
        <v>1204</v>
      </c>
      <c r="BY171" s="449"/>
      <c r="BZ171" s="451"/>
      <c r="DU171" s="379" t="s">
        <v>960</v>
      </c>
      <c r="DV171" s="189" t="s">
        <v>564</v>
      </c>
      <c r="DW171" s="175" t="s">
        <v>565</v>
      </c>
      <c r="DX171" s="180">
        <v>140</v>
      </c>
      <c r="DY171" s="180">
        <v>140</v>
      </c>
      <c r="DZ171" s="176">
        <v>20</v>
      </c>
      <c r="EA171" s="183">
        <v>40</v>
      </c>
      <c r="EB171" s="176">
        <v>40</v>
      </c>
      <c r="EC171" s="377">
        <v>40</v>
      </c>
      <c r="GH171" s="2" t="str">
        <f t="shared" si="23"/>
        <v>0</v>
      </c>
      <c r="GI171" s="2" t="str">
        <f t="shared" si="24"/>
        <v>0</v>
      </c>
      <c r="GJ171" s="2" t="str">
        <f t="shared" si="25"/>
        <v>100</v>
      </c>
    </row>
    <row r="172" spans="1:192" ht="57" customHeight="1" thickBot="1" x14ac:dyDescent="0.3">
      <c r="A172" s="140" t="s">
        <v>54</v>
      </c>
      <c r="B172" s="22" t="s">
        <v>55</v>
      </c>
      <c r="C172" s="36" t="s">
        <v>109</v>
      </c>
      <c r="D172" s="24" t="s">
        <v>77</v>
      </c>
      <c r="E172" s="36" t="s">
        <v>258</v>
      </c>
      <c r="F172" s="49" t="s">
        <v>174</v>
      </c>
      <c r="G172" s="49" t="s">
        <v>175</v>
      </c>
      <c r="H172" s="42" t="s">
        <v>176</v>
      </c>
      <c r="I172" s="30" t="s">
        <v>177</v>
      </c>
      <c r="J172" s="740"/>
      <c r="K172" s="411" t="s">
        <v>962</v>
      </c>
      <c r="L172" s="354" t="s">
        <v>568</v>
      </c>
      <c r="M172" s="405" t="s">
        <v>569</v>
      </c>
      <c r="N172" s="404">
        <f t="shared" si="18"/>
        <v>4</v>
      </c>
      <c r="O172" s="404">
        <f t="shared" si="19"/>
        <v>9</v>
      </c>
      <c r="P172" s="675">
        <f t="shared" si="26"/>
        <v>0</v>
      </c>
      <c r="Q172" s="324"/>
      <c r="R172" s="716" t="str">
        <f t="shared" si="22"/>
        <v>100</v>
      </c>
      <c r="S172" s="666"/>
      <c r="T172" s="149"/>
      <c r="U172" s="150"/>
      <c r="V172" s="150"/>
      <c r="W172" s="150"/>
      <c r="X172" s="153"/>
      <c r="Y172" s="150"/>
      <c r="Z172" s="150"/>
      <c r="AA172" s="150"/>
      <c r="AB172" s="150"/>
      <c r="AC172" s="150"/>
      <c r="AD172" s="150"/>
      <c r="AE172" s="150"/>
      <c r="AF172" s="150"/>
      <c r="AG172" s="150"/>
      <c r="AH172" s="150"/>
      <c r="AI172" s="150"/>
      <c r="AJ172" s="150"/>
      <c r="AK172" s="150"/>
      <c r="AL172" s="150"/>
      <c r="AM172" s="150"/>
      <c r="AN172" s="150"/>
      <c r="AO172" s="150"/>
      <c r="AP172" s="150"/>
      <c r="AQ172" s="150"/>
      <c r="AR172" s="150"/>
      <c r="AS172" s="150"/>
      <c r="AT172" s="150"/>
      <c r="AU172" s="150"/>
      <c r="AV172" s="150"/>
      <c r="AW172" s="150"/>
      <c r="AX172" s="150"/>
      <c r="AY172" s="150"/>
      <c r="AZ172" s="150"/>
      <c r="BA172" s="150"/>
      <c r="BB172" s="150"/>
      <c r="BC172" s="150"/>
      <c r="BD172" s="150"/>
      <c r="BE172" s="150"/>
      <c r="BF172" s="150"/>
      <c r="BG172" s="150"/>
      <c r="BH172" s="150"/>
      <c r="BI172" s="150"/>
      <c r="BJ172" s="150"/>
      <c r="BK172" s="150"/>
      <c r="BL172" s="150"/>
      <c r="BM172" s="150"/>
      <c r="BN172" s="150"/>
      <c r="BO172" s="150"/>
      <c r="BP172" s="150"/>
      <c r="BQ172" s="150"/>
      <c r="BR172" s="150"/>
      <c r="BS172" s="150"/>
      <c r="BT172" s="150"/>
      <c r="BU172" s="150"/>
      <c r="BV172" s="191">
        <f t="shared" si="20"/>
        <v>0</v>
      </c>
      <c r="BW172" s="20">
        <f t="shared" si="21"/>
        <v>100</v>
      </c>
      <c r="BX172" s="480" t="s">
        <v>1204</v>
      </c>
      <c r="BY172" s="449"/>
      <c r="BZ172" s="451"/>
      <c r="DU172" s="379" t="s">
        <v>961</v>
      </c>
      <c r="DV172" s="189" t="s">
        <v>566</v>
      </c>
      <c r="DW172" s="175" t="s">
        <v>567</v>
      </c>
      <c r="DX172" s="388">
        <v>12</v>
      </c>
      <c r="DY172" s="388">
        <v>30</v>
      </c>
      <c r="DZ172" s="183">
        <v>2</v>
      </c>
      <c r="EA172" s="183">
        <v>6</v>
      </c>
      <c r="EB172" s="183">
        <v>5</v>
      </c>
      <c r="EC172" s="387">
        <v>5</v>
      </c>
      <c r="GH172" s="2" t="str">
        <f t="shared" si="23"/>
        <v>0</v>
      </c>
      <c r="GI172" s="2" t="str">
        <f t="shared" si="24"/>
        <v>0</v>
      </c>
      <c r="GJ172" s="2" t="str">
        <f t="shared" si="25"/>
        <v>100</v>
      </c>
    </row>
    <row r="173" spans="1:192" ht="48" customHeight="1" x14ac:dyDescent="0.25">
      <c r="A173" s="140" t="s">
        <v>54</v>
      </c>
      <c r="B173" s="22" t="s">
        <v>55</v>
      </c>
      <c r="C173" s="36" t="s">
        <v>109</v>
      </c>
      <c r="D173" s="24" t="s">
        <v>77</v>
      </c>
      <c r="E173" s="36" t="s">
        <v>258</v>
      </c>
      <c r="F173" s="49" t="s">
        <v>174</v>
      </c>
      <c r="G173" s="49" t="s">
        <v>175</v>
      </c>
      <c r="H173" s="42" t="s">
        <v>176</v>
      </c>
      <c r="I173" s="30" t="s">
        <v>177</v>
      </c>
      <c r="J173" s="740"/>
      <c r="K173" s="411" t="s">
        <v>963</v>
      </c>
      <c r="L173" s="354" t="s">
        <v>570</v>
      </c>
      <c r="M173" s="405" t="s">
        <v>571</v>
      </c>
      <c r="N173" s="404">
        <f t="shared" si="18"/>
        <v>0</v>
      </c>
      <c r="O173" s="404">
        <f t="shared" si="19"/>
        <v>5</v>
      </c>
      <c r="P173" s="675">
        <f t="shared" si="26"/>
        <v>0</v>
      </c>
      <c r="Q173" s="324"/>
      <c r="R173" s="716" t="str">
        <f t="shared" si="22"/>
        <v>100</v>
      </c>
      <c r="S173" s="666"/>
      <c r="T173" s="149"/>
      <c r="U173" s="150"/>
      <c r="V173" s="150"/>
      <c r="W173" s="150"/>
      <c r="X173" s="153"/>
      <c r="Y173" s="150"/>
      <c r="Z173" s="150"/>
      <c r="AA173" s="150"/>
      <c r="AB173" s="150"/>
      <c r="AC173" s="150"/>
      <c r="AD173" s="150"/>
      <c r="AE173" s="150"/>
      <c r="AF173" s="150"/>
      <c r="AG173" s="150"/>
      <c r="AH173" s="150"/>
      <c r="AI173" s="150"/>
      <c r="AJ173" s="150"/>
      <c r="AK173" s="150"/>
      <c r="AL173" s="150"/>
      <c r="AM173" s="150"/>
      <c r="AN173" s="150"/>
      <c r="AO173" s="150"/>
      <c r="AP173" s="150"/>
      <c r="AQ173" s="150"/>
      <c r="AR173" s="150"/>
      <c r="AS173" s="150"/>
      <c r="AT173" s="150"/>
      <c r="AU173" s="150"/>
      <c r="AV173" s="150"/>
      <c r="AW173" s="150"/>
      <c r="AX173" s="150"/>
      <c r="AY173" s="150"/>
      <c r="AZ173" s="150"/>
      <c r="BA173" s="150"/>
      <c r="BB173" s="150"/>
      <c r="BC173" s="150"/>
      <c r="BD173" s="150"/>
      <c r="BE173" s="150"/>
      <c r="BF173" s="150"/>
      <c r="BG173" s="150"/>
      <c r="BH173" s="150"/>
      <c r="BI173" s="150"/>
      <c r="BJ173" s="150"/>
      <c r="BK173" s="150"/>
      <c r="BL173" s="150"/>
      <c r="BM173" s="150"/>
      <c r="BN173" s="150"/>
      <c r="BO173" s="150"/>
      <c r="BP173" s="150"/>
      <c r="BQ173" s="150"/>
      <c r="BR173" s="150"/>
      <c r="BS173" s="150"/>
      <c r="BT173" s="150"/>
      <c r="BU173" s="150"/>
      <c r="BV173" s="191">
        <f t="shared" si="20"/>
        <v>0</v>
      </c>
      <c r="BW173" s="20">
        <f t="shared" si="21"/>
        <v>100</v>
      </c>
      <c r="BX173" s="480" t="s">
        <v>1204</v>
      </c>
      <c r="BY173" s="449"/>
      <c r="BZ173" s="451"/>
      <c r="DU173" s="379" t="s">
        <v>962</v>
      </c>
      <c r="DV173" s="189" t="s">
        <v>568</v>
      </c>
      <c r="DW173" s="175" t="s">
        <v>569</v>
      </c>
      <c r="DX173" s="388">
        <v>4</v>
      </c>
      <c r="DY173" s="388">
        <v>9</v>
      </c>
      <c r="DZ173" s="183">
        <v>1</v>
      </c>
      <c r="EA173" s="459">
        <v>3</v>
      </c>
      <c r="EB173" s="194">
        <v>5</v>
      </c>
      <c r="EC173" s="381">
        <v>0</v>
      </c>
      <c r="GH173" s="2" t="str">
        <f t="shared" si="23"/>
        <v>0</v>
      </c>
      <c r="GI173" s="2" t="str">
        <f t="shared" si="24"/>
        <v>0</v>
      </c>
      <c r="GJ173" s="2" t="str">
        <f t="shared" si="25"/>
        <v>100</v>
      </c>
    </row>
    <row r="174" spans="1:192" ht="48" customHeight="1" thickBot="1" x14ac:dyDescent="0.3">
      <c r="A174" s="140" t="s">
        <v>54</v>
      </c>
      <c r="B174" s="22" t="s">
        <v>55</v>
      </c>
      <c r="C174" s="36" t="s">
        <v>109</v>
      </c>
      <c r="D174" s="24" t="s">
        <v>77</v>
      </c>
      <c r="E174" s="36" t="s">
        <v>258</v>
      </c>
      <c r="F174" s="49" t="s">
        <v>174</v>
      </c>
      <c r="G174" s="49" t="s">
        <v>175</v>
      </c>
      <c r="H174" s="42" t="s">
        <v>176</v>
      </c>
      <c r="I174" s="30" t="s">
        <v>177</v>
      </c>
      <c r="J174" s="740"/>
      <c r="K174" s="411" t="s">
        <v>964</v>
      </c>
      <c r="L174" s="354" t="s">
        <v>572</v>
      </c>
      <c r="M174" s="405" t="s">
        <v>573</v>
      </c>
      <c r="N174" s="404">
        <f t="shared" si="18"/>
        <v>64</v>
      </c>
      <c r="O174" s="404">
        <f t="shared" si="19"/>
        <v>89</v>
      </c>
      <c r="P174" s="675">
        <f t="shared" si="26"/>
        <v>1</v>
      </c>
      <c r="Q174" s="324"/>
      <c r="R174" s="716">
        <f t="shared" si="22"/>
        <v>100</v>
      </c>
      <c r="S174" s="666"/>
      <c r="T174" s="149"/>
      <c r="U174" s="150"/>
      <c r="V174" s="150"/>
      <c r="W174" s="150"/>
      <c r="X174" s="150"/>
      <c r="Y174" s="150"/>
      <c r="Z174" s="150"/>
      <c r="AA174" s="150"/>
      <c r="AB174" s="150"/>
      <c r="AC174" s="150"/>
      <c r="AD174" s="150"/>
      <c r="AE174" s="150"/>
      <c r="AF174" s="150"/>
      <c r="AG174" s="150"/>
      <c r="AH174" s="150"/>
      <c r="AI174" s="150"/>
      <c r="AJ174" s="150"/>
      <c r="AK174" s="150">
        <v>450000000</v>
      </c>
      <c r="AL174" s="150"/>
      <c r="AM174" s="150"/>
      <c r="AN174" s="150"/>
      <c r="AO174" s="150"/>
      <c r="AP174" s="150"/>
      <c r="AQ174" s="150"/>
      <c r="AR174" s="150"/>
      <c r="AS174" s="150"/>
      <c r="AT174" s="150"/>
      <c r="AU174" s="150"/>
      <c r="AV174" s="150"/>
      <c r="AW174" s="150"/>
      <c r="AX174" s="150"/>
      <c r="AY174" s="150"/>
      <c r="AZ174" s="150"/>
      <c r="BA174" s="150"/>
      <c r="BB174" s="150"/>
      <c r="BC174" s="150"/>
      <c r="BD174" s="150"/>
      <c r="BE174" s="150"/>
      <c r="BF174" s="150"/>
      <c r="BG174" s="150"/>
      <c r="BH174" s="150"/>
      <c r="BI174" s="150"/>
      <c r="BJ174" s="150"/>
      <c r="BK174" s="150"/>
      <c r="BL174" s="150"/>
      <c r="BM174" s="150"/>
      <c r="BN174" s="150"/>
      <c r="BO174" s="150"/>
      <c r="BP174" s="150"/>
      <c r="BQ174" s="150"/>
      <c r="BR174" s="150"/>
      <c r="BS174" s="150"/>
      <c r="BT174" s="150"/>
      <c r="BU174" s="150"/>
      <c r="BV174" s="191">
        <f t="shared" si="20"/>
        <v>450000000</v>
      </c>
      <c r="BW174" s="20">
        <f t="shared" si="21"/>
        <v>-449999900</v>
      </c>
      <c r="BX174" s="480" t="s">
        <v>1204</v>
      </c>
      <c r="BY174" s="449"/>
      <c r="BZ174" s="451"/>
      <c r="DU174" s="379" t="s">
        <v>963</v>
      </c>
      <c r="DV174" s="189" t="s">
        <v>570</v>
      </c>
      <c r="DW174" s="175" t="s">
        <v>571</v>
      </c>
      <c r="DX174" s="180">
        <v>0</v>
      </c>
      <c r="DY174" s="180">
        <v>5</v>
      </c>
      <c r="DZ174" s="176">
        <v>0</v>
      </c>
      <c r="EA174" s="459">
        <v>5</v>
      </c>
      <c r="EB174" s="671">
        <v>0</v>
      </c>
      <c r="EC174" s="672">
        <v>0</v>
      </c>
      <c r="GH174" s="2" t="str">
        <f t="shared" si="23"/>
        <v>1</v>
      </c>
      <c r="GI174" s="2" t="str">
        <f t="shared" si="24"/>
        <v>1</v>
      </c>
      <c r="GJ174" s="2">
        <f t="shared" si="25"/>
        <v>100</v>
      </c>
    </row>
    <row r="175" spans="1:192" ht="37.5" customHeight="1" x14ac:dyDescent="0.25">
      <c r="A175" s="140" t="s">
        <v>54</v>
      </c>
      <c r="B175" s="22" t="s">
        <v>55</v>
      </c>
      <c r="C175" s="36" t="s">
        <v>109</v>
      </c>
      <c r="D175" s="24" t="s">
        <v>77</v>
      </c>
      <c r="E175" s="36" t="s">
        <v>258</v>
      </c>
      <c r="F175" s="49" t="s">
        <v>174</v>
      </c>
      <c r="G175" s="49" t="s">
        <v>175</v>
      </c>
      <c r="H175" s="42" t="s">
        <v>176</v>
      </c>
      <c r="I175" s="30" t="s">
        <v>177</v>
      </c>
      <c r="J175" s="740"/>
      <c r="K175" s="411" t="s">
        <v>965</v>
      </c>
      <c r="L175" s="354" t="s">
        <v>574</v>
      </c>
      <c r="M175" s="405" t="s">
        <v>575</v>
      </c>
      <c r="N175" s="404">
        <f t="shared" si="18"/>
        <v>1</v>
      </c>
      <c r="O175" s="404">
        <f t="shared" si="19"/>
        <v>6</v>
      </c>
      <c r="P175" s="675">
        <f t="shared" si="26"/>
        <v>1.5</v>
      </c>
      <c r="Q175" s="324"/>
      <c r="R175" s="716">
        <f t="shared" si="22"/>
        <v>100</v>
      </c>
      <c r="S175" s="666"/>
      <c r="T175" s="149"/>
      <c r="U175" s="150"/>
      <c r="V175" s="150"/>
      <c r="W175" s="150"/>
      <c r="X175" s="153"/>
      <c r="Y175" s="150"/>
      <c r="Z175" s="150"/>
      <c r="AA175" s="150"/>
      <c r="AB175" s="150"/>
      <c r="AC175" s="150"/>
      <c r="AD175" s="150"/>
      <c r="AE175" s="150"/>
      <c r="AF175" s="150"/>
      <c r="AG175" s="150"/>
      <c r="AH175" s="150"/>
      <c r="AI175" s="150"/>
      <c r="AJ175" s="150"/>
      <c r="AK175" s="150">
        <v>450000000</v>
      </c>
      <c r="AL175" s="150"/>
      <c r="AM175" s="150"/>
      <c r="AN175" s="150"/>
      <c r="AO175" s="150"/>
      <c r="AP175" s="150"/>
      <c r="AQ175" s="150"/>
      <c r="AR175" s="150"/>
      <c r="AS175" s="150"/>
      <c r="AT175" s="150"/>
      <c r="AU175" s="150"/>
      <c r="AV175" s="150"/>
      <c r="AW175" s="150"/>
      <c r="AX175" s="150"/>
      <c r="AY175" s="150"/>
      <c r="AZ175" s="150"/>
      <c r="BA175" s="150"/>
      <c r="BB175" s="150"/>
      <c r="BC175" s="150"/>
      <c r="BD175" s="150"/>
      <c r="BE175" s="150"/>
      <c r="BF175" s="150"/>
      <c r="BG175" s="150"/>
      <c r="BH175" s="150"/>
      <c r="BI175" s="150"/>
      <c r="BJ175" s="150"/>
      <c r="BK175" s="150"/>
      <c r="BL175" s="150"/>
      <c r="BM175" s="150"/>
      <c r="BN175" s="150"/>
      <c r="BO175" s="150"/>
      <c r="BP175" s="150"/>
      <c r="BQ175" s="150"/>
      <c r="BR175" s="150"/>
      <c r="BS175" s="150"/>
      <c r="BT175" s="150"/>
      <c r="BU175" s="150"/>
      <c r="BV175" s="191">
        <f t="shared" si="20"/>
        <v>450000000</v>
      </c>
      <c r="BW175" s="20">
        <f t="shared" si="21"/>
        <v>-449999900</v>
      </c>
      <c r="BX175" s="480" t="s">
        <v>1204</v>
      </c>
      <c r="BY175" s="449"/>
      <c r="BZ175" s="451"/>
      <c r="DU175" s="379" t="s">
        <v>964</v>
      </c>
      <c r="DV175" s="189" t="s">
        <v>572</v>
      </c>
      <c r="DW175" s="175" t="s">
        <v>573</v>
      </c>
      <c r="DX175" s="388">
        <v>64</v>
      </c>
      <c r="DY175" s="388">
        <v>89</v>
      </c>
      <c r="DZ175" s="183">
        <v>7</v>
      </c>
      <c r="EA175" s="459">
        <v>8</v>
      </c>
      <c r="EB175" s="194">
        <v>9</v>
      </c>
      <c r="EC175" s="381">
        <v>1</v>
      </c>
      <c r="GH175" s="2" t="str">
        <f t="shared" si="23"/>
        <v>1</v>
      </c>
      <c r="GI175" s="2" t="str">
        <f t="shared" si="24"/>
        <v>1</v>
      </c>
      <c r="GJ175" s="2">
        <f t="shared" si="25"/>
        <v>100</v>
      </c>
    </row>
    <row r="176" spans="1:192" ht="46.5" customHeight="1" x14ac:dyDescent="0.25">
      <c r="A176" s="140" t="s">
        <v>54</v>
      </c>
      <c r="B176" s="22" t="s">
        <v>55</v>
      </c>
      <c r="C176" s="36" t="s">
        <v>109</v>
      </c>
      <c r="D176" s="24" t="s">
        <v>77</v>
      </c>
      <c r="E176" s="36" t="s">
        <v>258</v>
      </c>
      <c r="F176" s="49" t="s">
        <v>174</v>
      </c>
      <c r="G176" s="49" t="s">
        <v>175</v>
      </c>
      <c r="H176" s="42" t="s">
        <v>176</v>
      </c>
      <c r="I176" s="30" t="s">
        <v>177</v>
      </c>
      <c r="J176" s="740"/>
      <c r="K176" s="411" t="s">
        <v>966</v>
      </c>
      <c r="L176" s="354" t="s">
        <v>576</v>
      </c>
      <c r="M176" s="405" t="s">
        <v>577</v>
      </c>
      <c r="N176" s="404">
        <f t="shared" si="18"/>
        <v>0</v>
      </c>
      <c r="O176" s="404">
        <f t="shared" si="19"/>
        <v>1</v>
      </c>
      <c r="P176" s="675">
        <f t="shared" si="26"/>
        <v>0</v>
      </c>
      <c r="Q176" s="324"/>
      <c r="R176" s="716" t="str">
        <f t="shared" si="22"/>
        <v>100</v>
      </c>
      <c r="S176" s="666"/>
      <c r="T176" s="149"/>
      <c r="U176" s="150"/>
      <c r="V176" s="150"/>
      <c r="W176" s="150"/>
      <c r="X176" s="150"/>
      <c r="Y176" s="150"/>
      <c r="Z176" s="150"/>
      <c r="AA176" s="150"/>
      <c r="AB176" s="150"/>
      <c r="AC176" s="150"/>
      <c r="AD176" s="150"/>
      <c r="AE176" s="150"/>
      <c r="AF176" s="150"/>
      <c r="AG176" s="150"/>
      <c r="AH176" s="150"/>
      <c r="AI176" s="150"/>
      <c r="AJ176" s="150"/>
      <c r="AK176" s="150"/>
      <c r="AL176" s="150"/>
      <c r="AM176" s="150"/>
      <c r="AN176" s="150"/>
      <c r="AO176" s="150"/>
      <c r="AP176" s="150"/>
      <c r="AQ176" s="150"/>
      <c r="AR176" s="150"/>
      <c r="AS176" s="150"/>
      <c r="AT176" s="150"/>
      <c r="AU176" s="150"/>
      <c r="AV176" s="150"/>
      <c r="AW176" s="150"/>
      <c r="AX176" s="150"/>
      <c r="AY176" s="150"/>
      <c r="AZ176" s="150"/>
      <c r="BA176" s="150"/>
      <c r="BB176" s="150"/>
      <c r="BC176" s="150"/>
      <c r="BD176" s="150"/>
      <c r="BE176" s="150"/>
      <c r="BF176" s="150"/>
      <c r="BG176" s="150"/>
      <c r="BH176" s="150"/>
      <c r="BI176" s="150"/>
      <c r="BJ176" s="150"/>
      <c r="BK176" s="150"/>
      <c r="BL176" s="150"/>
      <c r="BM176" s="150"/>
      <c r="BN176" s="150"/>
      <c r="BO176" s="150"/>
      <c r="BP176" s="150"/>
      <c r="BQ176" s="150"/>
      <c r="BR176" s="150"/>
      <c r="BS176" s="150"/>
      <c r="BT176" s="150"/>
      <c r="BU176" s="150"/>
      <c r="BV176" s="191">
        <f t="shared" si="20"/>
        <v>0</v>
      </c>
      <c r="BW176" s="20">
        <f t="shared" si="21"/>
        <v>100</v>
      </c>
      <c r="BX176" s="480" t="s">
        <v>1204</v>
      </c>
      <c r="BY176" s="449"/>
      <c r="BZ176" s="451"/>
      <c r="DU176" s="379" t="s">
        <v>965</v>
      </c>
      <c r="DV176" s="189" t="s">
        <v>574</v>
      </c>
      <c r="DW176" s="175" t="s">
        <v>575</v>
      </c>
      <c r="DX176" s="388">
        <v>1</v>
      </c>
      <c r="DY176" s="388">
        <v>6</v>
      </c>
      <c r="DZ176" s="181">
        <v>0.5</v>
      </c>
      <c r="EA176" s="181">
        <v>1.5</v>
      </c>
      <c r="EB176" s="181">
        <v>1.5</v>
      </c>
      <c r="EC176" s="382">
        <v>1.5</v>
      </c>
      <c r="GH176" s="2" t="str">
        <f t="shared" si="23"/>
        <v>0</v>
      </c>
      <c r="GI176" s="2" t="str">
        <f t="shared" si="24"/>
        <v>0</v>
      </c>
      <c r="GJ176" s="2" t="str">
        <f t="shared" si="25"/>
        <v>100</v>
      </c>
    </row>
    <row r="177" spans="1:192" ht="33.75" customHeight="1" x14ac:dyDescent="0.25">
      <c r="A177" s="140" t="s">
        <v>54</v>
      </c>
      <c r="B177" s="22" t="s">
        <v>55</v>
      </c>
      <c r="C177" s="36" t="s">
        <v>109</v>
      </c>
      <c r="D177" s="24" t="s">
        <v>77</v>
      </c>
      <c r="E177" s="36" t="s">
        <v>258</v>
      </c>
      <c r="F177" s="49" t="s">
        <v>174</v>
      </c>
      <c r="G177" s="49" t="s">
        <v>175</v>
      </c>
      <c r="H177" s="42" t="s">
        <v>176</v>
      </c>
      <c r="I177" s="30" t="s">
        <v>177</v>
      </c>
      <c r="J177" s="740"/>
      <c r="K177" s="411" t="s">
        <v>967</v>
      </c>
      <c r="L177" s="354" t="s">
        <v>578</v>
      </c>
      <c r="M177" s="405" t="s">
        <v>579</v>
      </c>
      <c r="N177" s="404">
        <f t="shared" si="18"/>
        <v>0</v>
      </c>
      <c r="O177" s="404">
        <f t="shared" si="19"/>
        <v>1</v>
      </c>
      <c r="P177" s="675">
        <f t="shared" si="26"/>
        <v>0</v>
      </c>
      <c r="Q177" s="324"/>
      <c r="R177" s="716" t="str">
        <f t="shared" si="22"/>
        <v>100</v>
      </c>
      <c r="S177" s="666"/>
      <c r="T177" s="149"/>
      <c r="U177" s="150"/>
      <c r="V177" s="150"/>
      <c r="W177" s="150"/>
      <c r="X177" s="150"/>
      <c r="Y177" s="150"/>
      <c r="Z177" s="150"/>
      <c r="AA177" s="150"/>
      <c r="AB177" s="150"/>
      <c r="AC177" s="150"/>
      <c r="AD177" s="150"/>
      <c r="AE177" s="150"/>
      <c r="AF177" s="150"/>
      <c r="AG177" s="150"/>
      <c r="AH177" s="150"/>
      <c r="AI177" s="150"/>
      <c r="AJ177" s="150"/>
      <c r="AK177" s="150"/>
      <c r="AL177" s="150"/>
      <c r="AM177" s="150"/>
      <c r="AN177" s="150"/>
      <c r="AO177" s="150"/>
      <c r="AP177" s="150"/>
      <c r="AQ177" s="150"/>
      <c r="AR177" s="150"/>
      <c r="AS177" s="150"/>
      <c r="AT177" s="150"/>
      <c r="AU177" s="150"/>
      <c r="AV177" s="150"/>
      <c r="AW177" s="150"/>
      <c r="AX177" s="150"/>
      <c r="AY177" s="150"/>
      <c r="AZ177" s="150"/>
      <c r="BA177" s="150"/>
      <c r="BB177" s="150"/>
      <c r="BC177" s="150"/>
      <c r="BD177" s="150"/>
      <c r="BE177" s="150"/>
      <c r="BF177" s="150"/>
      <c r="BG177" s="150"/>
      <c r="BH177" s="150"/>
      <c r="BI177" s="150"/>
      <c r="BJ177" s="150"/>
      <c r="BK177" s="150"/>
      <c r="BL177" s="150"/>
      <c r="BM177" s="150"/>
      <c r="BN177" s="150"/>
      <c r="BO177" s="150"/>
      <c r="BP177" s="150"/>
      <c r="BQ177" s="150"/>
      <c r="BR177" s="150"/>
      <c r="BS177" s="150"/>
      <c r="BT177" s="150"/>
      <c r="BU177" s="150"/>
      <c r="BV177" s="191">
        <f t="shared" si="20"/>
        <v>0</v>
      </c>
      <c r="BW177" s="20">
        <f t="shared" si="21"/>
        <v>100</v>
      </c>
      <c r="BX177" s="480" t="s">
        <v>1204</v>
      </c>
      <c r="BY177" s="449"/>
      <c r="BZ177" s="451"/>
      <c r="DU177" s="379" t="s">
        <v>966</v>
      </c>
      <c r="DV177" s="189" t="s">
        <v>576</v>
      </c>
      <c r="DW177" s="175" t="s">
        <v>577</v>
      </c>
      <c r="DX177" s="180">
        <v>0</v>
      </c>
      <c r="DY177" s="180">
        <v>1</v>
      </c>
      <c r="DZ177" s="176">
        <v>0</v>
      </c>
      <c r="EA177" s="181">
        <v>0.5</v>
      </c>
      <c r="EB177" s="177">
        <v>0.5</v>
      </c>
      <c r="EC177" s="377">
        <v>0</v>
      </c>
      <c r="GH177" s="2" t="str">
        <f t="shared" si="23"/>
        <v>0</v>
      </c>
      <c r="GI177" s="2" t="str">
        <f t="shared" si="24"/>
        <v>0</v>
      </c>
      <c r="GJ177" s="2" t="str">
        <f t="shared" si="25"/>
        <v>100</v>
      </c>
    </row>
    <row r="178" spans="1:192" ht="43.5" customHeight="1" x14ac:dyDescent="0.25">
      <c r="A178" s="140" t="s">
        <v>54</v>
      </c>
      <c r="B178" s="22" t="s">
        <v>55</v>
      </c>
      <c r="C178" s="36" t="s">
        <v>109</v>
      </c>
      <c r="D178" s="24" t="s">
        <v>77</v>
      </c>
      <c r="E178" s="36" t="s">
        <v>258</v>
      </c>
      <c r="F178" s="49" t="s">
        <v>174</v>
      </c>
      <c r="G178" s="49" t="s">
        <v>175</v>
      </c>
      <c r="H178" s="42" t="s">
        <v>176</v>
      </c>
      <c r="I178" s="30" t="s">
        <v>177</v>
      </c>
      <c r="J178" s="740"/>
      <c r="K178" s="411" t="s">
        <v>968</v>
      </c>
      <c r="L178" s="354" t="s">
        <v>580</v>
      </c>
      <c r="M178" s="405" t="s">
        <v>492</v>
      </c>
      <c r="N178" s="404">
        <f t="shared" si="18"/>
        <v>0</v>
      </c>
      <c r="O178" s="404">
        <f t="shared" si="19"/>
        <v>1</v>
      </c>
      <c r="P178" s="675">
        <v>0</v>
      </c>
      <c r="Q178" s="324"/>
      <c r="R178" s="716" t="str">
        <f t="shared" si="22"/>
        <v>100</v>
      </c>
      <c r="S178" s="666"/>
      <c r="T178" s="149"/>
      <c r="U178" s="150"/>
      <c r="V178" s="150"/>
      <c r="W178" s="150"/>
      <c r="X178" s="150"/>
      <c r="Y178" s="150"/>
      <c r="Z178" s="150"/>
      <c r="AA178" s="150"/>
      <c r="AB178" s="150"/>
      <c r="AC178" s="150"/>
      <c r="AD178" s="150"/>
      <c r="AE178" s="150"/>
      <c r="AF178" s="150"/>
      <c r="AG178" s="150"/>
      <c r="AH178" s="150"/>
      <c r="AI178" s="150"/>
      <c r="AJ178" s="150"/>
      <c r="AK178" s="150"/>
      <c r="AL178" s="150"/>
      <c r="AM178" s="150"/>
      <c r="AN178" s="150"/>
      <c r="AO178" s="150"/>
      <c r="AP178" s="150"/>
      <c r="AQ178" s="150"/>
      <c r="AR178" s="150"/>
      <c r="AS178" s="150"/>
      <c r="AT178" s="150"/>
      <c r="AU178" s="150"/>
      <c r="AV178" s="150"/>
      <c r="AW178" s="150"/>
      <c r="AX178" s="150"/>
      <c r="AY178" s="150"/>
      <c r="AZ178" s="150"/>
      <c r="BA178" s="150"/>
      <c r="BB178" s="150"/>
      <c r="BC178" s="150"/>
      <c r="BD178" s="150"/>
      <c r="BE178" s="150"/>
      <c r="BF178" s="150"/>
      <c r="BG178" s="150"/>
      <c r="BH178" s="150"/>
      <c r="BI178" s="150"/>
      <c r="BJ178" s="150"/>
      <c r="BK178" s="150"/>
      <c r="BL178" s="150"/>
      <c r="BM178" s="150"/>
      <c r="BN178" s="150"/>
      <c r="BO178" s="150"/>
      <c r="BP178" s="150"/>
      <c r="BQ178" s="150"/>
      <c r="BR178" s="150"/>
      <c r="BS178" s="150"/>
      <c r="BT178" s="150"/>
      <c r="BU178" s="150"/>
      <c r="BV178" s="191">
        <f t="shared" si="20"/>
        <v>0</v>
      </c>
      <c r="BW178" s="20">
        <f t="shared" si="21"/>
        <v>100</v>
      </c>
      <c r="BX178" s="480" t="s">
        <v>1204</v>
      </c>
      <c r="BY178" s="449"/>
      <c r="BZ178" s="451"/>
      <c r="DU178" s="379" t="s">
        <v>967</v>
      </c>
      <c r="DV178" s="189" t="s">
        <v>578</v>
      </c>
      <c r="DW178" s="175" t="s">
        <v>579</v>
      </c>
      <c r="DX178" s="180">
        <v>0</v>
      </c>
      <c r="DY178" s="180">
        <v>1</v>
      </c>
      <c r="DZ178" s="176">
        <v>0</v>
      </c>
      <c r="EA178" s="457">
        <v>0.1</v>
      </c>
      <c r="EB178" s="195">
        <v>0.9</v>
      </c>
      <c r="EC178" s="377">
        <v>0</v>
      </c>
      <c r="GH178" s="2" t="str">
        <f t="shared" si="23"/>
        <v>0</v>
      </c>
      <c r="GI178" s="2" t="str">
        <f t="shared" si="24"/>
        <v>0</v>
      </c>
      <c r="GJ178" s="2" t="str">
        <f t="shared" si="25"/>
        <v>100</v>
      </c>
    </row>
    <row r="179" spans="1:192" ht="43.5" customHeight="1" thickBot="1" x14ac:dyDescent="0.3">
      <c r="A179" s="140" t="s">
        <v>54</v>
      </c>
      <c r="B179" s="22" t="s">
        <v>55</v>
      </c>
      <c r="C179" s="229" t="s">
        <v>109</v>
      </c>
      <c r="D179" s="466" t="s">
        <v>77</v>
      </c>
      <c r="E179" s="229" t="s">
        <v>258</v>
      </c>
      <c r="F179" s="238" t="s">
        <v>174</v>
      </c>
      <c r="G179" s="238" t="s">
        <v>175</v>
      </c>
      <c r="H179" s="301" t="s">
        <v>176</v>
      </c>
      <c r="I179" s="237" t="s">
        <v>177</v>
      </c>
      <c r="J179" s="750"/>
      <c r="K179" s="416" t="s">
        <v>969</v>
      </c>
      <c r="L179" s="355" t="s">
        <v>581</v>
      </c>
      <c r="M179" s="402" t="s">
        <v>582</v>
      </c>
      <c r="N179" s="403">
        <f t="shared" si="18"/>
        <v>0</v>
      </c>
      <c r="O179" s="403">
        <f t="shared" si="19"/>
        <v>1</v>
      </c>
      <c r="P179" s="676">
        <v>0</v>
      </c>
      <c r="Q179" s="325"/>
      <c r="R179" s="714" t="str">
        <f t="shared" si="22"/>
        <v>100</v>
      </c>
      <c r="S179" s="667"/>
      <c r="T179" s="207"/>
      <c r="U179" s="208"/>
      <c r="V179" s="208"/>
      <c r="W179" s="208"/>
      <c r="X179" s="208"/>
      <c r="Y179" s="208"/>
      <c r="Z179" s="208"/>
      <c r="AA179" s="208"/>
      <c r="AB179" s="208"/>
      <c r="AC179" s="208"/>
      <c r="AD179" s="208"/>
      <c r="AE179" s="208"/>
      <c r="AF179" s="208"/>
      <c r="AG179" s="208"/>
      <c r="AH179" s="208"/>
      <c r="AI179" s="208"/>
      <c r="AJ179" s="208"/>
      <c r="AK179" s="208"/>
      <c r="AL179" s="208"/>
      <c r="AM179" s="208"/>
      <c r="AN179" s="208"/>
      <c r="AO179" s="208"/>
      <c r="AP179" s="208"/>
      <c r="AQ179" s="208"/>
      <c r="AR179" s="208"/>
      <c r="AS179" s="208"/>
      <c r="AT179" s="208"/>
      <c r="AU179" s="208"/>
      <c r="AV179" s="208"/>
      <c r="AW179" s="208"/>
      <c r="AX179" s="208"/>
      <c r="AY179" s="208"/>
      <c r="AZ179" s="208"/>
      <c r="BA179" s="208"/>
      <c r="BB179" s="208"/>
      <c r="BC179" s="208"/>
      <c r="BD179" s="208"/>
      <c r="BE179" s="208"/>
      <c r="BF179" s="208"/>
      <c r="BG179" s="208"/>
      <c r="BH179" s="208"/>
      <c r="BI179" s="208"/>
      <c r="BJ179" s="208"/>
      <c r="BK179" s="208"/>
      <c r="BL179" s="208"/>
      <c r="BM179" s="208"/>
      <c r="BN179" s="208"/>
      <c r="BO179" s="208"/>
      <c r="BP179" s="208"/>
      <c r="BQ179" s="208"/>
      <c r="BR179" s="208"/>
      <c r="BS179" s="208"/>
      <c r="BT179" s="208"/>
      <c r="BU179" s="208"/>
      <c r="BV179" s="536">
        <f t="shared" si="20"/>
        <v>0</v>
      </c>
      <c r="BW179" s="209">
        <f t="shared" si="21"/>
        <v>100</v>
      </c>
      <c r="BX179" s="481" t="s">
        <v>1204</v>
      </c>
      <c r="BY179" s="449"/>
      <c r="BZ179" s="451"/>
      <c r="DU179" s="379" t="s">
        <v>968</v>
      </c>
      <c r="DV179" s="189" t="s">
        <v>580</v>
      </c>
      <c r="DW179" s="175" t="s">
        <v>492</v>
      </c>
      <c r="DX179" s="180">
        <v>0</v>
      </c>
      <c r="DY179" s="180">
        <v>1</v>
      </c>
      <c r="DZ179" s="179">
        <v>0.02</v>
      </c>
      <c r="EA179" s="457">
        <v>0</v>
      </c>
      <c r="EB179" s="179">
        <v>0.08</v>
      </c>
      <c r="EC179" s="375">
        <v>0.9</v>
      </c>
      <c r="GH179" s="2" t="str">
        <f t="shared" si="23"/>
        <v>0</v>
      </c>
      <c r="GI179" s="2" t="str">
        <f t="shared" si="24"/>
        <v>0</v>
      </c>
      <c r="GJ179" s="2" t="str">
        <f t="shared" si="25"/>
        <v>100</v>
      </c>
    </row>
    <row r="180" spans="1:192" ht="84" customHeight="1" x14ac:dyDescent="0.25">
      <c r="A180" s="140" t="s">
        <v>54</v>
      </c>
      <c r="B180" s="22" t="s">
        <v>55</v>
      </c>
      <c r="C180" s="227" t="s">
        <v>110</v>
      </c>
      <c r="D180" s="228" t="s">
        <v>78</v>
      </c>
      <c r="E180" s="37" t="s">
        <v>259</v>
      </c>
      <c r="F180" s="45" t="s">
        <v>178</v>
      </c>
      <c r="G180" s="46" t="s">
        <v>179</v>
      </c>
      <c r="H180" s="40">
        <v>99</v>
      </c>
      <c r="I180" s="47">
        <v>99</v>
      </c>
      <c r="J180" s="749" t="s">
        <v>1172</v>
      </c>
      <c r="K180" s="430" t="s">
        <v>970</v>
      </c>
      <c r="L180" s="362" t="s">
        <v>583</v>
      </c>
      <c r="M180" s="426" t="s">
        <v>584</v>
      </c>
      <c r="N180" s="427">
        <f t="shared" si="18"/>
        <v>184</v>
      </c>
      <c r="O180" s="427">
        <f t="shared" si="19"/>
        <v>300</v>
      </c>
      <c r="P180" s="681">
        <f t="shared" si="26"/>
        <v>0</v>
      </c>
      <c r="Q180" s="330">
        <f>SUM(R180:R182)</f>
        <v>100</v>
      </c>
      <c r="R180" s="710" t="str">
        <f t="shared" si="22"/>
        <v>100</v>
      </c>
      <c r="S180" s="668">
        <f>SUM(BV180:BV183)</f>
        <v>2003000000</v>
      </c>
      <c r="T180" s="239"/>
      <c r="U180" s="153"/>
      <c r="V180" s="153"/>
      <c r="W180" s="153"/>
      <c r="X180" s="153"/>
      <c r="Y180" s="153"/>
      <c r="Z180" s="153"/>
      <c r="AA180" s="153"/>
      <c r="AB180" s="153"/>
      <c r="AC180" s="153"/>
      <c r="AD180" s="153"/>
      <c r="AE180" s="153"/>
      <c r="AF180" s="153"/>
      <c r="AG180" s="153"/>
      <c r="AH180" s="153"/>
      <c r="AI180" s="153"/>
      <c r="AJ180" s="153"/>
      <c r="AK180" s="153"/>
      <c r="AL180" s="153"/>
      <c r="AM180" s="153"/>
      <c r="AN180" s="153"/>
      <c r="AO180" s="153"/>
      <c r="AP180" s="153"/>
      <c r="AQ180" s="153"/>
      <c r="AR180" s="153"/>
      <c r="AS180" s="153"/>
      <c r="AT180" s="153"/>
      <c r="AU180" s="153"/>
      <c r="AV180" s="153"/>
      <c r="AW180" s="153"/>
      <c r="AX180" s="153"/>
      <c r="AY180" s="153"/>
      <c r="AZ180" s="153"/>
      <c r="BA180" s="153"/>
      <c r="BB180" s="153"/>
      <c r="BC180" s="153"/>
      <c r="BD180" s="153"/>
      <c r="BE180" s="153"/>
      <c r="BF180" s="153"/>
      <c r="BG180" s="153"/>
      <c r="BH180" s="153"/>
      <c r="BI180" s="153"/>
      <c r="BJ180" s="153"/>
      <c r="BK180" s="153"/>
      <c r="BL180" s="153"/>
      <c r="BM180" s="153"/>
      <c r="BN180" s="153"/>
      <c r="BO180" s="153"/>
      <c r="BP180" s="153"/>
      <c r="BQ180" s="153"/>
      <c r="BR180" s="153"/>
      <c r="BS180" s="153"/>
      <c r="BT180" s="153"/>
      <c r="BU180" s="153"/>
      <c r="BV180" s="541">
        <f t="shared" si="20"/>
        <v>0</v>
      </c>
      <c r="BW180" s="240">
        <f t="shared" si="21"/>
        <v>100</v>
      </c>
      <c r="BX180" s="486" t="s">
        <v>1204</v>
      </c>
      <c r="BY180" s="449"/>
      <c r="BZ180" s="451"/>
      <c r="DU180" s="379" t="s">
        <v>969</v>
      </c>
      <c r="DV180" s="189" t="s">
        <v>581</v>
      </c>
      <c r="DW180" s="175" t="s">
        <v>582</v>
      </c>
      <c r="DX180" s="180">
        <v>0</v>
      </c>
      <c r="DY180" s="180">
        <v>1</v>
      </c>
      <c r="DZ180" s="176">
        <v>0</v>
      </c>
      <c r="EA180" s="458">
        <v>0</v>
      </c>
      <c r="EB180" s="179">
        <v>0.35</v>
      </c>
      <c r="EC180" s="378">
        <v>0.65</v>
      </c>
      <c r="GH180" s="2" t="str">
        <f t="shared" si="23"/>
        <v>0</v>
      </c>
      <c r="GI180" s="2" t="str">
        <f t="shared" si="24"/>
        <v>0</v>
      </c>
      <c r="GJ180" s="2" t="str">
        <f t="shared" si="25"/>
        <v>100</v>
      </c>
    </row>
    <row r="181" spans="1:192" ht="81" customHeight="1" x14ac:dyDescent="0.25">
      <c r="A181" s="140" t="s">
        <v>54</v>
      </c>
      <c r="B181" s="22" t="s">
        <v>55</v>
      </c>
      <c r="C181" s="29" t="s">
        <v>110</v>
      </c>
      <c r="D181" s="23" t="s">
        <v>78</v>
      </c>
      <c r="E181" s="36" t="s">
        <v>259</v>
      </c>
      <c r="F181" s="49" t="s">
        <v>178</v>
      </c>
      <c r="G181" s="49" t="s">
        <v>179</v>
      </c>
      <c r="H181" s="43">
        <v>99</v>
      </c>
      <c r="I181" s="48">
        <v>99</v>
      </c>
      <c r="J181" s="740"/>
      <c r="K181" s="411" t="s">
        <v>971</v>
      </c>
      <c r="L181" s="354" t="s">
        <v>585</v>
      </c>
      <c r="M181" s="405" t="s">
        <v>586</v>
      </c>
      <c r="N181" s="404">
        <f t="shared" si="18"/>
        <v>1</v>
      </c>
      <c r="O181" s="404">
        <f t="shared" si="19"/>
        <v>1</v>
      </c>
      <c r="P181" s="675">
        <v>0</v>
      </c>
      <c r="Q181" s="324"/>
      <c r="R181" s="704" t="str">
        <f t="shared" si="22"/>
        <v>100</v>
      </c>
      <c r="S181" s="666"/>
      <c r="T181" s="149"/>
      <c r="U181" s="150"/>
      <c r="V181" s="150"/>
      <c r="W181" s="150"/>
      <c r="X181" s="150"/>
      <c r="Y181" s="150"/>
      <c r="Z181" s="150"/>
      <c r="AA181" s="150"/>
      <c r="AB181" s="150"/>
      <c r="AC181" s="150"/>
      <c r="AD181" s="150"/>
      <c r="AE181" s="150"/>
      <c r="AF181" s="150"/>
      <c r="AG181" s="150"/>
      <c r="AH181" s="150"/>
      <c r="AI181" s="150"/>
      <c r="AJ181" s="150"/>
      <c r="AK181" s="150"/>
      <c r="AL181" s="150"/>
      <c r="AM181" s="150"/>
      <c r="AN181" s="150"/>
      <c r="AO181" s="150"/>
      <c r="AP181" s="150"/>
      <c r="AQ181" s="150"/>
      <c r="AR181" s="150"/>
      <c r="AS181" s="150"/>
      <c r="AT181" s="150"/>
      <c r="AU181" s="150"/>
      <c r="AV181" s="150"/>
      <c r="AW181" s="150"/>
      <c r="AX181" s="150"/>
      <c r="AY181" s="150"/>
      <c r="AZ181" s="150"/>
      <c r="BA181" s="150"/>
      <c r="BB181" s="150"/>
      <c r="BC181" s="150"/>
      <c r="BD181" s="150"/>
      <c r="BE181" s="150"/>
      <c r="BF181" s="150"/>
      <c r="BG181" s="150"/>
      <c r="BH181" s="150"/>
      <c r="BI181" s="150"/>
      <c r="BJ181" s="150"/>
      <c r="BK181" s="150"/>
      <c r="BL181" s="150"/>
      <c r="BM181" s="150"/>
      <c r="BN181" s="150"/>
      <c r="BO181" s="150"/>
      <c r="BP181" s="150"/>
      <c r="BQ181" s="150"/>
      <c r="BR181" s="150"/>
      <c r="BS181" s="150"/>
      <c r="BT181" s="150"/>
      <c r="BU181" s="150"/>
      <c r="BV181" s="191">
        <f t="shared" si="20"/>
        <v>0</v>
      </c>
      <c r="BW181" s="20">
        <f t="shared" si="21"/>
        <v>100</v>
      </c>
      <c r="BX181" s="480" t="s">
        <v>1204</v>
      </c>
      <c r="BY181" s="449"/>
      <c r="BZ181" s="451"/>
      <c r="DU181" s="379" t="s">
        <v>970</v>
      </c>
      <c r="DV181" s="189" t="s">
        <v>583</v>
      </c>
      <c r="DW181" s="175" t="s">
        <v>584</v>
      </c>
      <c r="DX181" s="175">
        <v>184</v>
      </c>
      <c r="DY181" s="175">
        <v>300</v>
      </c>
      <c r="DZ181" s="176">
        <v>0</v>
      </c>
      <c r="EA181" s="459">
        <v>58</v>
      </c>
      <c r="EB181" s="194">
        <v>58</v>
      </c>
      <c r="EC181" s="377">
        <v>0</v>
      </c>
      <c r="GH181" s="2" t="str">
        <f t="shared" si="23"/>
        <v>0</v>
      </c>
      <c r="GI181" s="2" t="str">
        <f t="shared" si="24"/>
        <v>0</v>
      </c>
      <c r="GJ181" s="2" t="str">
        <f t="shared" si="25"/>
        <v>100</v>
      </c>
    </row>
    <row r="182" spans="1:192" ht="82.5" customHeight="1" thickBot="1" x14ac:dyDescent="0.3">
      <c r="A182" s="140" t="s">
        <v>54</v>
      </c>
      <c r="B182" s="22" t="s">
        <v>55</v>
      </c>
      <c r="C182" s="29" t="s">
        <v>110</v>
      </c>
      <c r="D182" s="23" t="s">
        <v>78</v>
      </c>
      <c r="E182" s="216" t="s">
        <v>259</v>
      </c>
      <c r="F182" s="234" t="s">
        <v>178</v>
      </c>
      <c r="G182" s="234" t="s">
        <v>179</v>
      </c>
      <c r="H182" s="218">
        <v>99</v>
      </c>
      <c r="I182" s="219">
        <v>99</v>
      </c>
      <c r="J182" s="751"/>
      <c r="K182" s="412" t="s">
        <v>972</v>
      </c>
      <c r="L182" s="358" t="s">
        <v>587</v>
      </c>
      <c r="M182" s="402" t="s">
        <v>588</v>
      </c>
      <c r="N182" s="403">
        <f t="shared" si="18"/>
        <v>3610</v>
      </c>
      <c r="O182" s="403">
        <f t="shared" si="19"/>
        <v>3610</v>
      </c>
      <c r="P182" s="676">
        <f t="shared" si="26"/>
        <v>3610</v>
      </c>
      <c r="Q182" s="328"/>
      <c r="R182" s="708">
        <f t="shared" si="22"/>
        <v>100</v>
      </c>
      <c r="S182" s="666"/>
      <c r="T182" s="220"/>
      <c r="U182" s="221"/>
      <c r="V182" s="221"/>
      <c r="W182" s="221"/>
      <c r="X182" s="221"/>
      <c r="Y182" s="221"/>
      <c r="Z182" s="221"/>
      <c r="AA182" s="221"/>
      <c r="AB182" s="221"/>
      <c r="AC182" s="221"/>
      <c r="AD182" s="221"/>
      <c r="AE182" s="221"/>
      <c r="AF182" s="221"/>
      <c r="AG182" s="221"/>
      <c r="AH182" s="221"/>
      <c r="AI182" s="221"/>
      <c r="AJ182" s="221"/>
      <c r="AK182" s="221"/>
      <c r="AL182" s="221"/>
      <c r="AM182" s="221"/>
      <c r="AN182" s="221"/>
      <c r="AO182" s="221"/>
      <c r="AP182" s="221"/>
      <c r="AQ182" s="221"/>
      <c r="AR182" s="221"/>
      <c r="AS182" s="221"/>
      <c r="AT182" s="221"/>
      <c r="AU182" s="221"/>
      <c r="AV182" s="221"/>
      <c r="AW182" s="221"/>
      <c r="AX182" s="221">
        <v>2000000000</v>
      </c>
      <c r="AY182" s="221">
        <v>3000000</v>
      </c>
      <c r="AZ182" s="221"/>
      <c r="BA182" s="221"/>
      <c r="BB182" s="221"/>
      <c r="BC182" s="221"/>
      <c r="BD182" s="221"/>
      <c r="BE182" s="221"/>
      <c r="BF182" s="221"/>
      <c r="BG182" s="221"/>
      <c r="BH182" s="221"/>
      <c r="BI182" s="221"/>
      <c r="BJ182" s="221"/>
      <c r="BK182" s="221"/>
      <c r="BL182" s="221"/>
      <c r="BM182" s="221"/>
      <c r="BN182" s="221"/>
      <c r="BO182" s="221"/>
      <c r="BP182" s="221"/>
      <c r="BQ182" s="221"/>
      <c r="BR182" s="221"/>
      <c r="BS182" s="221"/>
      <c r="BT182" s="221"/>
      <c r="BU182" s="221"/>
      <c r="BV182" s="539">
        <f t="shared" si="20"/>
        <v>2003000000</v>
      </c>
      <c r="BW182" s="222">
        <f t="shared" si="21"/>
        <v>-2002999900</v>
      </c>
      <c r="BX182" s="484" t="s">
        <v>1204</v>
      </c>
      <c r="BY182" s="449"/>
      <c r="BZ182" s="451"/>
      <c r="DU182" s="379" t="s">
        <v>971</v>
      </c>
      <c r="DV182" s="189" t="s">
        <v>585</v>
      </c>
      <c r="DW182" s="175" t="s">
        <v>586</v>
      </c>
      <c r="DX182" s="175">
        <v>1</v>
      </c>
      <c r="DY182" s="175">
        <v>1</v>
      </c>
      <c r="DZ182" s="179">
        <v>0.25</v>
      </c>
      <c r="EA182" s="188">
        <v>0.25</v>
      </c>
      <c r="EB182" s="179">
        <v>0.25</v>
      </c>
      <c r="EC182" s="376">
        <v>0.25</v>
      </c>
      <c r="GH182" s="2" t="str">
        <f t="shared" si="23"/>
        <v>1</v>
      </c>
      <c r="GI182" s="2" t="str">
        <f t="shared" si="24"/>
        <v>1</v>
      </c>
      <c r="GJ182" s="2">
        <f t="shared" si="25"/>
        <v>100</v>
      </c>
    </row>
    <row r="183" spans="1:192" ht="86.25" customHeight="1" thickTop="1" thickBot="1" x14ac:dyDescent="0.3">
      <c r="A183" s="140" t="s">
        <v>54</v>
      </c>
      <c r="B183" s="22" t="s">
        <v>55</v>
      </c>
      <c r="C183" s="229" t="s">
        <v>110</v>
      </c>
      <c r="D183" s="471" t="s">
        <v>78</v>
      </c>
      <c r="E183" s="248" t="s">
        <v>260</v>
      </c>
      <c r="F183" s="249" t="s">
        <v>180</v>
      </c>
      <c r="G183" s="250" t="s">
        <v>181</v>
      </c>
      <c r="H183" s="251">
        <v>2</v>
      </c>
      <c r="I183" s="252">
        <v>5</v>
      </c>
      <c r="J183" s="606" t="s">
        <v>1173</v>
      </c>
      <c r="K183" s="431" t="s">
        <v>973</v>
      </c>
      <c r="L183" s="363" t="s">
        <v>589</v>
      </c>
      <c r="M183" s="432" t="s">
        <v>324</v>
      </c>
      <c r="N183" s="433">
        <f t="shared" si="18"/>
        <v>0</v>
      </c>
      <c r="O183" s="433">
        <f t="shared" si="19"/>
        <v>1</v>
      </c>
      <c r="P183" s="682">
        <v>0</v>
      </c>
      <c r="Q183" s="331">
        <f>SUM(R183)</f>
        <v>0</v>
      </c>
      <c r="R183" s="717" t="str">
        <f t="shared" si="22"/>
        <v>100</v>
      </c>
      <c r="S183" s="667"/>
      <c r="T183" s="542"/>
      <c r="U183" s="254"/>
      <c r="V183" s="254"/>
      <c r="W183" s="254"/>
      <c r="X183" s="254"/>
      <c r="Y183" s="254"/>
      <c r="Z183" s="254"/>
      <c r="AA183" s="254"/>
      <c r="AB183" s="254"/>
      <c r="AC183" s="254"/>
      <c r="AD183" s="254"/>
      <c r="AE183" s="254"/>
      <c r="AF183" s="254"/>
      <c r="AG183" s="254"/>
      <c r="AH183" s="254"/>
      <c r="AI183" s="254"/>
      <c r="AJ183" s="254"/>
      <c r="AK183" s="254"/>
      <c r="AL183" s="254"/>
      <c r="AM183" s="254"/>
      <c r="AN183" s="254"/>
      <c r="AO183" s="254"/>
      <c r="AP183" s="254"/>
      <c r="AQ183" s="254"/>
      <c r="AR183" s="254"/>
      <c r="AS183" s="254"/>
      <c r="AT183" s="254"/>
      <c r="AU183" s="254"/>
      <c r="AV183" s="254"/>
      <c r="AW183" s="254"/>
      <c r="AX183" s="254"/>
      <c r="AY183" s="254"/>
      <c r="AZ183" s="254"/>
      <c r="BA183" s="254"/>
      <c r="BB183" s="254"/>
      <c r="BC183" s="254"/>
      <c r="BD183" s="254"/>
      <c r="BE183" s="254"/>
      <c r="BF183" s="254"/>
      <c r="BG183" s="254"/>
      <c r="BH183" s="254"/>
      <c r="BI183" s="254"/>
      <c r="BJ183" s="254"/>
      <c r="BK183" s="254"/>
      <c r="BL183" s="254"/>
      <c r="BM183" s="254"/>
      <c r="BN183" s="254"/>
      <c r="BO183" s="254"/>
      <c r="BP183" s="254"/>
      <c r="BQ183" s="254"/>
      <c r="BR183" s="254"/>
      <c r="BS183" s="254"/>
      <c r="BT183" s="254"/>
      <c r="BU183" s="254"/>
      <c r="BV183" s="543">
        <f t="shared" si="20"/>
        <v>0</v>
      </c>
      <c r="BW183" s="255">
        <f t="shared" si="21"/>
        <v>100</v>
      </c>
      <c r="BX183" s="487" t="s">
        <v>1204</v>
      </c>
      <c r="BY183" s="449"/>
      <c r="BZ183" s="451"/>
      <c r="DU183" s="379" t="s">
        <v>972</v>
      </c>
      <c r="DV183" s="189" t="s">
        <v>587</v>
      </c>
      <c r="DW183" s="175" t="s">
        <v>588</v>
      </c>
      <c r="DX183" s="178">
        <v>3610</v>
      </c>
      <c r="DY183" s="185">
        <v>3610</v>
      </c>
      <c r="DZ183" s="183">
        <v>3610</v>
      </c>
      <c r="EA183" s="183">
        <v>3610</v>
      </c>
      <c r="EB183" s="183">
        <v>3610</v>
      </c>
      <c r="EC183" s="387">
        <v>3610</v>
      </c>
      <c r="GH183" s="2" t="str">
        <f t="shared" si="23"/>
        <v>0</v>
      </c>
      <c r="GI183" s="2" t="str">
        <f t="shared" si="24"/>
        <v>0</v>
      </c>
      <c r="GJ183" s="2" t="str">
        <f t="shared" si="25"/>
        <v>100</v>
      </c>
    </row>
    <row r="184" spans="1:192" ht="86.25" customHeight="1" x14ac:dyDescent="0.25">
      <c r="A184" s="140" t="s">
        <v>54</v>
      </c>
      <c r="B184" s="22" t="s">
        <v>55</v>
      </c>
      <c r="C184" s="227" t="s">
        <v>111</v>
      </c>
      <c r="D184" s="228" t="s">
        <v>79</v>
      </c>
      <c r="E184" s="37" t="s">
        <v>261</v>
      </c>
      <c r="F184" s="62" t="s">
        <v>182</v>
      </c>
      <c r="G184" s="58" t="s">
        <v>183</v>
      </c>
      <c r="H184" s="63">
        <v>0</v>
      </c>
      <c r="I184" s="53">
        <v>6</v>
      </c>
      <c r="J184" s="749" t="s">
        <v>1174</v>
      </c>
      <c r="K184" s="425" t="s">
        <v>974</v>
      </c>
      <c r="L184" s="362" t="s">
        <v>590</v>
      </c>
      <c r="M184" s="426" t="s">
        <v>591</v>
      </c>
      <c r="N184" s="427">
        <f t="shared" si="18"/>
        <v>0</v>
      </c>
      <c r="O184" s="427">
        <f t="shared" si="19"/>
        <v>1</v>
      </c>
      <c r="P184" s="681">
        <v>0.2</v>
      </c>
      <c r="Q184" s="330">
        <f>SUM(R184:R189)</f>
        <v>600</v>
      </c>
      <c r="R184" s="710">
        <f t="shared" si="22"/>
        <v>100</v>
      </c>
      <c r="S184" s="668">
        <f>SUM(BV184:BV192)</f>
        <v>970050000</v>
      </c>
      <c r="T184" s="700">
        <v>150000000</v>
      </c>
      <c r="U184" s="153"/>
      <c r="V184" s="153"/>
      <c r="W184" s="153"/>
      <c r="X184" s="153"/>
      <c r="Y184" s="153"/>
      <c r="Z184" s="153"/>
      <c r="AA184" s="153"/>
      <c r="AB184" s="153"/>
      <c r="AC184" s="153"/>
      <c r="AD184" s="153"/>
      <c r="AE184" s="153"/>
      <c r="AF184" s="153"/>
      <c r="AG184" s="153"/>
      <c r="AH184" s="153"/>
      <c r="AI184" s="153"/>
      <c r="AJ184" s="153"/>
      <c r="AK184" s="153"/>
      <c r="AL184" s="153"/>
      <c r="AM184" s="153"/>
      <c r="AN184" s="153"/>
      <c r="AO184" s="153"/>
      <c r="AP184" s="153"/>
      <c r="AQ184" s="153"/>
      <c r="AR184" s="153"/>
      <c r="AS184" s="153"/>
      <c r="AT184" s="153"/>
      <c r="AU184" s="153"/>
      <c r="AV184" s="153"/>
      <c r="AW184" s="153"/>
      <c r="AX184" s="153"/>
      <c r="AY184" s="153"/>
      <c r="AZ184" s="153"/>
      <c r="BA184" s="153"/>
      <c r="BB184" s="153"/>
      <c r="BC184" s="153"/>
      <c r="BD184" s="153"/>
      <c r="BE184" s="153"/>
      <c r="BF184" s="153"/>
      <c r="BG184" s="153"/>
      <c r="BH184" s="153"/>
      <c r="BI184" s="153"/>
      <c r="BJ184" s="153"/>
      <c r="BK184" s="153"/>
      <c r="BL184" s="153"/>
      <c r="BM184" s="153"/>
      <c r="BN184" s="153"/>
      <c r="BO184" s="153"/>
      <c r="BP184" s="153"/>
      <c r="BQ184" s="153"/>
      <c r="BR184" s="153"/>
      <c r="BS184" s="153"/>
      <c r="BT184" s="153"/>
      <c r="BU184" s="153"/>
      <c r="BV184" s="541">
        <f t="shared" si="20"/>
        <v>150000000</v>
      </c>
      <c r="BW184" s="240">
        <f t="shared" si="21"/>
        <v>-149999900</v>
      </c>
      <c r="BX184" s="486" t="s">
        <v>1205</v>
      </c>
      <c r="BY184" s="449"/>
      <c r="BZ184" s="451"/>
      <c r="DU184" s="379" t="s">
        <v>973</v>
      </c>
      <c r="DV184" s="189" t="s">
        <v>589</v>
      </c>
      <c r="DW184" s="175" t="s">
        <v>324</v>
      </c>
      <c r="DX184" s="175">
        <v>0</v>
      </c>
      <c r="DY184" s="175">
        <v>1</v>
      </c>
      <c r="DZ184" s="179">
        <v>0.25</v>
      </c>
      <c r="EA184" s="458">
        <v>0</v>
      </c>
      <c r="EB184" s="196">
        <v>0</v>
      </c>
      <c r="EC184" s="378">
        <v>0.75</v>
      </c>
      <c r="GH184" s="2" t="str">
        <f t="shared" si="23"/>
        <v>1</v>
      </c>
      <c r="GI184" s="2" t="str">
        <f t="shared" si="24"/>
        <v>1</v>
      </c>
      <c r="GJ184" s="2">
        <f t="shared" si="25"/>
        <v>100</v>
      </c>
    </row>
    <row r="185" spans="1:192" ht="63" customHeight="1" x14ac:dyDescent="0.25">
      <c r="A185" s="140" t="s">
        <v>54</v>
      </c>
      <c r="B185" s="22" t="s">
        <v>55</v>
      </c>
      <c r="C185" s="29" t="s">
        <v>111</v>
      </c>
      <c r="D185" s="23" t="s">
        <v>79</v>
      </c>
      <c r="E185" s="36" t="s">
        <v>261</v>
      </c>
      <c r="F185" s="49" t="s">
        <v>182</v>
      </c>
      <c r="G185" s="49" t="s">
        <v>183</v>
      </c>
      <c r="H185" s="64">
        <v>0</v>
      </c>
      <c r="I185" s="55">
        <v>6</v>
      </c>
      <c r="J185" s="740"/>
      <c r="K185" s="428" t="s">
        <v>975</v>
      </c>
      <c r="L185" s="354" t="s">
        <v>592</v>
      </c>
      <c r="M185" s="405" t="s">
        <v>593</v>
      </c>
      <c r="N185" s="404">
        <f t="shared" si="18"/>
        <v>0</v>
      </c>
      <c r="O185" s="404">
        <f t="shared" si="19"/>
        <v>100</v>
      </c>
      <c r="P185" s="675">
        <f t="shared" si="26"/>
        <v>30</v>
      </c>
      <c r="Q185" s="324"/>
      <c r="R185" s="704">
        <f t="shared" si="22"/>
        <v>100</v>
      </c>
      <c r="S185" s="666"/>
      <c r="T185" s="696">
        <v>90000000</v>
      </c>
      <c r="U185" s="150"/>
      <c r="V185" s="150"/>
      <c r="W185" s="150"/>
      <c r="X185" s="150"/>
      <c r="Y185" s="150"/>
      <c r="Z185" s="150"/>
      <c r="AA185" s="150"/>
      <c r="AB185" s="150"/>
      <c r="AC185" s="150"/>
      <c r="AD185" s="150"/>
      <c r="AE185" s="150"/>
      <c r="AF185" s="150"/>
      <c r="AG185" s="150"/>
      <c r="AH185" s="150"/>
      <c r="AI185" s="150"/>
      <c r="AJ185" s="150"/>
      <c r="AK185" s="150"/>
      <c r="AL185" s="150"/>
      <c r="AM185" s="150"/>
      <c r="AN185" s="150"/>
      <c r="AO185" s="150"/>
      <c r="AP185" s="150"/>
      <c r="AQ185" s="150"/>
      <c r="AR185" s="150"/>
      <c r="AS185" s="150"/>
      <c r="AT185" s="150"/>
      <c r="AU185" s="150"/>
      <c r="AV185" s="150"/>
      <c r="AW185" s="150"/>
      <c r="AX185" s="150"/>
      <c r="AY185" s="150"/>
      <c r="AZ185" s="150"/>
      <c r="BA185" s="150"/>
      <c r="BB185" s="150"/>
      <c r="BC185" s="150"/>
      <c r="BD185" s="150"/>
      <c r="BE185" s="150"/>
      <c r="BF185" s="150"/>
      <c r="BG185" s="150"/>
      <c r="BH185" s="150"/>
      <c r="BI185" s="150"/>
      <c r="BJ185" s="150"/>
      <c r="BK185" s="150"/>
      <c r="BL185" s="150"/>
      <c r="BM185" s="150"/>
      <c r="BN185" s="150"/>
      <c r="BO185" s="150"/>
      <c r="BP185" s="150"/>
      <c r="BQ185" s="150"/>
      <c r="BR185" s="150"/>
      <c r="BS185" s="150"/>
      <c r="BT185" s="150"/>
      <c r="BU185" s="150"/>
      <c r="BV185" s="191">
        <f t="shared" si="20"/>
        <v>90000000</v>
      </c>
      <c r="BW185" s="20">
        <f t="shared" si="21"/>
        <v>-89999900</v>
      </c>
      <c r="BX185" s="480" t="s">
        <v>1205</v>
      </c>
      <c r="BY185" s="449"/>
      <c r="BZ185" s="451"/>
      <c r="DU185" s="385" t="s">
        <v>974</v>
      </c>
      <c r="DV185" s="189" t="s">
        <v>590</v>
      </c>
      <c r="DW185" s="175" t="s">
        <v>591</v>
      </c>
      <c r="DX185" s="175">
        <v>0</v>
      </c>
      <c r="DY185" s="175">
        <v>1</v>
      </c>
      <c r="DZ185" s="177">
        <v>0.5</v>
      </c>
      <c r="EA185" s="457">
        <v>0.3</v>
      </c>
      <c r="EB185" s="195">
        <v>0.2</v>
      </c>
      <c r="EC185" s="377">
        <v>0</v>
      </c>
      <c r="GH185" s="2" t="str">
        <f t="shared" si="23"/>
        <v>1</v>
      </c>
      <c r="GI185" s="2" t="str">
        <f t="shared" si="24"/>
        <v>1</v>
      </c>
      <c r="GJ185" s="2">
        <f t="shared" si="25"/>
        <v>100</v>
      </c>
    </row>
    <row r="186" spans="1:192" ht="42.75" customHeight="1" x14ac:dyDescent="0.25">
      <c r="A186" s="140" t="s">
        <v>54</v>
      </c>
      <c r="B186" s="22" t="s">
        <v>55</v>
      </c>
      <c r="C186" s="29" t="s">
        <v>111</v>
      </c>
      <c r="D186" s="23" t="s">
        <v>79</v>
      </c>
      <c r="E186" s="36" t="s">
        <v>261</v>
      </c>
      <c r="F186" s="49" t="s">
        <v>182</v>
      </c>
      <c r="G186" s="49" t="s">
        <v>183</v>
      </c>
      <c r="H186" s="64">
        <v>0</v>
      </c>
      <c r="I186" s="55">
        <v>6</v>
      </c>
      <c r="J186" s="740"/>
      <c r="K186" s="428" t="s">
        <v>976</v>
      </c>
      <c r="L186" s="354" t="s">
        <v>594</v>
      </c>
      <c r="M186" s="405" t="s">
        <v>595</v>
      </c>
      <c r="N186" s="404">
        <f t="shared" si="18"/>
        <v>0</v>
      </c>
      <c r="O186" s="404">
        <f t="shared" si="19"/>
        <v>1</v>
      </c>
      <c r="P186" s="675">
        <f t="shared" si="26"/>
        <v>0.3</v>
      </c>
      <c r="Q186" s="324"/>
      <c r="R186" s="704">
        <f t="shared" si="22"/>
        <v>100</v>
      </c>
      <c r="S186" s="666"/>
      <c r="T186" s="696">
        <v>230000000</v>
      </c>
      <c r="U186" s="150"/>
      <c r="V186" s="150"/>
      <c r="W186" s="150"/>
      <c r="X186" s="150"/>
      <c r="Y186" s="150"/>
      <c r="Z186" s="150"/>
      <c r="AA186" s="150"/>
      <c r="AB186" s="150"/>
      <c r="AC186" s="150"/>
      <c r="AD186" s="150"/>
      <c r="AE186" s="150"/>
      <c r="AF186" s="150"/>
      <c r="AG186" s="150"/>
      <c r="AH186" s="150"/>
      <c r="AI186" s="150"/>
      <c r="AJ186" s="150"/>
      <c r="AK186" s="150"/>
      <c r="AL186" s="150"/>
      <c r="AM186" s="150"/>
      <c r="AN186" s="150"/>
      <c r="AO186" s="150"/>
      <c r="AP186" s="150"/>
      <c r="AQ186" s="150"/>
      <c r="AR186" s="150"/>
      <c r="AS186" s="150"/>
      <c r="AT186" s="150"/>
      <c r="AU186" s="150"/>
      <c r="AV186" s="150"/>
      <c r="AW186" s="150"/>
      <c r="AX186" s="150"/>
      <c r="AY186" s="150"/>
      <c r="AZ186" s="150"/>
      <c r="BA186" s="150"/>
      <c r="BB186" s="150"/>
      <c r="BC186" s="150"/>
      <c r="BD186" s="150"/>
      <c r="BE186" s="150"/>
      <c r="BF186" s="150"/>
      <c r="BG186" s="150"/>
      <c r="BH186" s="150"/>
      <c r="BI186" s="150"/>
      <c r="BJ186" s="150"/>
      <c r="BK186" s="150"/>
      <c r="BL186" s="150"/>
      <c r="BM186" s="150"/>
      <c r="BN186" s="150"/>
      <c r="BO186" s="150"/>
      <c r="BP186" s="150"/>
      <c r="BQ186" s="150"/>
      <c r="BR186" s="150"/>
      <c r="BS186" s="150"/>
      <c r="BT186" s="150"/>
      <c r="BU186" s="150"/>
      <c r="BV186" s="191">
        <f t="shared" si="20"/>
        <v>230000000</v>
      </c>
      <c r="BW186" s="20">
        <f t="shared" si="21"/>
        <v>-229999900</v>
      </c>
      <c r="BX186" s="480" t="s">
        <v>1205</v>
      </c>
      <c r="BY186" s="449"/>
      <c r="BZ186" s="451"/>
      <c r="DU186" s="385" t="s">
        <v>975</v>
      </c>
      <c r="DV186" s="189" t="s">
        <v>592</v>
      </c>
      <c r="DW186" s="175" t="s">
        <v>593</v>
      </c>
      <c r="DX186" s="175">
        <v>0</v>
      </c>
      <c r="DY186" s="177">
        <v>100</v>
      </c>
      <c r="DZ186" s="177">
        <v>10</v>
      </c>
      <c r="EA186" s="181">
        <v>30</v>
      </c>
      <c r="EB186" s="177">
        <v>30</v>
      </c>
      <c r="EC186" s="380">
        <v>30</v>
      </c>
      <c r="GH186" s="2" t="str">
        <f t="shared" si="23"/>
        <v>1</v>
      </c>
      <c r="GI186" s="2" t="str">
        <f t="shared" si="24"/>
        <v>1</v>
      </c>
      <c r="GJ186" s="2">
        <f t="shared" si="25"/>
        <v>100</v>
      </c>
    </row>
    <row r="187" spans="1:192" ht="48" customHeight="1" x14ac:dyDescent="0.25">
      <c r="A187" s="140" t="s">
        <v>54</v>
      </c>
      <c r="B187" s="22" t="s">
        <v>55</v>
      </c>
      <c r="C187" s="29" t="s">
        <v>111</v>
      </c>
      <c r="D187" s="23" t="s">
        <v>79</v>
      </c>
      <c r="E187" s="36" t="s">
        <v>261</v>
      </c>
      <c r="F187" s="49" t="s">
        <v>182</v>
      </c>
      <c r="G187" s="49" t="s">
        <v>183</v>
      </c>
      <c r="H187" s="64">
        <v>0</v>
      </c>
      <c r="I187" s="55">
        <v>6</v>
      </c>
      <c r="J187" s="740"/>
      <c r="K187" s="428" t="s">
        <v>977</v>
      </c>
      <c r="L187" s="354" t="s">
        <v>596</v>
      </c>
      <c r="M187" s="405" t="s">
        <v>597</v>
      </c>
      <c r="N187" s="404">
        <f t="shared" si="18"/>
        <v>0</v>
      </c>
      <c r="O187" s="404">
        <f t="shared" si="19"/>
        <v>2</v>
      </c>
      <c r="P187" s="675">
        <f t="shared" si="26"/>
        <v>0.5</v>
      </c>
      <c r="Q187" s="324"/>
      <c r="R187" s="704">
        <f t="shared" si="22"/>
        <v>100</v>
      </c>
      <c r="S187" s="666"/>
      <c r="T187" s="696">
        <v>50000000</v>
      </c>
      <c r="U187" s="150"/>
      <c r="V187" s="150"/>
      <c r="W187" s="150"/>
      <c r="X187" s="150"/>
      <c r="Y187" s="150"/>
      <c r="Z187" s="150"/>
      <c r="AA187" s="150"/>
      <c r="AB187" s="150"/>
      <c r="AC187" s="150"/>
      <c r="AD187" s="150"/>
      <c r="AE187" s="150"/>
      <c r="AF187" s="150"/>
      <c r="AG187" s="150"/>
      <c r="AH187" s="150"/>
      <c r="AI187" s="150"/>
      <c r="AJ187" s="150"/>
      <c r="AK187" s="150"/>
      <c r="AL187" s="150"/>
      <c r="AM187" s="150"/>
      <c r="AN187" s="150"/>
      <c r="AO187" s="150"/>
      <c r="AP187" s="150"/>
      <c r="AQ187" s="150"/>
      <c r="AR187" s="150"/>
      <c r="AS187" s="150"/>
      <c r="AT187" s="150"/>
      <c r="AU187" s="150"/>
      <c r="AV187" s="150"/>
      <c r="AW187" s="150"/>
      <c r="AX187" s="150"/>
      <c r="AY187" s="150"/>
      <c r="AZ187" s="150"/>
      <c r="BA187" s="150"/>
      <c r="BB187" s="150"/>
      <c r="BC187" s="150"/>
      <c r="BD187" s="150"/>
      <c r="BE187" s="150"/>
      <c r="BF187" s="150"/>
      <c r="BG187" s="150"/>
      <c r="BH187" s="150"/>
      <c r="BI187" s="150"/>
      <c r="BJ187" s="150"/>
      <c r="BK187" s="150"/>
      <c r="BL187" s="150"/>
      <c r="BM187" s="150"/>
      <c r="BN187" s="150"/>
      <c r="BO187" s="150"/>
      <c r="BP187" s="150"/>
      <c r="BQ187" s="150">
        <v>50000000</v>
      </c>
      <c r="BR187" s="150">
        <v>50000</v>
      </c>
      <c r="BS187" s="150"/>
      <c r="BT187" s="150"/>
      <c r="BU187" s="150"/>
      <c r="BV187" s="191">
        <f t="shared" si="20"/>
        <v>100050000</v>
      </c>
      <c r="BW187" s="20">
        <f t="shared" si="21"/>
        <v>-100049900</v>
      </c>
      <c r="BX187" s="480" t="s">
        <v>1205</v>
      </c>
      <c r="BY187" s="449"/>
      <c r="BZ187" s="451"/>
      <c r="DU187" s="385" t="s">
        <v>976</v>
      </c>
      <c r="DV187" s="189" t="s">
        <v>594</v>
      </c>
      <c r="DW187" s="175" t="s">
        <v>595</v>
      </c>
      <c r="DX187" s="180">
        <v>0</v>
      </c>
      <c r="DY187" s="180">
        <v>1</v>
      </c>
      <c r="DZ187" s="176">
        <v>0</v>
      </c>
      <c r="EA187" s="457">
        <v>0.3</v>
      </c>
      <c r="EB187" s="195">
        <v>0.4</v>
      </c>
      <c r="EC187" s="375">
        <v>0.3</v>
      </c>
      <c r="GH187" s="2" t="str">
        <f t="shared" si="23"/>
        <v>1</v>
      </c>
      <c r="GI187" s="2" t="str">
        <f t="shared" si="24"/>
        <v>1</v>
      </c>
      <c r="GJ187" s="2">
        <f t="shared" si="25"/>
        <v>100</v>
      </c>
    </row>
    <row r="188" spans="1:192" ht="46.5" customHeight="1" x14ac:dyDescent="0.25">
      <c r="A188" s="140" t="s">
        <v>54</v>
      </c>
      <c r="B188" s="22" t="s">
        <v>55</v>
      </c>
      <c r="C188" s="29" t="s">
        <v>111</v>
      </c>
      <c r="D188" s="23" t="s">
        <v>79</v>
      </c>
      <c r="E188" s="36" t="s">
        <v>261</v>
      </c>
      <c r="F188" s="49" t="s">
        <v>182</v>
      </c>
      <c r="G188" s="49" t="s">
        <v>183</v>
      </c>
      <c r="H188" s="64">
        <v>0</v>
      </c>
      <c r="I188" s="55">
        <v>6</v>
      </c>
      <c r="J188" s="740"/>
      <c r="K188" s="428" t="s">
        <v>978</v>
      </c>
      <c r="L188" s="354" t="s">
        <v>598</v>
      </c>
      <c r="M188" s="405" t="s">
        <v>599</v>
      </c>
      <c r="N188" s="404">
        <f t="shared" si="18"/>
        <v>0</v>
      </c>
      <c r="O188" s="404">
        <f t="shared" si="19"/>
        <v>1</v>
      </c>
      <c r="P188" s="675">
        <f t="shared" si="26"/>
        <v>0.25</v>
      </c>
      <c r="Q188" s="324"/>
      <c r="R188" s="704">
        <f t="shared" si="22"/>
        <v>100</v>
      </c>
      <c r="S188" s="666"/>
      <c r="T188" s="696">
        <v>50000000</v>
      </c>
      <c r="U188" s="150"/>
      <c r="V188" s="150"/>
      <c r="W188" s="150"/>
      <c r="X188" s="150"/>
      <c r="Y188" s="150"/>
      <c r="Z188" s="150"/>
      <c r="AA188" s="150"/>
      <c r="AB188" s="150"/>
      <c r="AC188" s="150"/>
      <c r="AD188" s="150"/>
      <c r="AE188" s="150"/>
      <c r="AF188" s="150"/>
      <c r="AG188" s="150"/>
      <c r="AH188" s="150"/>
      <c r="AI188" s="150"/>
      <c r="AJ188" s="150"/>
      <c r="AK188" s="150"/>
      <c r="AL188" s="150"/>
      <c r="AM188" s="150"/>
      <c r="AN188" s="150"/>
      <c r="AO188" s="150"/>
      <c r="AP188" s="150"/>
      <c r="AQ188" s="150"/>
      <c r="AR188" s="150"/>
      <c r="AS188" s="150"/>
      <c r="AT188" s="150"/>
      <c r="AU188" s="150"/>
      <c r="AV188" s="150"/>
      <c r="AW188" s="150"/>
      <c r="AX188" s="150"/>
      <c r="AY188" s="150"/>
      <c r="AZ188" s="150"/>
      <c r="BA188" s="150"/>
      <c r="BB188" s="150"/>
      <c r="BC188" s="150"/>
      <c r="BD188" s="150"/>
      <c r="BE188" s="150"/>
      <c r="BF188" s="150"/>
      <c r="BG188" s="150"/>
      <c r="BH188" s="150"/>
      <c r="BI188" s="150"/>
      <c r="BJ188" s="150"/>
      <c r="BK188" s="150"/>
      <c r="BL188" s="150"/>
      <c r="BM188" s="150"/>
      <c r="BN188" s="150"/>
      <c r="BO188" s="150"/>
      <c r="BP188" s="150"/>
      <c r="BQ188" s="150"/>
      <c r="BR188" s="150"/>
      <c r="BS188" s="150"/>
      <c r="BT188" s="150"/>
      <c r="BU188" s="150"/>
      <c r="BV188" s="191">
        <f t="shared" si="20"/>
        <v>50000000</v>
      </c>
      <c r="BW188" s="20">
        <f t="shared" si="21"/>
        <v>-49999900</v>
      </c>
      <c r="BX188" s="480" t="s">
        <v>1205</v>
      </c>
      <c r="BY188" s="449"/>
      <c r="BZ188" s="451"/>
      <c r="DU188" s="385" t="s">
        <v>977</v>
      </c>
      <c r="DV188" s="189" t="s">
        <v>596</v>
      </c>
      <c r="DW188" s="175" t="s">
        <v>597</v>
      </c>
      <c r="DX188" s="180">
        <v>0</v>
      </c>
      <c r="DY188" s="180">
        <v>2</v>
      </c>
      <c r="DZ188" s="177">
        <v>0</v>
      </c>
      <c r="EA188" s="457">
        <v>0.5</v>
      </c>
      <c r="EB188" s="177">
        <v>1</v>
      </c>
      <c r="EC188" s="375">
        <v>0.5</v>
      </c>
      <c r="GH188" s="2" t="str">
        <f t="shared" si="23"/>
        <v>1</v>
      </c>
      <c r="GI188" s="2" t="str">
        <f t="shared" si="24"/>
        <v>1</v>
      </c>
      <c r="GJ188" s="2">
        <f t="shared" si="25"/>
        <v>100</v>
      </c>
    </row>
    <row r="189" spans="1:192" ht="51" customHeight="1" thickBot="1" x14ac:dyDescent="0.3">
      <c r="A189" s="140" t="s">
        <v>54</v>
      </c>
      <c r="B189" s="22" t="s">
        <v>55</v>
      </c>
      <c r="C189" s="29" t="s">
        <v>111</v>
      </c>
      <c r="D189" s="472" t="s">
        <v>79</v>
      </c>
      <c r="E189" s="216" t="s">
        <v>261</v>
      </c>
      <c r="F189" s="234" t="s">
        <v>182</v>
      </c>
      <c r="G189" s="234" t="s">
        <v>183</v>
      </c>
      <c r="H189" s="302">
        <v>0</v>
      </c>
      <c r="I189" s="303">
        <v>6</v>
      </c>
      <c r="J189" s="751"/>
      <c r="K189" s="441" t="s">
        <v>979</v>
      </c>
      <c r="L189" s="358" t="s">
        <v>600</v>
      </c>
      <c r="M189" s="402" t="s">
        <v>601</v>
      </c>
      <c r="N189" s="403">
        <f t="shared" si="18"/>
        <v>435</v>
      </c>
      <c r="O189" s="403">
        <f t="shared" si="19"/>
        <v>450</v>
      </c>
      <c r="P189" s="676">
        <f t="shared" si="26"/>
        <v>2</v>
      </c>
      <c r="Q189" s="328"/>
      <c r="R189" s="708">
        <f t="shared" si="22"/>
        <v>100</v>
      </c>
      <c r="S189" s="666"/>
      <c r="T189" s="698">
        <v>90000000</v>
      </c>
      <c r="U189" s="221"/>
      <c r="V189" s="221"/>
      <c r="W189" s="221"/>
      <c r="X189" s="221"/>
      <c r="Y189" s="221"/>
      <c r="Z189" s="221"/>
      <c r="AA189" s="221"/>
      <c r="AB189" s="221"/>
      <c r="AC189" s="221"/>
      <c r="AD189" s="221"/>
      <c r="AE189" s="221"/>
      <c r="AF189" s="221"/>
      <c r="AG189" s="221"/>
      <c r="AH189" s="221"/>
      <c r="AI189" s="221"/>
      <c r="AJ189" s="221"/>
      <c r="AK189" s="221"/>
      <c r="AL189" s="221"/>
      <c r="AM189" s="221"/>
      <c r="AN189" s="221"/>
      <c r="AO189" s="221"/>
      <c r="AP189" s="221"/>
      <c r="AQ189" s="221"/>
      <c r="AR189" s="221"/>
      <c r="AS189" s="221"/>
      <c r="AT189" s="221"/>
      <c r="AU189" s="221"/>
      <c r="AV189" s="221"/>
      <c r="AW189" s="221"/>
      <c r="AX189" s="221"/>
      <c r="AY189" s="221"/>
      <c r="AZ189" s="221"/>
      <c r="BA189" s="221"/>
      <c r="BB189" s="221"/>
      <c r="BC189" s="221"/>
      <c r="BD189" s="221"/>
      <c r="BE189" s="221"/>
      <c r="BF189" s="221"/>
      <c r="BG189" s="221"/>
      <c r="BH189" s="221"/>
      <c r="BI189" s="221"/>
      <c r="BJ189" s="221"/>
      <c r="BK189" s="221"/>
      <c r="BL189" s="221"/>
      <c r="BM189" s="221"/>
      <c r="BN189" s="221"/>
      <c r="BO189" s="221"/>
      <c r="BP189" s="221"/>
      <c r="BQ189" s="221"/>
      <c r="BR189" s="221"/>
      <c r="BS189" s="221"/>
      <c r="BT189" s="221"/>
      <c r="BU189" s="221"/>
      <c r="BV189" s="539">
        <f t="shared" si="20"/>
        <v>90000000</v>
      </c>
      <c r="BW189" s="222">
        <f t="shared" si="21"/>
        <v>-89999900</v>
      </c>
      <c r="BX189" s="484" t="s">
        <v>1205</v>
      </c>
      <c r="BY189" s="449"/>
      <c r="BZ189" s="451"/>
      <c r="DU189" s="385" t="s">
        <v>978</v>
      </c>
      <c r="DV189" s="189" t="s">
        <v>598</v>
      </c>
      <c r="DW189" s="175" t="s">
        <v>599</v>
      </c>
      <c r="DX189" s="180">
        <v>0</v>
      </c>
      <c r="DY189" s="180">
        <v>1</v>
      </c>
      <c r="DZ189" s="179">
        <v>0.25</v>
      </c>
      <c r="EA189" s="188">
        <v>0.25</v>
      </c>
      <c r="EB189" s="179">
        <v>0.25</v>
      </c>
      <c r="EC189" s="376">
        <v>0.25</v>
      </c>
      <c r="GH189" s="2" t="str">
        <f t="shared" si="23"/>
        <v>1</v>
      </c>
      <c r="GI189" s="2" t="str">
        <f t="shared" si="24"/>
        <v>1</v>
      </c>
      <c r="GJ189" s="2">
        <f t="shared" si="25"/>
        <v>100</v>
      </c>
    </row>
    <row r="190" spans="1:192" ht="50.25" customHeight="1" thickTop="1" x14ac:dyDescent="0.25">
      <c r="A190" s="140" t="s">
        <v>54</v>
      </c>
      <c r="B190" s="22" t="s">
        <v>55</v>
      </c>
      <c r="C190" s="36" t="s">
        <v>111</v>
      </c>
      <c r="D190" s="23" t="s">
        <v>79</v>
      </c>
      <c r="E190" s="94" t="s">
        <v>262</v>
      </c>
      <c r="F190" s="100" t="s">
        <v>184</v>
      </c>
      <c r="G190" s="100" t="s">
        <v>183</v>
      </c>
      <c r="H190" s="98">
        <v>0</v>
      </c>
      <c r="I190" s="97">
        <v>4</v>
      </c>
      <c r="J190" s="752" t="s">
        <v>1175</v>
      </c>
      <c r="K190" s="413" t="s">
        <v>980</v>
      </c>
      <c r="L190" s="359" t="s">
        <v>602</v>
      </c>
      <c r="M190" s="409" t="s">
        <v>603</v>
      </c>
      <c r="N190" s="410">
        <f t="shared" si="18"/>
        <v>0</v>
      </c>
      <c r="O190" s="410">
        <f t="shared" si="19"/>
        <v>1</v>
      </c>
      <c r="P190" s="677">
        <f t="shared" si="26"/>
        <v>1</v>
      </c>
      <c r="Q190" s="329">
        <f>SUM(R190:R192)</f>
        <v>200</v>
      </c>
      <c r="R190" s="709">
        <f t="shared" si="22"/>
        <v>100</v>
      </c>
      <c r="S190" s="666"/>
      <c r="T190" s="699">
        <v>210000000</v>
      </c>
      <c r="U190" s="152"/>
      <c r="V190" s="152"/>
      <c r="W190" s="152"/>
      <c r="X190" s="152"/>
      <c r="Y190" s="152"/>
      <c r="Z190" s="152"/>
      <c r="AA190" s="152"/>
      <c r="AB190" s="152"/>
      <c r="AC190" s="152"/>
      <c r="AD190" s="152"/>
      <c r="AE190" s="152"/>
      <c r="AF190" s="152"/>
      <c r="AG190" s="152"/>
      <c r="AH190" s="152"/>
      <c r="AI190" s="152"/>
      <c r="AJ190" s="152"/>
      <c r="AK190" s="152"/>
      <c r="AL190" s="152"/>
      <c r="AM190" s="152"/>
      <c r="AN190" s="152"/>
      <c r="AO190" s="152"/>
      <c r="AP190" s="152"/>
      <c r="AQ190" s="152"/>
      <c r="AR190" s="152"/>
      <c r="AS190" s="152"/>
      <c r="AT190" s="152"/>
      <c r="AU190" s="152"/>
      <c r="AV190" s="152"/>
      <c r="AW190" s="152"/>
      <c r="AX190" s="152"/>
      <c r="AY190" s="152"/>
      <c r="AZ190" s="152"/>
      <c r="BA190" s="152"/>
      <c r="BB190" s="152"/>
      <c r="BC190" s="152"/>
      <c r="BD190" s="152"/>
      <c r="BE190" s="152"/>
      <c r="BF190" s="152"/>
      <c r="BG190" s="152"/>
      <c r="BH190" s="152"/>
      <c r="BI190" s="152"/>
      <c r="BJ190" s="152"/>
      <c r="BK190" s="152"/>
      <c r="BL190" s="152"/>
      <c r="BM190" s="152"/>
      <c r="BN190" s="152"/>
      <c r="BO190" s="152"/>
      <c r="BP190" s="152"/>
      <c r="BQ190" s="152"/>
      <c r="BR190" s="152"/>
      <c r="BS190" s="152"/>
      <c r="BT190" s="152"/>
      <c r="BU190" s="152"/>
      <c r="BV190" s="538">
        <f t="shared" si="20"/>
        <v>210000000</v>
      </c>
      <c r="BW190" s="226">
        <f t="shared" si="21"/>
        <v>-209999900</v>
      </c>
      <c r="BX190" s="483" t="s">
        <v>1205</v>
      </c>
      <c r="BY190" s="449"/>
      <c r="BZ190" s="451"/>
      <c r="DU190" s="385" t="s">
        <v>979</v>
      </c>
      <c r="DV190" s="189" t="s">
        <v>600</v>
      </c>
      <c r="DW190" s="175" t="s">
        <v>601</v>
      </c>
      <c r="DX190" s="388">
        <v>435</v>
      </c>
      <c r="DY190" s="388">
        <v>450</v>
      </c>
      <c r="DZ190" s="183">
        <v>1</v>
      </c>
      <c r="EA190" s="459">
        <v>3</v>
      </c>
      <c r="EB190" s="194">
        <v>9</v>
      </c>
      <c r="EC190" s="387">
        <v>2</v>
      </c>
      <c r="GH190" s="2" t="str">
        <f t="shared" si="23"/>
        <v>1</v>
      </c>
      <c r="GI190" s="2" t="str">
        <f t="shared" si="24"/>
        <v>1</v>
      </c>
      <c r="GJ190" s="2">
        <f t="shared" si="25"/>
        <v>100</v>
      </c>
    </row>
    <row r="191" spans="1:192" ht="48" customHeight="1" x14ac:dyDescent="0.25">
      <c r="A191" s="140" t="s">
        <v>54</v>
      </c>
      <c r="B191" s="22" t="s">
        <v>55</v>
      </c>
      <c r="C191" s="36" t="s">
        <v>111</v>
      </c>
      <c r="D191" s="23" t="s">
        <v>79</v>
      </c>
      <c r="E191" s="36" t="s">
        <v>262</v>
      </c>
      <c r="F191" s="67" t="s">
        <v>184</v>
      </c>
      <c r="G191" s="67" t="s">
        <v>183</v>
      </c>
      <c r="H191" s="43">
        <v>0</v>
      </c>
      <c r="I191" s="48">
        <v>4</v>
      </c>
      <c r="J191" s="740"/>
      <c r="K191" s="411" t="s">
        <v>981</v>
      </c>
      <c r="L191" s="354" t="s">
        <v>604</v>
      </c>
      <c r="M191" s="405" t="s">
        <v>605</v>
      </c>
      <c r="N191" s="404">
        <f t="shared" si="18"/>
        <v>0</v>
      </c>
      <c r="O191" s="404">
        <f t="shared" si="19"/>
        <v>1</v>
      </c>
      <c r="P191" s="675">
        <v>0</v>
      </c>
      <c r="Q191" s="324"/>
      <c r="R191" s="704" t="str">
        <f t="shared" si="22"/>
        <v>100</v>
      </c>
      <c r="S191" s="666"/>
      <c r="T191" s="696"/>
      <c r="U191" s="150"/>
      <c r="V191" s="150"/>
      <c r="W191" s="150"/>
      <c r="X191" s="150"/>
      <c r="Y191" s="150"/>
      <c r="Z191" s="150"/>
      <c r="AA191" s="150"/>
      <c r="AB191" s="150"/>
      <c r="AC191" s="150"/>
      <c r="AD191" s="150"/>
      <c r="AE191" s="150"/>
      <c r="AF191" s="150"/>
      <c r="AG191" s="150"/>
      <c r="AH191" s="150"/>
      <c r="AI191" s="150"/>
      <c r="AJ191" s="150"/>
      <c r="AK191" s="150"/>
      <c r="AL191" s="150"/>
      <c r="AM191" s="150"/>
      <c r="AN191" s="150"/>
      <c r="AO191" s="150"/>
      <c r="AP191" s="150"/>
      <c r="AQ191" s="150"/>
      <c r="AR191" s="150"/>
      <c r="AS191" s="150"/>
      <c r="AT191" s="150"/>
      <c r="AU191" s="150"/>
      <c r="AV191" s="150"/>
      <c r="AW191" s="150"/>
      <c r="AX191" s="150"/>
      <c r="AY191" s="150"/>
      <c r="AZ191" s="150"/>
      <c r="BA191" s="150"/>
      <c r="BB191" s="150"/>
      <c r="BC191" s="150"/>
      <c r="BD191" s="150"/>
      <c r="BE191" s="150"/>
      <c r="BF191" s="150"/>
      <c r="BG191" s="150"/>
      <c r="BH191" s="150"/>
      <c r="BI191" s="150"/>
      <c r="BJ191" s="150"/>
      <c r="BK191" s="150"/>
      <c r="BL191" s="150"/>
      <c r="BM191" s="150"/>
      <c r="BN191" s="150"/>
      <c r="BO191" s="150"/>
      <c r="BP191" s="150"/>
      <c r="BQ191" s="150"/>
      <c r="BR191" s="150"/>
      <c r="BS191" s="150"/>
      <c r="BT191" s="150"/>
      <c r="BU191" s="150"/>
      <c r="BV191" s="191">
        <f t="shared" si="20"/>
        <v>0</v>
      </c>
      <c r="BW191" s="20">
        <f t="shared" si="21"/>
        <v>100</v>
      </c>
      <c r="BX191" s="480" t="s">
        <v>1205</v>
      </c>
      <c r="BY191" s="449"/>
      <c r="BZ191" s="451"/>
      <c r="DU191" s="379" t="s">
        <v>980</v>
      </c>
      <c r="DV191" s="189" t="s">
        <v>602</v>
      </c>
      <c r="DW191" s="175" t="s">
        <v>603</v>
      </c>
      <c r="DX191" s="175">
        <v>0</v>
      </c>
      <c r="DY191" s="175">
        <v>1</v>
      </c>
      <c r="DZ191" s="176">
        <v>1</v>
      </c>
      <c r="EA191" s="183">
        <v>1</v>
      </c>
      <c r="EB191" s="176">
        <v>1</v>
      </c>
      <c r="EC191" s="377">
        <v>1</v>
      </c>
      <c r="GH191" s="2" t="str">
        <f t="shared" si="23"/>
        <v>0</v>
      </c>
      <c r="GI191" s="2" t="str">
        <f t="shared" si="24"/>
        <v>0</v>
      </c>
      <c r="GJ191" s="2" t="str">
        <f t="shared" si="25"/>
        <v>100</v>
      </c>
    </row>
    <row r="192" spans="1:192" ht="66" customHeight="1" thickBot="1" x14ac:dyDescent="0.3">
      <c r="A192" s="140" t="s">
        <v>54</v>
      </c>
      <c r="B192" s="22" t="s">
        <v>55</v>
      </c>
      <c r="C192" s="229" t="s">
        <v>111</v>
      </c>
      <c r="D192" s="471" t="s">
        <v>79</v>
      </c>
      <c r="E192" s="229" t="s">
        <v>262</v>
      </c>
      <c r="F192" s="230" t="s">
        <v>184</v>
      </c>
      <c r="G192" s="230" t="s">
        <v>183</v>
      </c>
      <c r="H192" s="231">
        <v>0</v>
      </c>
      <c r="I192" s="232">
        <v>4</v>
      </c>
      <c r="J192" s="750"/>
      <c r="K192" s="416" t="s">
        <v>982</v>
      </c>
      <c r="L192" s="355" t="s">
        <v>606</v>
      </c>
      <c r="M192" s="402" t="s">
        <v>607</v>
      </c>
      <c r="N192" s="403">
        <f t="shared" si="18"/>
        <v>2</v>
      </c>
      <c r="O192" s="403">
        <f t="shared" si="19"/>
        <v>2</v>
      </c>
      <c r="P192" s="676">
        <f t="shared" si="26"/>
        <v>1</v>
      </c>
      <c r="Q192" s="325"/>
      <c r="R192" s="705">
        <f t="shared" si="22"/>
        <v>100</v>
      </c>
      <c r="S192" s="667"/>
      <c r="T192" s="697">
        <v>50000000</v>
      </c>
      <c r="U192" s="208"/>
      <c r="V192" s="208"/>
      <c r="W192" s="208"/>
      <c r="X192" s="208"/>
      <c r="Y192" s="208"/>
      <c r="Z192" s="208"/>
      <c r="AA192" s="208"/>
      <c r="AB192" s="208"/>
      <c r="AC192" s="208"/>
      <c r="AD192" s="208"/>
      <c r="AE192" s="208"/>
      <c r="AF192" s="208"/>
      <c r="AG192" s="208"/>
      <c r="AH192" s="208"/>
      <c r="AI192" s="208"/>
      <c r="AJ192" s="208"/>
      <c r="AK192" s="208"/>
      <c r="AL192" s="208"/>
      <c r="AM192" s="208"/>
      <c r="AN192" s="208"/>
      <c r="AO192" s="208"/>
      <c r="AP192" s="208"/>
      <c r="AQ192" s="208"/>
      <c r="AR192" s="208"/>
      <c r="AS192" s="208"/>
      <c r="AT192" s="208"/>
      <c r="AU192" s="208"/>
      <c r="AV192" s="208"/>
      <c r="AW192" s="208"/>
      <c r="AX192" s="208"/>
      <c r="AY192" s="208"/>
      <c r="AZ192" s="208"/>
      <c r="BA192" s="208"/>
      <c r="BB192" s="208"/>
      <c r="BC192" s="208"/>
      <c r="BD192" s="208"/>
      <c r="BE192" s="208"/>
      <c r="BF192" s="208"/>
      <c r="BG192" s="208"/>
      <c r="BH192" s="208"/>
      <c r="BI192" s="208"/>
      <c r="BJ192" s="208"/>
      <c r="BK192" s="208"/>
      <c r="BL192" s="208"/>
      <c r="BM192" s="208"/>
      <c r="BN192" s="208"/>
      <c r="BO192" s="208"/>
      <c r="BP192" s="208"/>
      <c r="BQ192" s="208"/>
      <c r="BR192" s="208"/>
      <c r="BS192" s="208"/>
      <c r="BT192" s="208"/>
      <c r="BU192" s="208"/>
      <c r="BV192" s="536">
        <f t="shared" si="20"/>
        <v>50000000</v>
      </c>
      <c r="BW192" s="209">
        <f t="shared" si="21"/>
        <v>-49999900</v>
      </c>
      <c r="BX192" s="481" t="s">
        <v>1205</v>
      </c>
      <c r="BY192" s="449"/>
      <c r="BZ192" s="451"/>
      <c r="DU192" s="379" t="s">
        <v>981</v>
      </c>
      <c r="DV192" s="189" t="s">
        <v>604</v>
      </c>
      <c r="DW192" s="175" t="s">
        <v>605</v>
      </c>
      <c r="DX192" s="175">
        <v>0</v>
      </c>
      <c r="DY192" s="175">
        <v>1</v>
      </c>
      <c r="DZ192" s="176">
        <v>1</v>
      </c>
      <c r="EA192" s="183">
        <v>1</v>
      </c>
      <c r="EB192" s="176">
        <v>1</v>
      </c>
      <c r="EC192" s="377">
        <v>1</v>
      </c>
      <c r="GH192" s="2" t="str">
        <f t="shared" si="23"/>
        <v>1</v>
      </c>
      <c r="GI192" s="2" t="str">
        <f t="shared" si="24"/>
        <v>1</v>
      </c>
      <c r="GJ192" s="2">
        <f t="shared" si="25"/>
        <v>100</v>
      </c>
    </row>
    <row r="193" spans="1:192" ht="61.5" customHeight="1" x14ac:dyDescent="0.25">
      <c r="A193" s="140" t="s">
        <v>54</v>
      </c>
      <c r="B193" s="22" t="s">
        <v>55</v>
      </c>
      <c r="C193" s="37" t="s">
        <v>112</v>
      </c>
      <c r="D193" s="26" t="s">
        <v>80</v>
      </c>
      <c r="E193" s="37" t="s">
        <v>263</v>
      </c>
      <c r="F193" s="45" t="s">
        <v>185</v>
      </c>
      <c r="G193" s="46" t="s">
        <v>186</v>
      </c>
      <c r="H193" s="40">
        <v>0</v>
      </c>
      <c r="I193" s="47">
        <v>4</v>
      </c>
      <c r="J193" s="749" t="s">
        <v>1176</v>
      </c>
      <c r="K193" s="430" t="s">
        <v>983</v>
      </c>
      <c r="L193" s="362" t="s">
        <v>608</v>
      </c>
      <c r="M193" s="426" t="s">
        <v>609</v>
      </c>
      <c r="N193" s="427">
        <f t="shared" si="18"/>
        <v>800</v>
      </c>
      <c r="O193" s="427">
        <f t="shared" si="19"/>
        <v>2800</v>
      </c>
      <c r="P193" s="681">
        <f t="shared" si="26"/>
        <v>1898</v>
      </c>
      <c r="Q193" s="330">
        <f>SUM(R193:R198)</f>
        <v>400</v>
      </c>
      <c r="R193" s="710">
        <f t="shared" si="22"/>
        <v>100</v>
      </c>
      <c r="S193" s="668">
        <f>SUM(BV193:BV198)</f>
        <v>2215000000</v>
      </c>
      <c r="T193" s="703">
        <v>50000000</v>
      </c>
      <c r="U193" s="153"/>
      <c r="V193" s="153"/>
      <c r="W193" s="153"/>
      <c r="X193" s="153"/>
      <c r="Y193" s="153"/>
      <c r="Z193" s="153"/>
      <c r="AA193" s="153"/>
      <c r="AB193" s="153"/>
      <c r="AC193" s="153"/>
      <c r="AD193" s="153"/>
      <c r="AE193" s="153"/>
      <c r="AF193" s="153"/>
      <c r="AG193" s="153"/>
      <c r="AH193" s="153"/>
      <c r="AI193" s="153"/>
      <c r="AJ193" s="153"/>
      <c r="AK193" s="153"/>
      <c r="AL193" s="153"/>
      <c r="AM193" s="153"/>
      <c r="AN193" s="153"/>
      <c r="AO193" s="153"/>
      <c r="AP193" s="153"/>
      <c r="AQ193" s="153"/>
      <c r="AR193" s="153"/>
      <c r="AS193" s="153"/>
      <c r="AT193" s="153"/>
      <c r="AU193" s="153"/>
      <c r="AV193" s="153"/>
      <c r="AW193" s="153"/>
      <c r="AX193" s="153"/>
      <c r="AY193" s="153"/>
      <c r="AZ193" s="153"/>
      <c r="BA193" s="153"/>
      <c r="BB193" s="153"/>
      <c r="BC193" s="153"/>
      <c r="BD193" s="153"/>
      <c r="BE193" s="153"/>
      <c r="BF193" s="153"/>
      <c r="BG193" s="153"/>
      <c r="BH193" s="153"/>
      <c r="BI193" s="153"/>
      <c r="BJ193" s="153"/>
      <c r="BK193" s="153"/>
      <c r="BL193" s="153"/>
      <c r="BM193" s="153"/>
      <c r="BN193" s="153"/>
      <c r="BO193" s="153"/>
      <c r="BP193" s="153"/>
      <c r="BQ193" s="153"/>
      <c r="BR193" s="153"/>
      <c r="BS193" s="153"/>
      <c r="BT193" s="153"/>
      <c r="BU193" s="153"/>
      <c r="BV193" s="541">
        <f t="shared" si="20"/>
        <v>50000000</v>
      </c>
      <c r="BW193" s="240">
        <f t="shared" si="21"/>
        <v>-49999900</v>
      </c>
      <c r="BX193" s="486" t="s">
        <v>1205</v>
      </c>
      <c r="BY193" s="449"/>
      <c r="BZ193" s="451"/>
      <c r="DU193" s="379" t="s">
        <v>982</v>
      </c>
      <c r="DV193" s="189" t="s">
        <v>606</v>
      </c>
      <c r="DW193" s="175" t="s">
        <v>607</v>
      </c>
      <c r="DX193" s="180">
        <v>2</v>
      </c>
      <c r="DY193" s="180">
        <v>2</v>
      </c>
      <c r="DZ193" s="183">
        <v>0</v>
      </c>
      <c r="EA193" s="459">
        <v>0</v>
      </c>
      <c r="EB193" s="183">
        <v>1</v>
      </c>
      <c r="EC193" s="381">
        <v>1</v>
      </c>
      <c r="GH193" s="2" t="str">
        <f t="shared" si="23"/>
        <v>1</v>
      </c>
      <c r="GI193" s="2" t="str">
        <f t="shared" si="24"/>
        <v>1</v>
      </c>
      <c r="GJ193" s="2">
        <f t="shared" si="25"/>
        <v>100</v>
      </c>
    </row>
    <row r="194" spans="1:192" ht="42.75" customHeight="1" x14ac:dyDescent="0.25">
      <c r="A194" s="140" t="s">
        <v>54</v>
      </c>
      <c r="B194" s="22" t="s">
        <v>55</v>
      </c>
      <c r="C194" s="36" t="s">
        <v>112</v>
      </c>
      <c r="D194" s="23" t="s">
        <v>80</v>
      </c>
      <c r="E194" s="36" t="s">
        <v>263</v>
      </c>
      <c r="F194" s="49" t="s">
        <v>187</v>
      </c>
      <c r="G194" s="49" t="s">
        <v>186</v>
      </c>
      <c r="H194" s="43">
        <v>0</v>
      </c>
      <c r="I194" s="48">
        <v>4</v>
      </c>
      <c r="J194" s="740"/>
      <c r="K194" s="411" t="s">
        <v>984</v>
      </c>
      <c r="L194" s="354" t="s">
        <v>610</v>
      </c>
      <c r="M194" s="405" t="s">
        <v>611</v>
      </c>
      <c r="N194" s="404">
        <f t="shared" si="18"/>
        <v>0</v>
      </c>
      <c r="O194" s="404">
        <f t="shared" si="19"/>
        <v>400</v>
      </c>
      <c r="P194" s="675">
        <f t="shared" si="26"/>
        <v>400</v>
      </c>
      <c r="Q194" s="324"/>
      <c r="R194" s="704">
        <f t="shared" si="22"/>
        <v>100</v>
      </c>
      <c r="S194" s="666"/>
      <c r="T194" s="701">
        <v>20000000</v>
      </c>
      <c r="U194" s="150"/>
      <c r="V194" s="150"/>
      <c r="W194" s="150"/>
      <c r="X194" s="150"/>
      <c r="Y194" s="150"/>
      <c r="Z194" s="150"/>
      <c r="AA194" s="150"/>
      <c r="AB194" s="150"/>
      <c r="AC194" s="150"/>
      <c r="AD194" s="150"/>
      <c r="AE194" s="150"/>
      <c r="AF194" s="150"/>
      <c r="AG194" s="150"/>
      <c r="AH194" s="150"/>
      <c r="AI194" s="150"/>
      <c r="AJ194" s="150"/>
      <c r="AK194" s="150"/>
      <c r="AL194" s="150"/>
      <c r="AM194" s="150"/>
      <c r="AN194" s="150"/>
      <c r="AO194" s="150"/>
      <c r="AP194" s="150"/>
      <c r="AQ194" s="150"/>
      <c r="AR194" s="150"/>
      <c r="AS194" s="150"/>
      <c r="AT194" s="150"/>
      <c r="AU194" s="150"/>
      <c r="AV194" s="150"/>
      <c r="AW194" s="150"/>
      <c r="AX194" s="150"/>
      <c r="AY194" s="150"/>
      <c r="AZ194" s="150"/>
      <c r="BA194" s="150"/>
      <c r="BB194" s="150"/>
      <c r="BC194" s="150"/>
      <c r="BD194" s="150"/>
      <c r="BE194" s="150"/>
      <c r="BF194" s="150"/>
      <c r="BG194" s="150"/>
      <c r="BH194" s="150"/>
      <c r="BI194" s="150"/>
      <c r="BJ194" s="150"/>
      <c r="BK194" s="150"/>
      <c r="BL194" s="150"/>
      <c r="BM194" s="150"/>
      <c r="BN194" s="150"/>
      <c r="BO194" s="150">
        <v>2000000000</v>
      </c>
      <c r="BP194" s="150">
        <v>5000000</v>
      </c>
      <c r="BQ194" s="150"/>
      <c r="BR194" s="150"/>
      <c r="BS194" s="150"/>
      <c r="BT194" s="150"/>
      <c r="BU194" s="150"/>
      <c r="BV194" s="191">
        <f t="shared" si="20"/>
        <v>2025000000</v>
      </c>
      <c r="BW194" s="20">
        <f t="shared" si="21"/>
        <v>-2024999900</v>
      </c>
      <c r="BX194" s="480" t="s">
        <v>1205</v>
      </c>
      <c r="BY194" s="449"/>
      <c r="BZ194" s="451"/>
      <c r="DU194" s="379" t="s">
        <v>983</v>
      </c>
      <c r="DV194" s="189" t="s">
        <v>608</v>
      </c>
      <c r="DW194" s="175" t="s">
        <v>609</v>
      </c>
      <c r="DX194" s="175">
        <v>800</v>
      </c>
      <c r="DY194" s="185">
        <v>2800</v>
      </c>
      <c r="DZ194" s="183">
        <v>100</v>
      </c>
      <c r="EA194" s="457">
        <v>1</v>
      </c>
      <c r="EB194" s="194">
        <v>1</v>
      </c>
      <c r="EC194" s="194">
        <v>1898</v>
      </c>
      <c r="GH194" s="2" t="str">
        <f t="shared" si="23"/>
        <v>1</v>
      </c>
      <c r="GI194" s="2" t="str">
        <f t="shared" si="24"/>
        <v>1</v>
      </c>
      <c r="GJ194" s="2">
        <f t="shared" si="25"/>
        <v>100</v>
      </c>
    </row>
    <row r="195" spans="1:192" ht="25.5" customHeight="1" x14ac:dyDescent="0.25">
      <c r="A195" s="140" t="s">
        <v>54</v>
      </c>
      <c r="B195" s="22" t="s">
        <v>55</v>
      </c>
      <c r="C195" s="36" t="s">
        <v>112</v>
      </c>
      <c r="D195" s="23" t="s">
        <v>80</v>
      </c>
      <c r="E195" s="36" t="s">
        <v>263</v>
      </c>
      <c r="F195" s="49" t="s">
        <v>187</v>
      </c>
      <c r="G195" s="49" t="s">
        <v>186</v>
      </c>
      <c r="H195" s="43">
        <v>0</v>
      </c>
      <c r="I195" s="48">
        <v>4</v>
      </c>
      <c r="J195" s="740"/>
      <c r="K195" s="411" t="s">
        <v>985</v>
      </c>
      <c r="L195" s="354" t="s">
        <v>612</v>
      </c>
      <c r="M195" s="405" t="s">
        <v>613</v>
      </c>
      <c r="N195" s="404">
        <f t="shared" si="18"/>
        <v>0</v>
      </c>
      <c r="O195" s="404">
        <f t="shared" si="19"/>
        <v>100</v>
      </c>
      <c r="P195" s="675">
        <v>0</v>
      </c>
      <c r="Q195" s="324"/>
      <c r="R195" s="704" t="str">
        <f t="shared" si="22"/>
        <v>100</v>
      </c>
      <c r="S195" s="666"/>
      <c r="T195" s="701">
        <v>0</v>
      </c>
      <c r="U195" s="150"/>
      <c r="V195" s="150"/>
      <c r="W195" s="150"/>
      <c r="X195" s="150"/>
      <c r="Y195" s="150"/>
      <c r="Z195" s="150"/>
      <c r="AA195" s="150"/>
      <c r="AB195" s="150"/>
      <c r="AC195" s="150"/>
      <c r="AD195" s="150"/>
      <c r="AE195" s="150"/>
      <c r="AF195" s="150"/>
      <c r="AG195" s="150"/>
      <c r="AH195" s="150"/>
      <c r="AI195" s="150"/>
      <c r="AJ195" s="150"/>
      <c r="AK195" s="150"/>
      <c r="AL195" s="150"/>
      <c r="AM195" s="150"/>
      <c r="AN195" s="150"/>
      <c r="AO195" s="150"/>
      <c r="AP195" s="150"/>
      <c r="AQ195" s="150"/>
      <c r="AR195" s="150"/>
      <c r="AS195" s="150"/>
      <c r="AT195" s="150"/>
      <c r="AU195" s="150"/>
      <c r="AV195" s="150"/>
      <c r="AW195" s="150"/>
      <c r="AX195" s="150"/>
      <c r="AY195" s="150"/>
      <c r="AZ195" s="150"/>
      <c r="BA195" s="150"/>
      <c r="BB195" s="150"/>
      <c r="BC195" s="150"/>
      <c r="BD195" s="150"/>
      <c r="BE195" s="150"/>
      <c r="BF195" s="150"/>
      <c r="BG195" s="150"/>
      <c r="BH195" s="150"/>
      <c r="BI195" s="150"/>
      <c r="BJ195" s="150"/>
      <c r="BK195" s="150"/>
      <c r="BL195" s="150"/>
      <c r="BM195" s="150"/>
      <c r="BN195" s="150"/>
      <c r="BO195" s="150"/>
      <c r="BP195" s="150"/>
      <c r="BQ195" s="150"/>
      <c r="BR195" s="150"/>
      <c r="BS195" s="150"/>
      <c r="BT195" s="150"/>
      <c r="BU195" s="150"/>
      <c r="BV195" s="191">
        <f t="shared" si="20"/>
        <v>0</v>
      </c>
      <c r="BW195" s="20">
        <f t="shared" si="21"/>
        <v>100</v>
      </c>
      <c r="BX195" s="480" t="s">
        <v>1205</v>
      </c>
      <c r="BY195" s="449"/>
      <c r="BZ195" s="451"/>
      <c r="DU195" s="379" t="s">
        <v>984</v>
      </c>
      <c r="DV195" s="189" t="s">
        <v>610</v>
      </c>
      <c r="DW195" s="175" t="s">
        <v>611</v>
      </c>
      <c r="DX195" s="175">
        <v>0</v>
      </c>
      <c r="DY195" s="175">
        <v>400</v>
      </c>
      <c r="DZ195" s="176">
        <v>0</v>
      </c>
      <c r="EA195" s="459">
        <v>0</v>
      </c>
      <c r="EB195" s="194">
        <v>0</v>
      </c>
      <c r="EC195" s="194">
        <v>400</v>
      </c>
      <c r="GH195" s="2" t="str">
        <f t="shared" si="23"/>
        <v>0</v>
      </c>
      <c r="GI195" s="2" t="str">
        <f t="shared" si="24"/>
        <v>0</v>
      </c>
      <c r="GJ195" s="2" t="str">
        <f t="shared" si="25"/>
        <v>100</v>
      </c>
    </row>
    <row r="196" spans="1:192" ht="46.5" customHeight="1" x14ac:dyDescent="0.25">
      <c r="A196" s="140" t="s">
        <v>54</v>
      </c>
      <c r="B196" s="22" t="s">
        <v>55</v>
      </c>
      <c r="C196" s="36" t="s">
        <v>112</v>
      </c>
      <c r="D196" s="23" t="s">
        <v>80</v>
      </c>
      <c r="E196" s="36" t="s">
        <v>263</v>
      </c>
      <c r="F196" s="49" t="s">
        <v>187</v>
      </c>
      <c r="G196" s="49" t="s">
        <v>186</v>
      </c>
      <c r="H196" s="43">
        <v>0</v>
      </c>
      <c r="I196" s="48">
        <v>4</v>
      </c>
      <c r="J196" s="740"/>
      <c r="K196" s="411" t="s">
        <v>986</v>
      </c>
      <c r="L196" s="354" t="s">
        <v>614</v>
      </c>
      <c r="M196" s="405" t="s">
        <v>615</v>
      </c>
      <c r="N196" s="404">
        <f t="shared" si="18"/>
        <v>0</v>
      </c>
      <c r="O196" s="404">
        <f t="shared" si="19"/>
        <v>1</v>
      </c>
      <c r="P196" s="675">
        <f t="shared" si="26"/>
        <v>0.7</v>
      </c>
      <c r="Q196" s="324"/>
      <c r="R196" s="704">
        <f t="shared" si="22"/>
        <v>100</v>
      </c>
      <c r="S196" s="666"/>
      <c r="T196" s="701">
        <v>100000000</v>
      </c>
      <c r="U196" s="150"/>
      <c r="V196" s="150"/>
      <c r="W196" s="150"/>
      <c r="X196" s="150"/>
      <c r="Y196" s="150"/>
      <c r="Z196" s="150"/>
      <c r="AA196" s="150"/>
      <c r="AB196" s="150"/>
      <c r="AC196" s="150"/>
      <c r="AD196" s="150"/>
      <c r="AE196" s="150"/>
      <c r="AF196" s="150"/>
      <c r="AG196" s="150"/>
      <c r="AH196" s="150"/>
      <c r="AI196" s="150"/>
      <c r="AJ196" s="150"/>
      <c r="AK196" s="150"/>
      <c r="AL196" s="150"/>
      <c r="AM196" s="150"/>
      <c r="AN196" s="150"/>
      <c r="AO196" s="150"/>
      <c r="AP196" s="150"/>
      <c r="AQ196" s="150"/>
      <c r="AR196" s="150"/>
      <c r="AS196" s="150"/>
      <c r="AT196" s="150"/>
      <c r="AU196" s="150"/>
      <c r="AV196" s="150"/>
      <c r="AW196" s="150"/>
      <c r="AX196" s="150"/>
      <c r="AY196" s="150"/>
      <c r="AZ196" s="150"/>
      <c r="BA196" s="150"/>
      <c r="BB196" s="150"/>
      <c r="BC196" s="150"/>
      <c r="BD196" s="150"/>
      <c r="BE196" s="150"/>
      <c r="BF196" s="150"/>
      <c r="BG196" s="150"/>
      <c r="BH196" s="150"/>
      <c r="BI196" s="150"/>
      <c r="BJ196" s="150"/>
      <c r="BK196" s="150"/>
      <c r="BL196" s="150"/>
      <c r="BM196" s="150"/>
      <c r="BN196" s="150"/>
      <c r="BO196" s="150"/>
      <c r="BP196" s="150"/>
      <c r="BQ196" s="150"/>
      <c r="BR196" s="150"/>
      <c r="BS196" s="150"/>
      <c r="BT196" s="150"/>
      <c r="BU196" s="150"/>
      <c r="BV196" s="191">
        <f t="shared" si="20"/>
        <v>100000000</v>
      </c>
      <c r="BW196" s="20">
        <f t="shared" si="21"/>
        <v>-99999900</v>
      </c>
      <c r="BX196" s="480" t="s">
        <v>1205</v>
      </c>
      <c r="BY196" s="449"/>
      <c r="BZ196" s="451"/>
      <c r="DU196" s="379" t="s">
        <v>985</v>
      </c>
      <c r="DV196" s="189" t="s">
        <v>612</v>
      </c>
      <c r="DW196" s="175" t="s">
        <v>613</v>
      </c>
      <c r="DX196" s="175">
        <v>0</v>
      </c>
      <c r="DY196" s="175">
        <v>100</v>
      </c>
      <c r="DZ196" s="176">
        <v>0</v>
      </c>
      <c r="EA196" s="459">
        <v>0</v>
      </c>
      <c r="EB196" s="194">
        <v>0</v>
      </c>
      <c r="EC196" s="194">
        <v>100</v>
      </c>
      <c r="GH196" s="2" t="str">
        <f t="shared" si="23"/>
        <v>1</v>
      </c>
      <c r="GI196" s="2" t="str">
        <f t="shared" si="24"/>
        <v>1</v>
      </c>
      <c r="GJ196" s="2">
        <f t="shared" si="25"/>
        <v>100</v>
      </c>
    </row>
    <row r="197" spans="1:192" ht="49.5" customHeight="1" x14ac:dyDescent="0.25">
      <c r="A197" s="140" t="s">
        <v>54</v>
      </c>
      <c r="B197" s="22" t="s">
        <v>55</v>
      </c>
      <c r="C197" s="36" t="s">
        <v>112</v>
      </c>
      <c r="D197" s="23" t="s">
        <v>80</v>
      </c>
      <c r="E197" s="36" t="s">
        <v>263</v>
      </c>
      <c r="F197" s="49" t="s">
        <v>187</v>
      </c>
      <c r="G197" s="49" t="s">
        <v>186</v>
      </c>
      <c r="H197" s="43">
        <v>0</v>
      </c>
      <c r="I197" s="48">
        <v>4</v>
      </c>
      <c r="J197" s="740"/>
      <c r="K197" s="411" t="s">
        <v>987</v>
      </c>
      <c r="L197" s="354" t="s">
        <v>616</v>
      </c>
      <c r="M197" s="405" t="s">
        <v>1228</v>
      </c>
      <c r="N197" s="404">
        <f t="shared" si="18"/>
        <v>30</v>
      </c>
      <c r="O197" s="404">
        <f t="shared" si="19"/>
        <v>100</v>
      </c>
      <c r="P197" s="675">
        <f t="shared" si="26"/>
        <v>0</v>
      </c>
      <c r="Q197" s="324"/>
      <c r="R197" s="704" t="str">
        <f t="shared" si="22"/>
        <v>100</v>
      </c>
      <c r="S197" s="666"/>
      <c r="T197" s="701">
        <v>0</v>
      </c>
      <c r="U197" s="150"/>
      <c r="V197" s="150"/>
      <c r="W197" s="150"/>
      <c r="X197" s="150"/>
      <c r="Y197" s="150"/>
      <c r="Z197" s="150"/>
      <c r="AA197" s="150"/>
      <c r="AB197" s="150"/>
      <c r="AC197" s="150"/>
      <c r="AD197" s="150"/>
      <c r="AE197" s="150"/>
      <c r="AF197" s="150"/>
      <c r="AG197" s="150"/>
      <c r="AH197" s="150"/>
      <c r="AI197" s="150"/>
      <c r="AJ197" s="150"/>
      <c r="AK197" s="150"/>
      <c r="AL197" s="150"/>
      <c r="AM197" s="150"/>
      <c r="AN197" s="150"/>
      <c r="AO197" s="150"/>
      <c r="AP197" s="150"/>
      <c r="AQ197" s="150"/>
      <c r="AR197" s="150"/>
      <c r="AS197" s="150"/>
      <c r="AT197" s="150"/>
      <c r="AU197" s="150"/>
      <c r="AV197" s="150"/>
      <c r="AW197" s="150"/>
      <c r="AX197" s="150"/>
      <c r="AY197" s="150"/>
      <c r="AZ197" s="150"/>
      <c r="BA197" s="150"/>
      <c r="BB197" s="150"/>
      <c r="BC197" s="150"/>
      <c r="BD197" s="150"/>
      <c r="BE197" s="150"/>
      <c r="BF197" s="150"/>
      <c r="BG197" s="150"/>
      <c r="BH197" s="150"/>
      <c r="BI197" s="150"/>
      <c r="BJ197" s="150"/>
      <c r="BK197" s="150"/>
      <c r="BL197" s="150"/>
      <c r="BM197" s="150"/>
      <c r="BN197" s="150"/>
      <c r="BO197" s="150"/>
      <c r="BP197" s="150"/>
      <c r="BQ197" s="150"/>
      <c r="BR197" s="150"/>
      <c r="BS197" s="150"/>
      <c r="BT197" s="150"/>
      <c r="BU197" s="150"/>
      <c r="BV197" s="191">
        <f t="shared" si="20"/>
        <v>0</v>
      </c>
      <c r="BW197" s="20">
        <f t="shared" si="21"/>
        <v>100</v>
      </c>
      <c r="BX197" s="480" t="s">
        <v>1205</v>
      </c>
      <c r="BY197" s="449"/>
      <c r="BZ197" s="451"/>
      <c r="DU197" s="379" t="s">
        <v>986</v>
      </c>
      <c r="DV197" s="189" t="s">
        <v>614</v>
      </c>
      <c r="DW197" s="175" t="s">
        <v>615</v>
      </c>
      <c r="DX197" s="175">
        <v>0</v>
      </c>
      <c r="DY197" s="175">
        <v>1</v>
      </c>
      <c r="DZ197" s="179">
        <v>0</v>
      </c>
      <c r="EA197" s="458">
        <v>0</v>
      </c>
      <c r="EB197" s="196">
        <v>0.3</v>
      </c>
      <c r="EC197" s="196">
        <v>0.7</v>
      </c>
      <c r="GH197" s="2" t="str">
        <f t="shared" si="23"/>
        <v>0</v>
      </c>
      <c r="GI197" s="2" t="str">
        <f t="shared" si="24"/>
        <v>0</v>
      </c>
      <c r="GJ197" s="2" t="str">
        <f t="shared" si="25"/>
        <v>100</v>
      </c>
    </row>
    <row r="198" spans="1:192" ht="59.25" customHeight="1" thickBot="1" x14ac:dyDescent="0.3">
      <c r="A198" s="140" t="s">
        <v>54</v>
      </c>
      <c r="B198" s="22" t="s">
        <v>55</v>
      </c>
      <c r="C198" s="229" t="s">
        <v>112</v>
      </c>
      <c r="D198" s="471" t="s">
        <v>80</v>
      </c>
      <c r="E198" s="229" t="s">
        <v>263</v>
      </c>
      <c r="F198" s="238" t="s">
        <v>187</v>
      </c>
      <c r="G198" s="238" t="s">
        <v>186</v>
      </c>
      <c r="H198" s="231">
        <v>0</v>
      </c>
      <c r="I198" s="232">
        <v>4</v>
      </c>
      <c r="J198" s="750"/>
      <c r="K198" s="416" t="s">
        <v>988</v>
      </c>
      <c r="L198" s="355" t="s">
        <v>617</v>
      </c>
      <c r="M198" s="402" t="s">
        <v>618</v>
      </c>
      <c r="N198" s="403">
        <f t="shared" si="18"/>
        <v>0</v>
      </c>
      <c r="O198" s="403">
        <f t="shared" si="19"/>
        <v>1</v>
      </c>
      <c r="P198" s="676">
        <f t="shared" si="26"/>
        <v>0.17</v>
      </c>
      <c r="Q198" s="325"/>
      <c r="R198" s="705">
        <f t="shared" si="22"/>
        <v>100</v>
      </c>
      <c r="S198" s="667"/>
      <c r="T198" s="702">
        <v>40000000</v>
      </c>
      <c r="U198" s="208"/>
      <c r="V198" s="208"/>
      <c r="W198" s="208"/>
      <c r="X198" s="208"/>
      <c r="Y198" s="208"/>
      <c r="Z198" s="208"/>
      <c r="AA198" s="208"/>
      <c r="AB198" s="208"/>
      <c r="AC198" s="208"/>
      <c r="AD198" s="208"/>
      <c r="AE198" s="208"/>
      <c r="AF198" s="208"/>
      <c r="AG198" s="208"/>
      <c r="AH198" s="208"/>
      <c r="AI198" s="208"/>
      <c r="AJ198" s="208"/>
      <c r="AK198" s="208"/>
      <c r="AL198" s="208"/>
      <c r="AM198" s="208"/>
      <c r="AN198" s="208"/>
      <c r="AO198" s="208"/>
      <c r="AP198" s="208"/>
      <c r="AQ198" s="208"/>
      <c r="AR198" s="208"/>
      <c r="AS198" s="208"/>
      <c r="AT198" s="208"/>
      <c r="AU198" s="208"/>
      <c r="AV198" s="208"/>
      <c r="AW198" s="208"/>
      <c r="AX198" s="208"/>
      <c r="AY198" s="208"/>
      <c r="AZ198" s="208"/>
      <c r="BA198" s="208"/>
      <c r="BB198" s="208"/>
      <c r="BC198" s="208"/>
      <c r="BD198" s="208"/>
      <c r="BE198" s="208"/>
      <c r="BF198" s="208"/>
      <c r="BG198" s="208"/>
      <c r="BH198" s="208"/>
      <c r="BI198" s="208"/>
      <c r="BJ198" s="208"/>
      <c r="BK198" s="208"/>
      <c r="BL198" s="208"/>
      <c r="BM198" s="208"/>
      <c r="BN198" s="208"/>
      <c r="BO198" s="208"/>
      <c r="BP198" s="208"/>
      <c r="BQ198" s="208"/>
      <c r="BR198" s="208"/>
      <c r="BS198" s="208"/>
      <c r="BT198" s="208"/>
      <c r="BU198" s="208"/>
      <c r="BV198" s="536">
        <f t="shared" si="20"/>
        <v>40000000</v>
      </c>
      <c r="BW198" s="209">
        <f t="shared" si="21"/>
        <v>-39999900</v>
      </c>
      <c r="BX198" s="481" t="s">
        <v>1205</v>
      </c>
      <c r="BY198" s="449"/>
      <c r="BZ198" s="451"/>
      <c r="DU198" s="379" t="s">
        <v>987</v>
      </c>
      <c r="DV198" s="189" t="s">
        <v>616</v>
      </c>
      <c r="DW198" s="175" t="s">
        <v>1124</v>
      </c>
      <c r="DX198" s="177">
        <v>30</v>
      </c>
      <c r="DY198" s="181">
        <v>100</v>
      </c>
      <c r="DZ198" s="181">
        <v>0</v>
      </c>
      <c r="EA198" s="458">
        <v>80</v>
      </c>
      <c r="EB198" s="194">
        <v>20</v>
      </c>
      <c r="EC198" s="378">
        <v>0</v>
      </c>
      <c r="GH198" s="2" t="str">
        <f t="shared" si="23"/>
        <v>1</v>
      </c>
      <c r="GI198" s="2" t="str">
        <f t="shared" si="24"/>
        <v>1</v>
      </c>
      <c r="GJ198" s="2">
        <f t="shared" si="25"/>
        <v>100</v>
      </c>
    </row>
    <row r="199" spans="1:192" ht="54" customHeight="1" x14ac:dyDescent="0.25">
      <c r="A199" s="140" t="s">
        <v>54</v>
      </c>
      <c r="B199" s="25" t="s">
        <v>55</v>
      </c>
      <c r="C199" s="304" t="s">
        <v>113</v>
      </c>
      <c r="D199" s="26" t="s">
        <v>81</v>
      </c>
      <c r="E199" s="37" t="s">
        <v>264</v>
      </c>
      <c r="F199" s="45" t="s">
        <v>188</v>
      </c>
      <c r="G199" s="46" t="s">
        <v>189</v>
      </c>
      <c r="H199" s="63">
        <v>0</v>
      </c>
      <c r="I199" s="41">
        <v>0.2</v>
      </c>
      <c r="J199" s="749" t="s">
        <v>1177</v>
      </c>
      <c r="K199" s="442" t="s">
        <v>989</v>
      </c>
      <c r="L199" s="362" t="s">
        <v>619</v>
      </c>
      <c r="M199" s="426" t="s">
        <v>320</v>
      </c>
      <c r="N199" s="427">
        <f t="shared" ref="N199:N262" si="27">VLOOKUP(K199,$DU$8:$EC$303,4,0)</f>
        <v>0</v>
      </c>
      <c r="O199" s="427">
        <f t="shared" ref="O199:O262" si="28">VLOOKUP(K199,$DU$8:$EC$303,5,0)</f>
        <v>1</v>
      </c>
      <c r="P199" s="681">
        <f t="shared" ref="P199:P262" si="29">VLOOKUP(K199,$DU$8:$EC$303,9,0)</f>
        <v>0.25</v>
      </c>
      <c r="Q199" s="330">
        <f>SUM(R199:R203)</f>
        <v>400</v>
      </c>
      <c r="R199" s="715">
        <f t="shared" si="22"/>
        <v>100</v>
      </c>
      <c r="S199" s="668">
        <f>SUM(BV199:BV203)</f>
        <v>62000000</v>
      </c>
      <c r="T199" s="239">
        <v>2000000</v>
      </c>
      <c r="U199" s="153"/>
      <c r="V199" s="153"/>
      <c r="W199" s="153"/>
      <c r="X199" s="153"/>
      <c r="Y199" s="153"/>
      <c r="Z199" s="153"/>
      <c r="AA199" s="153"/>
      <c r="AB199" s="153"/>
      <c r="AC199" s="153"/>
      <c r="AD199" s="153"/>
      <c r="AE199" s="153"/>
      <c r="AF199" s="153"/>
      <c r="AG199" s="153"/>
      <c r="AH199" s="153"/>
      <c r="AI199" s="153"/>
      <c r="AJ199" s="153"/>
      <c r="AK199" s="153"/>
      <c r="AL199" s="153"/>
      <c r="AM199" s="153"/>
      <c r="AN199" s="153"/>
      <c r="AO199" s="153"/>
      <c r="AP199" s="153"/>
      <c r="AQ199" s="153"/>
      <c r="AR199" s="153"/>
      <c r="AS199" s="153"/>
      <c r="AT199" s="153"/>
      <c r="AU199" s="153"/>
      <c r="AV199" s="153"/>
      <c r="AW199" s="153"/>
      <c r="AX199" s="153"/>
      <c r="AY199" s="153"/>
      <c r="AZ199" s="153"/>
      <c r="BA199" s="153"/>
      <c r="BB199" s="153"/>
      <c r="BC199" s="153"/>
      <c r="BD199" s="153"/>
      <c r="BE199" s="153"/>
      <c r="BF199" s="153"/>
      <c r="BG199" s="153"/>
      <c r="BH199" s="153"/>
      <c r="BI199" s="153"/>
      <c r="BJ199" s="153"/>
      <c r="BK199" s="153"/>
      <c r="BL199" s="153"/>
      <c r="BM199" s="153"/>
      <c r="BN199" s="153"/>
      <c r="BO199" s="153"/>
      <c r="BP199" s="153"/>
      <c r="BQ199" s="153"/>
      <c r="BR199" s="153"/>
      <c r="BS199" s="153"/>
      <c r="BT199" s="153"/>
      <c r="BU199" s="153"/>
      <c r="BV199" s="541">
        <f t="shared" ref="BV199:BV262" si="30">SUM(T199:BU199)</f>
        <v>2000000</v>
      </c>
      <c r="BW199" s="240">
        <f t="shared" ref="BW199:BW262" si="31">+R199-BV199</f>
        <v>-1999900</v>
      </c>
      <c r="BX199" s="486" t="s">
        <v>1206</v>
      </c>
      <c r="BY199" s="449"/>
      <c r="BZ199" s="451"/>
      <c r="DU199" s="379" t="s">
        <v>988</v>
      </c>
      <c r="DV199" s="189" t="s">
        <v>617</v>
      </c>
      <c r="DW199" s="175" t="s">
        <v>618</v>
      </c>
      <c r="DX199" s="175">
        <v>0</v>
      </c>
      <c r="DY199" s="175">
        <v>1</v>
      </c>
      <c r="DZ199" s="179">
        <v>0.51</v>
      </c>
      <c r="EA199" s="188">
        <v>0.16</v>
      </c>
      <c r="EB199" s="179">
        <v>0.16</v>
      </c>
      <c r="EC199" s="376">
        <v>0.17</v>
      </c>
      <c r="GH199" s="2" t="str">
        <f t="shared" si="23"/>
        <v>1</v>
      </c>
      <c r="GI199" s="2" t="str">
        <f t="shared" si="24"/>
        <v>1</v>
      </c>
      <c r="GJ199" s="2">
        <f t="shared" si="25"/>
        <v>100</v>
      </c>
    </row>
    <row r="200" spans="1:192" ht="49.5" customHeight="1" x14ac:dyDescent="0.25">
      <c r="A200" s="140" t="s">
        <v>54</v>
      </c>
      <c r="B200" s="25" t="s">
        <v>55</v>
      </c>
      <c r="C200" s="38" t="s">
        <v>113</v>
      </c>
      <c r="D200" s="23" t="s">
        <v>81</v>
      </c>
      <c r="E200" s="36" t="s">
        <v>264</v>
      </c>
      <c r="F200" s="49" t="s">
        <v>188</v>
      </c>
      <c r="G200" s="49" t="s">
        <v>189</v>
      </c>
      <c r="H200" s="64">
        <v>0</v>
      </c>
      <c r="I200" s="44">
        <v>0.2</v>
      </c>
      <c r="J200" s="740"/>
      <c r="K200" s="401" t="s">
        <v>990</v>
      </c>
      <c r="L200" s="354" t="s">
        <v>620</v>
      </c>
      <c r="M200" s="405" t="s">
        <v>621</v>
      </c>
      <c r="N200" s="404">
        <f t="shared" si="27"/>
        <v>2</v>
      </c>
      <c r="O200" s="404">
        <f t="shared" si="28"/>
        <v>2</v>
      </c>
      <c r="P200" s="675">
        <f t="shared" si="29"/>
        <v>0.5</v>
      </c>
      <c r="Q200" s="324"/>
      <c r="R200" s="716">
        <f t="shared" ref="R200:R263" si="32">+GJ200</f>
        <v>100</v>
      </c>
      <c r="S200" s="666"/>
      <c r="T200" s="149">
        <v>15000000</v>
      </c>
      <c r="U200" s="150"/>
      <c r="V200" s="150"/>
      <c r="W200" s="150"/>
      <c r="X200" s="155"/>
      <c r="Y200" s="150"/>
      <c r="Z200" s="150"/>
      <c r="AA200" s="150"/>
      <c r="AB200" s="150"/>
      <c r="AC200" s="150"/>
      <c r="AD200" s="150"/>
      <c r="AE200" s="150"/>
      <c r="AF200" s="150"/>
      <c r="AG200" s="150"/>
      <c r="AH200" s="150"/>
      <c r="AI200" s="150"/>
      <c r="AJ200" s="150"/>
      <c r="AK200" s="150"/>
      <c r="AL200" s="150"/>
      <c r="AM200" s="150"/>
      <c r="AN200" s="150"/>
      <c r="AO200" s="150"/>
      <c r="AP200" s="150"/>
      <c r="AQ200" s="150"/>
      <c r="AR200" s="150"/>
      <c r="AS200" s="150"/>
      <c r="AT200" s="150"/>
      <c r="AU200" s="150"/>
      <c r="AV200" s="150"/>
      <c r="AW200" s="150"/>
      <c r="AX200" s="150"/>
      <c r="AY200" s="150"/>
      <c r="AZ200" s="150"/>
      <c r="BA200" s="150"/>
      <c r="BB200" s="150"/>
      <c r="BC200" s="150"/>
      <c r="BD200" s="150"/>
      <c r="BE200" s="150"/>
      <c r="BF200" s="150"/>
      <c r="BG200" s="150"/>
      <c r="BH200" s="150"/>
      <c r="BI200" s="150"/>
      <c r="BJ200" s="150"/>
      <c r="BK200" s="150"/>
      <c r="BL200" s="150"/>
      <c r="BM200" s="150"/>
      <c r="BN200" s="150"/>
      <c r="BO200" s="150"/>
      <c r="BP200" s="150"/>
      <c r="BQ200" s="150"/>
      <c r="BR200" s="150"/>
      <c r="BS200" s="150"/>
      <c r="BT200" s="150"/>
      <c r="BU200" s="150"/>
      <c r="BV200" s="191">
        <f t="shared" si="30"/>
        <v>15000000</v>
      </c>
      <c r="BW200" s="20">
        <f t="shared" si="31"/>
        <v>-14999900</v>
      </c>
      <c r="BX200" s="480" t="s">
        <v>1206</v>
      </c>
      <c r="BY200" s="449"/>
      <c r="BZ200" s="451"/>
      <c r="DU200" s="373" t="s">
        <v>989</v>
      </c>
      <c r="DV200" s="189" t="s">
        <v>619</v>
      </c>
      <c r="DW200" s="175" t="s">
        <v>320</v>
      </c>
      <c r="DX200" s="175">
        <v>0</v>
      </c>
      <c r="DY200" s="175">
        <v>1</v>
      </c>
      <c r="DZ200" s="179">
        <v>0.25</v>
      </c>
      <c r="EA200" s="458">
        <v>0.13</v>
      </c>
      <c r="EB200" s="196">
        <v>0.37</v>
      </c>
      <c r="EC200" s="376">
        <v>0.25</v>
      </c>
      <c r="GH200" s="2" t="str">
        <f t="shared" ref="GH200:GH263" si="33">+IF(P200=0,"0","1")</f>
        <v>1</v>
      </c>
      <c r="GI200" s="2" t="str">
        <f t="shared" ref="GI200:GI263" si="34">+IF(BV200=0,"0","1")</f>
        <v>1</v>
      </c>
      <c r="GJ200" s="2">
        <f t="shared" si="25"/>
        <v>100</v>
      </c>
    </row>
    <row r="201" spans="1:192" ht="43.5" customHeight="1" x14ac:dyDescent="0.25">
      <c r="A201" s="140" t="s">
        <v>54</v>
      </c>
      <c r="B201" s="25" t="s">
        <v>55</v>
      </c>
      <c r="C201" s="38" t="s">
        <v>113</v>
      </c>
      <c r="D201" s="23" t="s">
        <v>81</v>
      </c>
      <c r="E201" s="36" t="s">
        <v>264</v>
      </c>
      <c r="F201" s="49" t="s">
        <v>188</v>
      </c>
      <c r="G201" s="49" t="s">
        <v>189</v>
      </c>
      <c r="H201" s="64">
        <v>0</v>
      </c>
      <c r="I201" s="44">
        <v>0.2</v>
      </c>
      <c r="J201" s="740"/>
      <c r="K201" s="401" t="s">
        <v>991</v>
      </c>
      <c r="L201" s="354" t="s">
        <v>622</v>
      </c>
      <c r="M201" s="405" t="s">
        <v>623</v>
      </c>
      <c r="N201" s="404">
        <f t="shared" si="27"/>
        <v>0.25</v>
      </c>
      <c r="O201" s="404">
        <f t="shared" si="28"/>
        <v>1</v>
      </c>
      <c r="P201" s="675">
        <f t="shared" si="29"/>
        <v>0.5</v>
      </c>
      <c r="Q201" s="324"/>
      <c r="R201" s="716">
        <f t="shared" si="32"/>
        <v>100</v>
      </c>
      <c r="S201" s="666"/>
      <c r="T201" s="149">
        <v>5000000</v>
      </c>
      <c r="U201" s="150"/>
      <c r="V201" s="150"/>
      <c r="W201" s="150"/>
      <c r="X201" s="155"/>
      <c r="Y201" s="150"/>
      <c r="Z201" s="150"/>
      <c r="AA201" s="150"/>
      <c r="AB201" s="150"/>
      <c r="AC201" s="150"/>
      <c r="AD201" s="150"/>
      <c r="AE201" s="150"/>
      <c r="AF201" s="150"/>
      <c r="AG201" s="150"/>
      <c r="AH201" s="150"/>
      <c r="AI201" s="150"/>
      <c r="AJ201" s="150"/>
      <c r="AK201" s="150"/>
      <c r="AL201" s="150"/>
      <c r="AM201" s="150"/>
      <c r="AN201" s="150"/>
      <c r="AO201" s="150"/>
      <c r="AP201" s="150"/>
      <c r="AQ201" s="150"/>
      <c r="AR201" s="150"/>
      <c r="AS201" s="150"/>
      <c r="AT201" s="150"/>
      <c r="AU201" s="150"/>
      <c r="AV201" s="150"/>
      <c r="AW201" s="150"/>
      <c r="AX201" s="150"/>
      <c r="AY201" s="150"/>
      <c r="AZ201" s="150"/>
      <c r="BA201" s="150"/>
      <c r="BB201" s="150"/>
      <c r="BC201" s="150"/>
      <c r="BD201" s="150"/>
      <c r="BE201" s="150"/>
      <c r="BF201" s="150"/>
      <c r="BG201" s="150"/>
      <c r="BH201" s="150"/>
      <c r="BI201" s="150"/>
      <c r="BJ201" s="150"/>
      <c r="BK201" s="150"/>
      <c r="BL201" s="150"/>
      <c r="BM201" s="150"/>
      <c r="BN201" s="150"/>
      <c r="BO201" s="150"/>
      <c r="BP201" s="150"/>
      <c r="BQ201" s="150"/>
      <c r="BR201" s="150"/>
      <c r="BS201" s="150"/>
      <c r="BT201" s="150"/>
      <c r="BU201" s="150"/>
      <c r="BV201" s="191">
        <f t="shared" si="30"/>
        <v>5000000</v>
      </c>
      <c r="BW201" s="20">
        <f t="shared" si="31"/>
        <v>-4999900</v>
      </c>
      <c r="BX201" s="480" t="s">
        <v>1206</v>
      </c>
      <c r="BY201" s="449"/>
      <c r="BZ201" s="451"/>
      <c r="DU201" s="373" t="s">
        <v>990</v>
      </c>
      <c r="DV201" s="189" t="s">
        <v>620</v>
      </c>
      <c r="DW201" s="175" t="s">
        <v>621</v>
      </c>
      <c r="DX201" s="175">
        <v>2</v>
      </c>
      <c r="DY201" s="175">
        <v>2</v>
      </c>
      <c r="DZ201" s="177">
        <v>0</v>
      </c>
      <c r="EA201" s="188">
        <v>0.75</v>
      </c>
      <c r="EB201" s="179">
        <v>0.75</v>
      </c>
      <c r="EC201" s="380">
        <v>0.5</v>
      </c>
      <c r="GH201" s="2" t="str">
        <f t="shared" si="33"/>
        <v>1</v>
      </c>
      <c r="GI201" s="2" t="str">
        <f t="shared" si="34"/>
        <v>1</v>
      </c>
      <c r="GJ201" s="2">
        <f t="shared" si="25"/>
        <v>100</v>
      </c>
    </row>
    <row r="202" spans="1:192" ht="67.5" customHeight="1" x14ac:dyDescent="0.25">
      <c r="A202" s="140" t="s">
        <v>54</v>
      </c>
      <c r="B202" s="25" t="s">
        <v>55</v>
      </c>
      <c r="C202" s="38" t="s">
        <v>113</v>
      </c>
      <c r="D202" s="23" t="s">
        <v>81</v>
      </c>
      <c r="E202" s="36" t="s">
        <v>264</v>
      </c>
      <c r="F202" s="49" t="s">
        <v>188</v>
      </c>
      <c r="G202" s="49" t="s">
        <v>189</v>
      </c>
      <c r="H202" s="64">
        <v>0</v>
      </c>
      <c r="I202" s="44">
        <v>0.2</v>
      </c>
      <c r="J202" s="740"/>
      <c r="K202" s="401" t="s">
        <v>992</v>
      </c>
      <c r="L202" s="354" t="s">
        <v>624</v>
      </c>
      <c r="M202" s="405" t="s">
        <v>625</v>
      </c>
      <c r="N202" s="404">
        <f t="shared" si="27"/>
        <v>20</v>
      </c>
      <c r="O202" s="404">
        <f t="shared" si="28"/>
        <v>20</v>
      </c>
      <c r="P202" s="675">
        <v>0</v>
      </c>
      <c r="Q202" s="324"/>
      <c r="R202" s="716" t="str">
        <f t="shared" si="32"/>
        <v>100</v>
      </c>
      <c r="S202" s="666"/>
      <c r="T202" s="149">
        <v>0</v>
      </c>
      <c r="U202" s="150"/>
      <c r="V202" s="150"/>
      <c r="W202" s="150"/>
      <c r="X202" s="155"/>
      <c r="Y202" s="150"/>
      <c r="Z202" s="150"/>
      <c r="AA202" s="150"/>
      <c r="AB202" s="150"/>
      <c r="AC202" s="150"/>
      <c r="AD202" s="150"/>
      <c r="AE202" s="150"/>
      <c r="AF202" s="150"/>
      <c r="AG202" s="150"/>
      <c r="AH202" s="150"/>
      <c r="AI202" s="150"/>
      <c r="AJ202" s="150"/>
      <c r="AK202" s="150"/>
      <c r="AL202" s="150"/>
      <c r="AM202" s="150"/>
      <c r="AN202" s="150"/>
      <c r="AO202" s="150"/>
      <c r="AP202" s="150"/>
      <c r="AQ202" s="150"/>
      <c r="AR202" s="150"/>
      <c r="AS202" s="150"/>
      <c r="AT202" s="150"/>
      <c r="AU202" s="150"/>
      <c r="AV202" s="150"/>
      <c r="AW202" s="150"/>
      <c r="AX202" s="150"/>
      <c r="AY202" s="150"/>
      <c r="AZ202" s="150"/>
      <c r="BA202" s="150"/>
      <c r="BB202" s="150"/>
      <c r="BC202" s="150"/>
      <c r="BD202" s="150"/>
      <c r="BE202" s="150"/>
      <c r="BF202" s="150"/>
      <c r="BG202" s="150"/>
      <c r="BH202" s="150"/>
      <c r="BI202" s="150"/>
      <c r="BJ202" s="150"/>
      <c r="BK202" s="150"/>
      <c r="BL202" s="150"/>
      <c r="BM202" s="150"/>
      <c r="BN202" s="150"/>
      <c r="BO202" s="150"/>
      <c r="BP202" s="150"/>
      <c r="BQ202" s="150"/>
      <c r="BR202" s="150"/>
      <c r="BS202" s="150"/>
      <c r="BT202" s="150"/>
      <c r="BU202" s="150"/>
      <c r="BV202" s="191">
        <f t="shared" si="30"/>
        <v>0</v>
      </c>
      <c r="BW202" s="20">
        <f t="shared" si="31"/>
        <v>100</v>
      </c>
      <c r="BX202" s="480" t="s">
        <v>1206</v>
      </c>
      <c r="BY202" s="449"/>
      <c r="BZ202" s="451"/>
      <c r="DU202" s="373" t="s">
        <v>991</v>
      </c>
      <c r="DV202" s="189" t="s">
        <v>622</v>
      </c>
      <c r="DW202" s="175" t="s">
        <v>623</v>
      </c>
      <c r="DX202" s="186">
        <v>0.25</v>
      </c>
      <c r="DY202" s="180">
        <v>1</v>
      </c>
      <c r="DZ202" s="176">
        <v>0</v>
      </c>
      <c r="EA202" s="458">
        <v>0</v>
      </c>
      <c r="EB202" s="177">
        <v>0.5</v>
      </c>
      <c r="EC202" s="378">
        <v>0.5</v>
      </c>
      <c r="GH202" s="2" t="str">
        <f t="shared" si="33"/>
        <v>0</v>
      </c>
      <c r="GI202" s="2" t="str">
        <f t="shared" si="34"/>
        <v>0</v>
      </c>
      <c r="GJ202" s="2" t="str">
        <f t="shared" ref="GJ202:GJ265" si="35">+((IF((GH202+GI202)=0,"100",(((GH202+GI202)/2)*100))))</f>
        <v>100</v>
      </c>
    </row>
    <row r="203" spans="1:192" ht="61.5" customHeight="1" thickBot="1" x14ac:dyDescent="0.3">
      <c r="A203" s="140" t="s">
        <v>54</v>
      </c>
      <c r="B203" s="25" t="s">
        <v>55</v>
      </c>
      <c r="C203" s="245" t="s">
        <v>113</v>
      </c>
      <c r="D203" s="471" t="s">
        <v>81</v>
      </c>
      <c r="E203" s="229" t="s">
        <v>264</v>
      </c>
      <c r="F203" s="238" t="s">
        <v>188</v>
      </c>
      <c r="G203" s="238" t="s">
        <v>189</v>
      </c>
      <c r="H203" s="271">
        <v>0</v>
      </c>
      <c r="I203" s="305">
        <v>0.2</v>
      </c>
      <c r="J203" s="750"/>
      <c r="K203" s="406" t="s">
        <v>993</v>
      </c>
      <c r="L203" s="355" t="s">
        <v>626</v>
      </c>
      <c r="M203" s="402" t="s">
        <v>627</v>
      </c>
      <c r="N203" s="403">
        <f t="shared" si="27"/>
        <v>1</v>
      </c>
      <c r="O203" s="403">
        <f t="shared" si="28"/>
        <v>1</v>
      </c>
      <c r="P203" s="676">
        <f t="shared" si="29"/>
        <v>0.37</v>
      </c>
      <c r="Q203" s="325"/>
      <c r="R203" s="714">
        <f t="shared" si="32"/>
        <v>100</v>
      </c>
      <c r="S203" s="667"/>
      <c r="T203" s="207">
        <v>40000000</v>
      </c>
      <c r="U203" s="208"/>
      <c r="V203" s="208"/>
      <c r="W203" s="208"/>
      <c r="X203" s="208"/>
      <c r="Y203" s="208"/>
      <c r="Z203" s="208"/>
      <c r="AA203" s="208"/>
      <c r="AB203" s="208"/>
      <c r="AC203" s="208"/>
      <c r="AD203" s="208"/>
      <c r="AE203" s="208"/>
      <c r="AF203" s="208"/>
      <c r="AG203" s="208"/>
      <c r="AH203" s="208"/>
      <c r="AI203" s="208"/>
      <c r="AJ203" s="208"/>
      <c r="AK203" s="208"/>
      <c r="AL203" s="208"/>
      <c r="AM203" s="208"/>
      <c r="AN203" s="208"/>
      <c r="AO203" s="208"/>
      <c r="AP203" s="208"/>
      <c r="AQ203" s="208"/>
      <c r="AR203" s="208"/>
      <c r="AS203" s="208"/>
      <c r="AT203" s="208"/>
      <c r="AU203" s="208"/>
      <c r="AV203" s="208"/>
      <c r="AW203" s="208"/>
      <c r="AX203" s="208"/>
      <c r="AY203" s="208"/>
      <c r="AZ203" s="208"/>
      <c r="BA203" s="208"/>
      <c r="BB203" s="208"/>
      <c r="BC203" s="208"/>
      <c r="BD203" s="208"/>
      <c r="BE203" s="208"/>
      <c r="BF203" s="208"/>
      <c r="BG203" s="208"/>
      <c r="BH203" s="208"/>
      <c r="BI203" s="208"/>
      <c r="BJ203" s="208"/>
      <c r="BK203" s="208"/>
      <c r="BL203" s="208"/>
      <c r="BM203" s="208"/>
      <c r="BN203" s="208"/>
      <c r="BO203" s="208"/>
      <c r="BP203" s="208"/>
      <c r="BQ203" s="208"/>
      <c r="BR203" s="208"/>
      <c r="BS203" s="208"/>
      <c r="BT203" s="208"/>
      <c r="BU203" s="208"/>
      <c r="BV203" s="536">
        <f t="shared" si="30"/>
        <v>40000000</v>
      </c>
      <c r="BW203" s="209">
        <f t="shared" si="31"/>
        <v>-39999900</v>
      </c>
      <c r="BX203" s="481" t="s">
        <v>1206</v>
      </c>
      <c r="BY203" s="449"/>
      <c r="BZ203" s="451"/>
      <c r="DU203" s="373" t="s">
        <v>992</v>
      </c>
      <c r="DV203" s="189" t="s">
        <v>624</v>
      </c>
      <c r="DW203" s="175" t="s">
        <v>625</v>
      </c>
      <c r="DX203" s="180">
        <v>20</v>
      </c>
      <c r="DY203" s="180">
        <v>20</v>
      </c>
      <c r="DZ203" s="176">
        <v>4</v>
      </c>
      <c r="EA203" s="183">
        <v>6</v>
      </c>
      <c r="EB203" s="194">
        <v>6</v>
      </c>
      <c r="EC203" s="381">
        <v>4</v>
      </c>
      <c r="GH203" s="2" t="str">
        <f t="shared" si="33"/>
        <v>1</v>
      </c>
      <c r="GI203" s="2" t="str">
        <f t="shared" si="34"/>
        <v>1</v>
      </c>
      <c r="GJ203" s="2">
        <f t="shared" si="35"/>
        <v>100</v>
      </c>
    </row>
    <row r="204" spans="1:192" ht="39" customHeight="1" x14ac:dyDescent="0.25">
      <c r="A204" s="140" t="s">
        <v>54</v>
      </c>
      <c r="B204" s="25" t="s">
        <v>55</v>
      </c>
      <c r="C204" s="304" t="s">
        <v>114</v>
      </c>
      <c r="D204" s="33" t="s">
        <v>82</v>
      </c>
      <c r="E204" s="37" t="s">
        <v>265</v>
      </c>
      <c r="F204" s="45" t="s">
        <v>190</v>
      </c>
      <c r="G204" s="46" t="s">
        <v>191</v>
      </c>
      <c r="H204" s="40">
        <v>5</v>
      </c>
      <c r="I204" s="47">
        <v>5</v>
      </c>
      <c r="J204" s="749" t="s">
        <v>1178</v>
      </c>
      <c r="K204" s="430" t="s">
        <v>994</v>
      </c>
      <c r="L204" s="362" t="s">
        <v>628</v>
      </c>
      <c r="M204" s="426" t="s">
        <v>629</v>
      </c>
      <c r="N204" s="427">
        <f t="shared" si="27"/>
        <v>0</v>
      </c>
      <c r="O204" s="427">
        <f t="shared" si="28"/>
        <v>1</v>
      </c>
      <c r="P204" s="681">
        <v>0.2</v>
      </c>
      <c r="Q204" s="330">
        <f>SUM(R204:R208)</f>
        <v>400</v>
      </c>
      <c r="R204" s="710">
        <f t="shared" si="32"/>
        <v>100</v>
      </c>
      <c r="S204" s="668">
        <f>SUM(BV204:BV208)</f>
        <v>1272100000</v>
      </c>
      <c r="T204" s="239">
        <v>0</v>
      </c>
      <c r="U204" s="153"/>
      <c r="V204" s="153"/>
      <c r="W204" s="153"/>
      <c r="X204" s="153"/>
      <c r="Y204" s="153"/>
      <c r="Z204" s="153"/>
      <c r="AA204" s="153"/>
      <c r="AB204" s="153"/>
      <c r="AC204" s="153"/>
      <c r="AD204" s="153"/>
      <c r="AE204" s="153"/>
      <c r="AF204" s="153"/>
      <c r="AG204" s="153"/>
      <c r="AH204" s="153"/>
      <c r="AI204" s="153"/>
      <c r="AJ204" s="153"/>
      <c r="AK204" s="153"/>
      <c r="AL204" s="153"/>
      <c r="AM204" s="153"/>
      <c r="AN204" s="153"/>
      <c r="AO204" s="153">
        <v>300000000</v>
      </c>
      <c r="AP204" s="153">
        <v>500000</v>
      </c>
      <c r="AQ204" s="153">
        <v>70000000</v>
      </c>
      <c r="AR204" s="153">
        <v>600000</v>
      </c>
      <c r="AS204" s="153"/>
      <c r="AT204" s="153"/>
      <c r="AU204" s="153"/>
      <c r="AV204" s="153"/>
      <c r="AW204" s="153"/>
      <c r="AX204" s="153"/>
      <c r="AY204" s="153"/>
      <c r="AZ204" s="153"/>
      <c r="BA204" s="153"/>
      <c r="BB204" s="153"/>
      <c r="BC204" s="153"/>
      <c r="BD204" s="153"/>
      <c r="BE204" s="153"/>
      <c r="BF204" s="153"/>
      <c r="BG204" s="153"/>
      <c r="BH204" s="153"/>
      <c r="BI204" s="153"/>
      <c r="BJ204" s="153"/>
      <c r="BK204" s="153"/>
      <c r="BL204" s="153"/>
      <c r="BM204" s="153"/>
      <c r="BN204" s="153"/>
      <c r="BO204" s="153"/>
      <c r="BP204" s="153"/>
      <c r="BQ204" s="153"/>
      <c r="BR204" s="153"/>
      <c r="BS204" s="153"/>
      <c r="BT204" s="153"/>
      <c r="BU204" s="153"/>
      <c r="BV204" s="541">
        <f t="shared" si="30"/>
        <v>371100000</v>
      </c>
      <c r="BW204" s="240">
        <f t="shared" si="31"/>
        <v>-371099900</v>
      </c>
      <c r="BX204" s="486" t="s">
        <v>1206</v>
      </c>
      <c r="BY204" s="449"/>
      <c r="BZ204" s="451"/>
      <c r="DU204" s="373" t="s">
        <v>993</v>
      </c>
      <c r="DV204" s="189" t="s">
        <v>626</v>
      </c>
      <c r="DW204" s="175" t="s">
        <v>627</v>
      </c>
      <c r="DX204" s="180">
        <v>1</v>
      </c>
      <c r="DY204" s="180">
        <v>1</v>
      </c>
      <c r="DZ204" s="176">
        <v>0</v>
      </c>
      <c r="EA204" s="458">
        <v>0.25</v>
      </c>
      <c r="EB204" s="196">
        <v>0.38</v>
      </c>
      <c r="EC204" s="378">
        <v>0.37</v>
      </c>
      <c r="GH204" s="2" t="str">
        <f t="shared" si="33"/>
        <v>1</v>
      </c>
      <c r="GI204" s="2" t="str">
        <f t="shared" si="34"/>
        <v>1</v>
      </c>
      <c r="GJ204" s="2">
        <f t="shared" si="35"/>
        <v>100</v>
      </c>
    </row>
    <row r="205" spans="1:192" ht="60" customHeight="1" x14ac:dyDescent="0.25">
      <c r="A205" s="140" t="s">
        <v>54</v>
      </c>
      <c r="B205" s="25" t="s">
        <v>55</v>
      </c>
      <c r="C205" s="38" t="s">
        <v>114</v>
      </c>
      <c r="D205" s="475" t="s">
        <v>82</v>
      </c>
      <c r="E205" s="36" t="s">
        <v>265</v>
      </c>
      <c r="F205" s="49" t="s">
        <v>190</v>
      </c>
      <c r="G205" s="49" t="s">
        <v>191</v>
      </c>
      <c r="H205" s="43">
        <v>5</v>
      </c>
      <c r="I205" s="48">
        <v>5</v>
      </c>
      <c r="J205" s="740"/>
      <c r="K205" s="411" t="s">
        <v>995</v>
      </c>
      <c r="L205" s="354" t="s">
        <v>630</v>
      </c>
      <c r="M205" s="405" t="s">
        <v>478</v>
      </c>
      <c r="N205" s="404">
        <f t="shared" si="27"/>
        <v>1</v>
      </c>
      <c r="O205" s="404">
        <f t="shared" si="28"/>
        <v>1</v>
      </c>
      <c r="P205" s="675">
        <v>0</v>
      </c>
      <c r="Q205" s="324"/>
      <c r="R205" s="704" t="str">
        <f t="shared" si="32"/>
        <v>100</v>
      </c>
      <c r="S205" s="666"/>
      <c r="T205" s="149">
        <v>0</v>
      </c>
      <c r="U205" s="150"/>
      <c r="V205" s="150"/>
      <c r="W205" s="150"/>
      <c r="X205" s="150"/>
      <c r="Y205" s="150"/>
      <c r="Z205" s="150"/>
      <c r="AA205" s="150"/>
      <c r="AB205" s="150"/>
      <c r="AC205" s="150"/>
      <c r="AD205" s="150"/>
      <c r="AE205" s="150"/>
      <c r="AF205" s="150"/>
      <c r="AG205" s="150"/>
      <c r="AH205" s="150"/>
      <c r="AI205" s="150"/>
      <c r="AJ205" s="150"/>
      <c r="AK205" s="150"/>
      <c r="AL205" s="150"/>
      <c r="AM205" s="150"/>
      <c r="AN205" s="150"/>
      <c r="AO205" s="150"/>
      <c r="AP205" s="150"/>
      <c r="AQ205" s="150"/>
      <c r="AR205" s="150"/>
      <c r="AS205" s="150"/>
      <c r="AT205" s="150"/>
      <c r="AU205" s="150"/>
      <c r="AV205" s="150"/>
      <c r="AW205" s="150"/>
      <c r="AX205" s="150"/>
      <c r="AY205" s="150"/>
      <c r="AZ205" s="150"/>
      <c r="BA205" s="150"/>
      <c r="BB205" s="150"/>
      <c r="BC205" s="150"/>
      <c r="BD205" s="150"/>
      <c r="BE205" s="150"/>
      <c r="BF205" s="150"/>
      <c r="BG205" s="150"/>
      <c r="BH205" s="150"/>
      <c r="BI205" s="150"/>
      <c r="BJ205" s="150"/>
      <c r="BK205" s="150"/>
      <c r="BL205" s="150"/>
      <c r="BM205" s="150"/>
      <c r="BN205" s="150"/>
      <c r="BO205" s="150"/>
      <c r="BP205" s="150"/>
      <c r="BQ205" s="150"/>
      <c r="BR205" s="150"/>
      <c r="BS205" s="150"/>
      <c r="BT205" s="150"/>
      <c r="BU205" s="150"/>
      <c r="BV205" s="191">
        <f t="shared" si="30"/>
        <v>0</v>
      </c>
      <c r="BW205" s="20">
        <f t="shared" si="31"/>
        <v>100</v>
      </c>
      <c r="BX205" s="480" t="s">
        <v>1206</v>
      </c>
      <c r="BY205" s="449"/>
      <c r="BZ205" s="451"/>
      <c r="DU205" s="379" t="s">
        <v>994</v>
      </c>
      <c r="DV205" s="189" t="s">
        <v>628</v>
      </c>
      <c r="DW205" s="175" t="s">
        <v>629</v>
      </c>
      <c r="DX205" s="175">
        <v>0</v>
      </c>
      <c r="DY205" s="175">
        <v>1</v>
      </c>
      <c r="DZ205" s="176">
        <v>0</v>
      </c>
      <c r="EA205" s="457">
        <v>0</v>
      </c>
      <c r="EB205" s="195">
        <v>0.5</v>
      </c>
      <c r="EC205" s="375">
        <v>0.5</v>
      </c>
      <c r="GH205" s="2" t="str">
        <f t="shared" si="33"/>
        <v>0</v>
      </c>
      <c r="GI205" s="2" t="str">
        <f t="shared" si="34"/>
        <v>0</v>
      </c>
      <c r="GJ205" s="2" t="str">
        <f t="shared" si="35"/>
        <v>100</v>
      </c>
    </row>
    <row r="206" spans="1:192" ht="44.25" customHeight="1" x14ac:dyDescent="0.25">
      <c r="A206" s="140" t="s">
        <v>54</v>
      </c>
      <c r="B206" s="25" t="s">
        <v>55</v>
      </c>
      <c r="C206" s="38" t="s">
        <v>114</v>
      </c>
      <c r="D206" s="475" t="s">
        <v>82</v>
      </c>
      <c r="E206" s="36" t="s">
        <v>265</v>
      </c>
      <c r="F206" s="49" t="s">
        <v>190</v>
      </c>
      <c r="G206" s="49" t="s">
        <v>191</v>
      </c>
      <c r="H206" s="43">
        <v>5</v>
      </c>
      <c r="I206" s="48">
        <v>5</v>
      </c>
      <c r="J206" s="740"/>
      <c r="K206" s="411" t="s">
        <v>996</v>
      </c>
      <c r="L206" s="354" t="s">
        <v>631</v>
      </c>
      <c r="M206" s="405" t="s">
        <v>632</v>
      </c>
      <c r="N206" s="404">
        <f t="shared" si="27"/>
        <v>24</v>
      </c>
      <c r="O206" s="404">
        <f t="shared" si="28"/>
        <v>80</v>
      </c>
      <c r="P206" s="675">
        <f t="shared" si="29"/>
        <v>26</v>
      </c>
      <c r="Q206" s="324"/>
      <c r="R206" s="704">
        <f t="shared" si="32"/>
        <v>100</v>
      </c>
      <c r="S206" s="666"/>
      <c r="T206" s="149">
        <v>2000000</v>
      </c>
      <c r="U206" s="150"/>
      <c r="V206" s="150"/>
      <c r="W206" s="150"/>
      <c r="X206" s="150"/>
      <c r="Y206" s="150"/>
      <c r="Z206" s="150"/>
      <c r="AA206" s="150"/>
      <c r="AB206" s="150"/>
      <c r="AC206" s="150"/>
      <c r="AD206" s="150"/>
      <c r="AE206" s="150"/>
      <c r="AF206" s="150"/>
      <c r="AG206" s="150"/>
      <c r="AH206" s="150"/>
      <c r="AI206" s="150"/>
      <c r="AJ206" s="150"/>
      <c r="AK206" s="150"/>
      <c r="AL206" s="150"/>
      <c r="AM206" s="150"/>
      <c r="AN206" s="150"/>
      <c r="AO206" s="150"/>
      <c r="AP206" s="150"/>
      <c r="AQ206" s="150"/>
      <c r="AR206" s="150"/>
      <c r="AS206" s="150"/>
      <c r="AT206" s="150"/>
      <c r="AU206" s="150"/>
      <c r="AV206" s="150"/>
      <c r="AW206" s="150"/>
      <c r="AX206" s="150"/>
      <c r="AY206" s="150"/>
      <c r="AZ206" s="150"/>
      <c r="BA206" s="150"/>
      <c r="BB206" s="150"/>
      <c r="BC206" s="150"/>
      <c r="BD206" s="150"/>
      <c r="BE206" s="150"/>
      <c r="BF206" s="150"/>
      <c r="BG206" s="150"/>
      <c r="BH206" s="150"/>
      <c r="BI206" s="150"/>
      <c r="BJ206" s="150"/>
      <c r="BK206" s="150"/>
      <c r="BL206" s="150"/>
      <c r="BM206" s="150"/>
      <c r="BN206" s="150"/>
      <c r="BO206" s="150"/>
      <c r="BP206" s="150"/>
      <c r="BQ206" s="150"/>
      <c r="BR206" s="150"/>
      <c r="BS206" s="150"/>
      <c r="BT206" s="150"/>
      <c r="BU206" s="150"/>
      <c r="BV206" s="191">
        <f t="shared" si="30"/>
        <v>2000000</v>
      </c>
      <c r="BW206" s="20">
        <f t="shared" si="31"/>
        <v>-1999900</v>
      </c>
      <c r="BX206" s="480" t="s">
        <v>1206</v>
      </c>
      <c r="BY206" s="449"/>
      <c r="BZ206" s="451">
        <f>237735000-BV206</f>
        <v>235735000</v>
      </c>
      <c r="DU206" s="379" t="s">
        <v>995</v>
      </c>
      <c r="DV206" s="189" t="s">
        <v>630</v>
      </c>
      <c r="DW206" s="175" t="s">
        <v>478</v>
      </c>
      <c r="DX206" s="175">
        <v>1</v>
      </c>
      <c r="DY206" s="175">
        <v>1</v>
      </c>
      <c r="DZ206" s="177">
        <v>0.2</v>
      </c>
      <c r="EA206" s="181">
        <v>0.3</v>
      </c>
      <c r="EB206" s="177">
        <v>0.3</v>
      </c>
      <c r="EC206" s="380">
        <v>0.2</v>
      </c>
      <c r="GH206" s="2" t="str">
        <f t="shared" si="33"/>
        <v>1</v>
      </c>
      <c r="GI206" s="2" t="str">
        <f t="shared" si="34"/>
        <v>1</v>
      </c>
      <c r="GJ206" s="2">
        <f t="shared" si="35"/>
        <v>100</v>
      </c>
    </row>
    <row r="207" spans="1:192" ht="41.25" customHeight="1" x14ac:dyDescent="0.25">
      <c r="A207" s="140" t="s">
        <v>54</v>
      </c>
      <c r="B207" s="25" t="s">
        <v>55</v>
      </c>
      <c r="C207" s="38" t="s">
        <v>114</v>
      </c>
      <c r="D207" s="475" t="s">
        <v>82</v>
      </c>
      <c r="E207" s="36" t="s">
        <v>265</v>
      </c>
      <c r="F207" s="49" t="s">
        <v>190</v>
      </c>
      <c r="G207" s="49" t="s">
        <v>191</v>
      </c>
      <c r="H207" s="43">
        <v>5</v>
      </c>
      <c r="I207" s="48">
        <v>5</v>
      </c>
      <c r="J207" s="740"/>
      <c r="K207" s="411" t="s">
        <v>997</v>
      </c>
      <c r="L207" s="354" t="s">
        <v>633</v>
      </c>
      <c r="M207" s="405" t="s">
        <v>634</v>
      </c>
      <c r="N207" s="404">
        <f t="shared" si="27"/>
        <v>51</v>
      </c>
      <c r="O207" s="404">
        <f t="shared" si="28"/>
        <v>65</v>
      </c>
      <c r="P207" s="675">
        <f t="shared" si="29"/>
        <v>5</v>
      </c>
      <c r="Q207" s="324"/>
      <c r="R207" s="704">
        <f t="shared" si="32"/>
        <v>100</v>
      </c>
      <c r="S207" s="666"/>
      <c r="T207" s="149">
        <v>874000000</v>
      </c>
      <c r="U207" s="150"/>
      <c r="V207" s="150"/>
      <c r="W207" s="150"/>
      <c r="X207" s="150"/>
      <c r="Y207" s="150"/>
      <c r="Z207" s="150"/>
      <c r="AA207" s="150"/>
      <c r="AB207" s="150"/>
      <c r="AC207" s="150"/>
      <c r="AD207" s="150"/>
      <c r="AE207" s="150"/>
      <c r="AF207" s="150"/>
      <c r="AG207" s="150"/>
      <c r="AH207" s="150"/>
      <c r="AI207" s="150"/>
      <c r="AJ207" s="150"/>
      <c r="AK207" s="150"/>
      <c r="AL207" s="150"/>
      <c r="AM207" s="150"/>
      <c r="AN207" s="150"/>
      <c r="AO207" s="150"/>
      <c r="AP207" s="150"/>
      <c r="AQ207" s="150"/>
      <c r="AR207" s="150"/>
      <c r="AS207" s="150"/>
      <c r="AT207" s="150"/>
      <c r="AU207" s="150"/>
      <c r="AV207" s="150"/>
      <c r="AW207" s="150"/>
      <c r="AX207" s="150"/>
      <c r="AY207" s="150"/>
      <c r="AZ207" s="150"/>
      <c r="BA207" s="150"/>
      <c r="BB207" s="150"/>
      <c r="BC207" s="150"/>
      <c r="BD207" s="150"/>
      <c r="BE207" s="150"/>
      <c r="BF207" s="150"/>
      <c r="BG207" s="150"/>
      <c r="BH207" s="150"/>
      <c r="BI207" s="150"/>
      <c r="BJ207" s="150"/>
      <c r="BK207" s="150"/>
      <c r="BL207" s="150"/>
      <c r="BM207" s="150"/>
      <c r="BN207" s="150"/>
      <c r="BO207" s="150"/>
      <c r="BP207" s="150"/>
      <c r="BQ207" s="150"/>
      <c r="BR207" s="150"/>
      <c r="BS207" s="150"/>
      <c r="BT207" s="150"/>
      <c r="BU207" s="150"/>
      <c r="BV207" s="191">
        <f t="shared" si="30"/>
        <v>874000000</v>
      </c>
      <c r="BW207" s="20">
        <f t="shared" si="31"/>
        <v>-873999900</v>
      </c>
      <c r="BX207" s="480" t="s">
        <v>1206</v>
      </c>
      <c r="BY207" s="449"/>
      <c r="BZ207" s="451"/>
      <c r="DU207" s="379" t="s">
        <v>996</v>
      </c>
      <c r="DV207" s="189" t="s">
        <v>631</v>
      </c>
      <c r="DW207" s="175" t="s">
        <v>632</v>
      </c>
      <c r="DX207" s="180">
        <v>24</v>
      </c>
      <c r="DY207" s="180">
        <v>80</v>
      </c>
      <c r="DZ207" s="176">
        <v>0</v>
      </c>
      <c r="EA207" s="459">
        <v>4</v>
      </c>
      <c r="EB207" s="194">
        <v>26</v>
      </c>
      <c r="EC207" s="381">
        <v>26</v>
      </c>
      <c r="GH207" s="2" t="str">
        <f t="shared" si="33"/>
        <v>1</v>
      </c>
      <c r="GI207" s="2" t="str">
        <f t="shared" si="34"/>
        <v>1</v>
      </c>
      <c r="GJ207" s="2">
        <f t="shared" si="35"/>
        <v>100</v>
      </c>
    </row>
    <row r="208" spans="1:192" ht="46.5" customHeight="1" thickBot="1" x14ac:dyDescent="0.3">
      <c r="A208" s="140" t="s">
        <v>54</v>
      </c>
      <c r="B208" s="25" t="s">
        <v>55</v>
      </c>
      <c r="C208" s="245" t="s">
        <v>114</v>
      </c>
      <c r="D208" s="476" t="s">
        <v>82</v>
      </c>
      <c r="E208" s="229" t="s">
        <v>265</v>
      </c>
      <c r="F208" s="238" t="s">
        <v>190</v>
      </c>
      <c r="G208" s="238" t="s">
        <v>191</v>
      </c>
      <c r="H208" s="231">
        <v>5</v>
      </c>
      <c r="I208" s="232">
        <v>5</v>
      </c>
      <c r="J208" s="750"/>
      <c r="K208" s="416" t="s">
        <v>998</v>
      </c>
      <c r="L208" s="355" t="s">
        <v>635</v>
      </c>
      <c r="M208" s="402" t="s">
        <v>636</v>
      </c>
      <c r="N208" s="403">
        <f t="shared" si="27"/>
        <v>0</v>
      </c>
      <c r="O208" s="403">
        <f t="shared" si="28"/>
        <v>1</v>
      </c>
      <c r="P208" s="676">
        <f t="shared" si="29"/>
        <v>0.3</v>
      </c>
      <c r="Q208" s="325"/>
      <c r="R208" s="705">
        <f t="shared" si="32"/>
        <v>100</v>
      </c>
      <c r="S208" s="667"/>
      <c r="T208" s="207">
        <v>25000000</v>
      </c>
      <c r="U208" s="208"/>
      <c r="V208" s="208"/>
      <c r="W208" s="208"/>
      <c r="X208" s="208"/>
      <c r="Y208" s="208"/>
      <c r="Z208" s="208"/>
      <c r="AA208" s="208"/>
      <c r="AB208" s="208"/>
      <c r="AC208" s="208"/>
      <c r="AD208" s="208"/>
      <c r="AE208" s="208"/>
      <c r="AF208" s="208"/>
      <c r="AG208" s="208"/>
      <c r="AH208" s="208"/>
      <c r="AI208" s="208"/>
      <c r="AJ208" s="208"/>
      <c r="AK208" s="208"/>
      <c r="AL208" s="208"/>
      <c r="AM208" s="208"/>
      <c r="AN208" s="208"/>
      <c r="AO208" s="208"/>
      <c r="AP208" s="208"/>
      <c r="AQ208" s="208"/>
      <c r="AR208" s="208"/>
      <c r="AS208" s="208"/>
      <c r="AT208" s="208"/>
      <c r="AU208" s="208"/>
      <c r="AV208" s="208"/>
      <c r="AW208" s="208"/>
      <c r="AX208" s="208"/>
      <c r="AY208" s="208"/>
      <c r="AZ208" s="208"/>
      <c r="BA208" s="208"/>
      <c r="BB208" s="208"/>
      <c r="BC208" s="208"/>
      <c r="BD208" s="208"/>
      <c r="BE208" s="208"/>
      <c r="BF208" s="208"/>
      <c r="BG208" s="208"/>
      <c r="BH208" s="208"/>
      <c r="BI208" s="208"/>
      <c r="BJ208" s="208"/>
      <c r="BK208" s="208"/>
      <c r="BL208" s="208"/>
      <c r="BM208" s="208"/>
      <c r="BN208" s="208"/>
      <c r="BO208" s="208"/>
      <c r="BP208" s="208"/>
      <c r="BQ208" s="208"/>
      <c r="BR208" s="208"/>
      <c r="BS208" s="208"/>
      <c r="BT208" s="208"/>
      <c r="BU208" s="208"/>
      <c r="BV208" s="536">
        <f t="shared" si="30"/>
        <v>25000000</v>
      </c>
      <c r="BW208" s="209">
        <f t="shared" si="31"/>
        <v>-24999900</v>
      </c>
      <c r="BX208" s="481" t="s">
        <v>1206</v>
      </c>
      <c r="BY208" s="449"/>
      <c r="BZ208" s="451"/>
      <c r="DU208" s="379" t="s">
        <v>997</v>
      </c>
      <c r="DV208" s="189" t="s">
        <v>633</v>
      </c>
      <c r="DW208" s="175" t="s">
        <v>634</v>
      </c>
      <c r="DX208" s="388">
        <v>51</v>
      </c>
      <c r="DY208" s="388">
        <v>65</v>
      </c>
      <c r="DZ208" s="183">
        <v>0</v>
      </c>
      <c r="EA208" s="459">
        <v>3</v>
      </c>
      <c r="EB208" s="183">
        <v>6</v>
      </c>
      <c r="EC208" s="381">
        <v>5</v>
      </c>
      <c r="GH208" s="2" t="str">
        <f t="shared" si="33"/>
        <v>1</v>
      </c>
      <c r="GI208" s="2" t="str">
        <f t="shared" si="34"/>
        <v>1</v>
      </c>
      <c r="GJ208" s="2">
        <f t="shared" si="35"/>
        <v>100</v>
      </c>
    </row>
    <row r="209" spans="1:192" ht="54.75" customHeight="1" x14ac:dyDescent="0.25">
      <c r="A209" s="140" t="s">
        <v>54</v>
      </c>
      <c r="B209" s="25" t="s">
        <v>55</v>
      </c>
      <c r="C209" s="304" t="s">
        <v>115</v>
      </c>
      <c r="D209" s="34" t="s">
        <v>83</v>
      </c>
      <c r="E209" s="37" t="s">
        <v>266</v>
      </c>
      <c r="F209" s="45" t="s">
        <v>192</v>
      </c>
      <c r="G209" s="46" t="s">
        <v>193</v>
      </c>
      <c r="H209" s="40">
        <v>41</v>
      </c>
      <c r="I209" s="47">
        <v>341</v>
      </c>
      <c r="J209" s="749" t="s">
        <v>1179</v>
      </c>
      <c r="K209" s="430" t="s">
        <v>999</v>
      </c>
      <c r="L209" s="362" t="s">
        <v>637</v>
      </c>
      <c r="M209" s="426" t="s">
        <v>638</v>
      </c>
      <c r="N209" s="427">
        <f t="shared" si="27"/>
        <v>1</v>
      </c>
      <c r="O209" s="427">
        <f t="shared" si="28"/>
        <v>1</v>
      </c>
      <c r="P209" s="681">
        <f t="shared" si="29"/>
        <v>0.25</v>
      </c>
      <c r="Q209" s="330">
        <f>SUM(R209:R215)</f>
        <v>600</v>
      </c>
      <c r="R209" s="710">
        <f t="shared" si="32"/>
        <v>100</v>
      </c>
      <c r="S209" s="668">
        <f>SUM(BV209:BV215)</f>
        <v>118000000</v>
      </c>
      <c r="T209" s="239">
        <v>20000000</v>
      </c>
      <c r="U209" s="153"/>
      <c r="V209" s="153"/>
      <c r="W209" s="153"/>
      <c r="X209" s="153"/>
      <c r="Y209" s="153"/>
      <c r="Z209" s="153"/>
      <c r="AA209" s="153"/>
      <c r="AB209" s="153"/>
      <c r="AC209" s="153"/>
      <c r="AD209" s="153"/>
      <c r="AE209" s="153"/>
      <c r="AF209" s="153"/>
      <c r="AG209" s="153"/>
      <c r="AH209" s="153"/>
      <c r="AI209" s="153"/>
      <c r="AJ209" s="153"/>
      <c r="AK209" s="153"/>
      <c r="AL209" s="153"/>
      <c r="AM209" s="153"/>
      <c r="AN209" s="153"/>
      <c r="AO209" s="153"/>
      <c r="AP209" s="153"/>
      <c r="AQ209" s="153"/>
      <c r="AR209" s="153"/>
      <c r="AS209" s="153"/>
      <c r="AT209" s="153"/>
      <c r="AU209" s="153"/>
      <c r="AV209" s="153"/>
      <c r="AW209" s="153"/>
      <c r="AX209" s="153"/>
      <c r="AY209" s="153"/>
      <c r="AZ209" s="153"/>
      <c r="BA209" s="153"/>
      <c r="BB209" s="153"/>
      <c r="BC209" s="153"/>
      <c r="BD209" s="153"/>
      <c r="BE209" s="153"/>
      <c r="BF209" s="153"/>
      <c r="BG209" s="153"/>
      <c r="BH209" s="153"/>
      <c r="BI209" s="153"/>
      <c r="BJ209" s="153"/>
      <c r="BK209" s="153"/>
      <c r="BL209" s="153"/>
      <c r="BM209" s="153"/>
      <c r="BN209" s="153"/>
      <c r="BO209" s="153"/>
      <c r="BP209" s="153"/>
      <c r="BQ209" s="153"/>
      <c r="BR209" s="153"/>
      <c r="BS209" s="153"/>
      <c r="BT209" s="153"/>
      <c r="BU209" s="153"/>
      <c r="BV209" s="541">
        <f t="shared" si="30"/>
        <v>20000000</v>
      </c>
      <c r="BW209" s="240">
        <f t="shared" si="31"/>
        <v>-19999900</v>
      </c>
      <c r="BX209" s="486" t="s">
        <v>1206</v>
      </c>
      <c r="BY209" s="449"/>
      <c r="BZ209" s="451"/>
      <c r="DU209" s="379" t="s">
        <v>998</v>
      </c>
      <c r="DV209" s="189" t="s">
        <v>635</v>
      </c>
      <c r="DW209" s="175" t="s">
        <v>636</v>
      </c>
      <c r="DX209" s="180">
        <v>0</v>
      </c>
      <c r="DY209" s="180">
        <v>1</v>
      </c>
      <c r="DZ209" s="176">
        <v>0</v>
      </c>
      <c r="EA209" s="181">
        <v>0.2</v>
      </c>
      <c r="EB209" s="177">
        <v>0.5</v>
      </c>
      <c r="EC209" s="380">
        <v>0.3</v>
      </c>
      <c r="GH209" s="2" t="str">
        <f t="shared" si="33"/>
        <v>1</v>
      </c>
      <c r="GI209" s="2" t="str">
        <f t="shared" si="34"/>
        <v>1</v>
      </c>
      <c r="GJ209" s="2">
        <f t="shared" si="35"/>
        <v>100</v>
      </c>
    </row>
    <row r="210" spans="1:192" ht="59.25" customHeight="1" x14ac:dyDescent="0.25">
      <c r="A210" s="140" t="s">
        <v>54</v>
      </c>
      <c r="B210" s="25" t="s">
        <v>55</v>
      </c>
      <c r="C210" s="38" t="s">
        <v>115</v>
      </c>
      <c r="D210" s="475" t="s">
        <v>83</v>
      </c>
      <c r="E210" s="36" t="s">
        <v>266</v>
      </c>
      <c r="F210" s="49" t="s">
        <v>192</v>
      </c>
      <c r="G210" s="49" t="s">
        <v>193</v>
      </c>
      <c r="H210" s="43">
        <v>41</v>
      </c>
      <c r="I210" s="48">
        <v>341</v>
      </c>
      <c r="J210" s="740"/>
      <c r="K210" s="411" t="s">
        <v>1000</v>
      </c>
      <c r="L210" s="354" t="s">
        <v>639</v>
      </c>
      <c r="M210" s="405" t="s">
        <v>640</v>
      </c>
      <c r="N210" s="404">
        <f t="shared" si="27"/>
        <v>0</v>
      </c>
      <c r="O210" s="404">
        <f t="shared" si="28"/>
        <v>1</v>
      </c>
      <c r="P210" s="675">
        <f t="shared" si="29"/>
        <v>0</v>
      </c>
      <c r="Q210" s="324"/>
      <c r="R210" s="704" t="str">
        <f t="shared" si="32"/>
        <v>100</v>
      </c>
      <c r="S210" s="666"/>
      <c r="T210" s="149">
        <v>0</v>
      </c>
      <c r="U210" s="150"/>
      <c r="V210" s="150"/>
      <c r="W210" s="150"/>
      <c r="X210" s="150"/>
      <c r="Y210" s="150"/>
      <c r="Z210" s="150"/>
      <c r="AA210" s="150"/>
      <c r="AB210" s="150"/>
      <c r="AC210" s="150"/>
      <c r="AD210" s="150"/>
      <c r="AE210" s="150"/>
      <c r="AF210" s="150"/>
      <c r="AG210" s="150"/>
      <c r="AH210" s="150"/>
      <c r="AI210" s="150"/>
      <c r="AJ210" s="150"/>
      <c r="AK210" s="150"/>
      <c r="AL210" s="150"/>
      <c r="AM210" s="150"/>
      <c r="AN210" s="150"/>
      <c r="AO210" s="150"/>
      <c r="AP210" s="150"/>
      <c r="AQ210" s="150"/>
      <c r="AR210" s="150"/>
      <c r="AS210" s="150"/>
      <c r="AT210" s="150"/>
      <c r="AU210" s="150"/>
      <c r="AV210" s="150"/>
      <c r="AW210" s="150"/>
      <c r="AX210" s="150"/>
      <c r="AY210" s="150"/>
      <c r="AZ210" s="150"/>
      <c r="BA210" s="150"/>
      <c r="BB210" s="150"/>
      <c r="BC210" s="150"/>
      <c r="BD210" s="150"/>
      <c r="BE210" s="150"/>
      <c r="BF210" s="150"/>
      <c r="BG210" s="150"/>
      <c r="BH210" s="150"/>
      <c r="BI210" s="150"/>
      <c r="BJ210" s="150"/>
      <c r="BK210" s="150"/>
      <c r="BL210" s="150"/>
      <c r="BM210" s="150"/>
      <c r="BN210" s="150"/>
      <c r="BO210" s="150"/>
      <c r="BP210" s="150"/>
      <c r="BQ210" s="150"/>
      <c r="BR210" s="150"/>
      <c r="BS210" s="150"/>
      <c r="BT210" s="150"/>
      <c r="BU210" s="150"/>
      <c r="BV210" s="191">
        <f t="shared" si="30"/>
        <v>0</v>
      </c>
      <c r="BW210" s="20">
        <f t="shared" si="31"/>
        <v>100</v>
      </c>
      <c r="BX210" s="480" t="s">
        <v>1206</v>
      </c>
      <c r="BY210" s="449"/>
      <c r="BZ210" s="451"/>
      <c r="DU210" s="379" t="s">
        <v>999</v>
      </c>
      <c r="DV210" s="189" t="s">
        <v>637</v>
      </c>
      <c r="DW210" s="175" t="s">
        <v>638</v>
      </c>
      <c r="DX210" s="175">
        <v>1</v>
      </c>
      <c r="DY210" s="175">
        <v>1</v>
      </c>
      <c r="DZ210" s="176">
        <v>0</v>
      </c>
      <c r="EA210" s="458">
        <v>0.25</v>
      </c>
      <c r="EB210" s="195">
        <v>0.5</v>
      </c>
      <c r="EC210" s="378">
        <v>0.25</v>
      </c>
      <c r="GH210" s="2" t="str">
        <f t="shared" si="33"/>
        <v>0</v>
      </c>
      <c r="GI210" s="2" t="str">
        <f t="shared" si="34"/>
        <v>0</v>
      </c>
      <c r="GJ210" s="2" t="str">
        <f t="shared" si="35"/>
        <v>100</v>
      </c>
    </row>
    <row r="211" spans="1:192" ht="64.5" customHeight="1" x14ac:dyDescent="0.25">
      <c r="A211" s="140" t="s">
        <v>54</v>
      </c>
      <c r="B211" s="25" t="s">
        <v>55</v>
      </c>
      <c r="C211" s="38" t="s">
        <v>115</v>
      </c>
      <c r="D211" s="475" t="s">
        <v>83</v>
      </c>
      <c r="E211" s="36" t="s">
        <v>266</v>
      </c>
      <c r="F211" s="49" t="s">
        <v>192</v>
      </c>
      <c r="G211" s="49" t="s">
        <v>193</v>
      </c>
      <c r="H211" s="43">
        <v>41</v>
      </c>
      <c r="I211" s="48">
        <v>341</v>
      </c>
      <c r="J211" s="740"/>
      <c r="K211" s="411" t="s">
        <v>1001</v>
      </c>
      <c r="L211" s="354" t="s">
        <v>639</v>
      </c>
      <c r="M211" s="405" t="s">
        <v>641</v>
      </c>
      <c r="N211" s="404">
        <f t="shared" si="27"/>
        <v>0</v>
      </c>
      <c r="O211" s="404">
        <f t="shared" si="28"/>
        <v>1</v>
      </c>
      <c r="P211" s="675">
        <f t="shared" si="29"/>
        <v>0.35</v>
      </c>
      <c r="Q211" s="324"/>
      <c r="R211" s="704">
        <f t="shared" si="32"/>
        <v>100</v>
      </c>
      <c r="S211" s="666"/>
      <c r="T211" s="149">
        <v>50000000</v>
      </c>
      <c r="U211" s="150"/>
      <c r="V211" s="150"/>
      <c r="W211" s="150"/>
      <c r="X211" s="150"/>
      <c r="Y211" s="150"/>
      <c r="Z211" s="150"/>
      <c r="AA211" s="150"/>
      <c r="AB211" s="150"/>
      <c r="AC211" s="150"/>
      <c r="AD211" s="150"/>
      <c r="AE211" s="150"/>
      <c r="AF211" s="150"/>
      <c r="AG211" s="150"/>
      <c r="AH211" s="150"/>
      <c r="AI211" s="150"/>
      <c r="AJ211" s="150"/>
      <c r="AK211" s="150"/>
      <c r="AL211" s="150"/>
      <c r="AM211" s="150"/>
      <c r="AN211" s="150"/>
      <c r="AO211" s="150"/>
      <c r="AP211" s="150"/>
      <c r="AQ211" s="150"/>
      <c r="AR211" s="150"/>
      <c r="AS211" s="150"/>
      <c r="AT211" s="150"/>
      <c r="AU211" s="150"/>
      <c r="AV211" s="150"/>
      <c r="AW211" s="150"/>
      <c r="AX211" s="150"/>
      <c r="AY211" s="150"/>
      <c r="AZ211" s="150"/>
      <c r="BA211" s="150"/>
      <c r="BB211" s="150"/>
      <c r="BC211" s="150"/>
      <c r="BD211" s="150"/>
      <c r="BE211" s="150"/>
      <c r="BF211" s="150"/>
      <c r="BG211" s="150"/>
      <c r="BH211" s="150"/>
      <c r="BI211" s="150"/>
      <c r="BJ211" s="150"/>
      <c r="BK211" s="150"/>
      <c r="BL211" s="150"/>
      <c r="BM211" s="150"/>
      <c r="BN211" s="150"/>
      <c r="BO211" s="150"/>
      <c r="BP211" s="150"/>
      <c r="BQ211" s="150"/>
      <c r="BR211" s="150"/>
      <c r="BS211" s="150"/>
      <c r="BT211" s="150"/>
      <c r="BU211" s="150"/>
      <c r="BV211" s="191">
        <f t="shared" si="30"/>
        <v>50000000</v>
      </c>
      <c r="BW211" s="20">
        <f t="shared" si="31"/>
        <v>-49999900</v>
      </c>
      <c r="BX211" s="480" t="s">
        <v>1206</v>
      </c>
      <c r="BY211" s="449"/>
      <c r="BZ211" s="451"/>
      <c r="DU211" s="379" t="s">
        <v>1000</v>
      </c>
      <c r="DV211" s="189" t="s">
        <v>639</v>
      </c>
      <c r="DW211" s="175" t="s">
        <v>640</v>
      </c>
      <c r="DX211" s="175">
        <v>0</v>
      </c>
      <c r="DY211" s="175">
        <v>1</v>
      </c>
      <c r="DZ211" s="177">
        <v>0.1</v>
      </c>
      <c r="EA211" s="458">
        <v>0.9</v>
      </c>
      <c r="EB211" s="179">
        <v>0</v>
      </c>
      <c r="EC211" s="380">
        <v>0</v>
      </c>
      <c r="GH211" s="2" t="str">
        <f t="shared" si="33"/>
        <v>1</v>
      </c>
      <c r="GI211" s="2" t="str">
        <f t="shared" si="34"/>
        <v>1</v>
      </c>
      <c r="GJ211" s="2">
        <f t="shared" si="35"/>
        <v>100</v>
      </c>
    </row>
    <row r="212" spans="1:192" ht="46.5" customHeight="1" x14ac:dyDescent="0.25">
      <c r="A212" s="140" t="s">
        <v>54</v>
      </c>
      <c r="B212" s="25" t="s">
        <v>55</v>
      </c>
      <c r="C212" s="38" t="s">
        <v>115</v>
      </c>
      <c r="D212" s="475" t="s">
        <v>83</v>
      </c>
      <c r="E212" s="36" t="s">
        <v>266</v>
      </c>
      <c r="F212" s="49" t="s">
        <v>192</v>
      </c>
      <c r="G212" s="49" t="s">
        <v>193</v>
      </c>
      <c r="H212" s="43">
        <v>41</v>
      </c>
      <c r="I212" s="48">
        <v>341</v>
      </c>
      <c r="J212" s="740"/>
      <c r="K212" s="411" t="s">
        <v>1002</v>
      </c>
      <c r="L212" s="354" t="s">
        <v>642</v>
      </c>
      <c r="M212" s="405" t="s">
        <v>643</v>
      </c>
      <c r="N212" s="404">
        <f t="shared" si="27"/>
        <v>2</v>
      </c>
      <c r="O212" s="404">
        <f t="shared" si="28"/>
        <v>2</v>
      </c>
      <c r="P212" s="675">
        <f t="shared" si="29"/>
        <v>1</v>
      </c>
      <c r="Q212" s="324"/>
      <c r="R212" s="704">
        <f t="shared" si="32"/>
        <v>100</v>
      </c>
      <c r="S212" s="666"/>
      <c r="T212" s="149">
        <v>7000000</v>
      </c>
      <c r="U212" s="150"/>
      <c r="V212" s="150"/>
      <c r="W212" s="150"/>
      <c r="X212" s="150"/>
      <c r="Y212" s="150"/>
      <c r="Z212" s="150"/>
      <c r="AA212" s="150"/>
      <c r="AB212" s="150"/>
      <c r="AC212" s="150"/>
      <c r="AD212" s="150"/>
      <c r="AE212" s="150"/>
      <c r="AF212" s="150"/>
      <c r="AG212" s="150"/>
      <c r="AH212" s="150"/>
      <c r="AI212" s="150"/>
      <c r="AJ212" s="150"/>
      <c r="AK212" s="150"/>
      <c r="AL212" s="150"/>
      <c r="AM212" s="150"/>
      <c r="AN212" s="150"/>
      <c r="AO212" s="150"/>
      <c r="AP212" s="150"/>
      <c r="AQ212" s="150"/>
      <c r="AR212" s="150"/>
      <c r="AS212" s="150"/>
      <c r="AT212" s="150"/>
      <c r="AU212" s="150"/>
      <c r="AV212" s="150"/>
      <c r="AW212" s="150"/>
      <c r="AX212" s="150"/>
      <c r="AY212" s="150"/>
      <c r="AZ212" s="150"/>
      <c r="BA212" s="150"/>
      <c r="BB212" s="150"/>
      <c r="BC212" s="150"/>
      <c r="BD212" s="150"/>
      <c r="BE212" s="150"/>
      <c r="BF212" s="150"/>
      <c r="BG212" s="150"/>
      <c r="BH212" s="150"/>
      <c r="BI212" s="150"/>
      <c r="BJ212" s="150"/>
      <c r="BK212" s="150"/>
      <c r="BL212" s="150"/>
      <c r="BM212" s="150"/>
      <c r="BN212" s="150"/>
      <c r="BO212" s="150"/>
      <c r="BP212" s="150"/>
      <c r="BQ212" s="150"/>
      <c r="BR212" s="150"/>
      <c r="BS212" s="150"/>
      <c r="BT212" s="150"/>
      <c r="BU212" s="150"/>
      <c r="BV212" s="191">
        <f t="shared" si="30"/>
        <v>7000000</v>
      </c>
      <c r="BW212" s="20">
        <f t="shared" si="31"/>
        <v>-6999900</v>
      </c>
      <c r="BX212" s="480" t="s">
        <v>1206</v>
      </c>
      <c r="BY212" s="449"/>
      <c r="BZ212" s="451"/>
      <c r="DU212" s="379" t="s">
        <v>1001</v>
      </c>
      <c r="DV212" s="189" t="s">
        <v>639</v>
      </c>
      <c r="DW212" s="175" t="s">
        <v>641</v>
      </c>
      <c r="DX212" s="175">
        <v>0</v>
      </c>
      <c r="DY212" s="185">
        <v>1</v>
      </c>
      <c r="DZ212" s="188">
        <v>0</v>
      </c>
      <c r="EA212" s="458">
        <v>0.3</v>
      </c>
      <c r="EB212" s="188">
        <v>0.35</v>
      </c>
      <c r="EC212" s="390">
        <v>0.35</v>
      </c>
      <c r="GH212" s="2" t="str">
        <f t="shared" si="33"/>
        <v>1</v>
      </c>
      <c r="GI212" s="2" t="str">
        <f t="shared" si="34"/>
        <v>1</v>
      </c>
      <c r="GJ212" s="2">
        <f t="shared" si="35"/>
        <v>100</v>
      </c>
    </row>
    <row r="213" spans="1:192" ht="70.5" customHeight="1" x14ac:dyDescent="0.25">
      <c r="A213" s="140" t="s">
        <v>54</v>
      </c>
      <c r="B213" s="25" t="s">
        <v>55</v>
      </c>
      <c r="C213" s="38" t="s">
        <v>115</v>
      </c>
      <c r="D213" s="475" t="s">
        <v>83</v>
      </c>
      <c r="E213" s="36" t="s">
        <v>266</v>
      </c>
      <c r="F213" s="49" t="s">
        <v>192</v>
      </c>
      <c r="G213" s="49" t="s">
        <v>193</v>
      </c>
      <c r="H213" s="43">
        <v>41</v>
      </c>
      <c r="I213" s="48">
        <v>341</v>
      </c>
      <c r="J213" s="740"/>
      <c r="K213" s="411" t="s">
        <v>1003</v>
      </c>
      <c r="L213" s="354" t="s">
        <v>644</v>
      </c>
      <c r="M213" s="405" t="s">
        <v>645</v>
      </c>
      <c r="N213" s="404">
        <f t="shared" si="27"/>
        <v>6</v>
      </c>
      <c r="O213" s="404">
        <f t="shared" si="28"/>
        <v>8</v>
      </c>
      <c r="P213" s="675">
        <f t="shared" si="29"/>
        <v>2</v>
      </c>
      <c r="Q213" s="324"/>
      <c r="R213" s="704">
        <f t="shared" si="32"/>
        <v>100</v>
      </c>
      <c r="S213" s="666"/>
      <c r="T213" s="149">
        <v>5000000</v>
      </c>
      <c r="U213" s="150"/>
      <c r="V213" s="150"/>
      <c r="W213" s="150"/>
      <c r="X213" s="150"/>
      <c r="Y213" s="150"/>
      <c r="Z213" s="150"/>
      <c r="AA213" s="150"/>
      <c r="AB213" s="150"/>
      <c r="AC213" s="150"/>
      <c r="AD213" s="150"/>
      <c r="AE213" s="150"/>
      <c r="AF213" s="150"/>
      <c r="AG213" s="150"/>
      <c r="AH213" s="150"/>
      <c r="AI213" s="150"/>
      <c r="AJ213" s="150"/>
      <c r="AK213" s="150"/>
      <c r="AL213" s="150"/>
      <c r="AM213" s="150"/>
      <c r="AN213" s="150"/>
      <c r="AO213" s="150"/>
      <c r="AP213" s="150"/>
      <c r="AQ213" s="150"/>
      <c r="AR213" s="150"/>
      <c r="AS213" s="150"/>
      <c r="AT213" s="150"/>
      <c r="AU213" s="150"/>
      <c r="AV213" s="150"/>
      <c r="AW213" s="150"/>
      <c r="AX213" s="150"/>
      <c r="AY213" s="150"/>
      <c r="AZ213" s="150"/>
      <c r="BA213" s="150"/>
      <c r="BB213" s="150"/>
      <c r="BC213" s="150"/>
      <c r="BD213" s="150"/>
      <c r="BE213" s="150"/>
      <c r="BF213" s="150"/>
      <c r="BG213" s="150"/>
      <c r="BH213" s="150"/>
      <c r="BI213" s="150"/>
      <c r="BJ213" s="150"/>
      <c r="BK213" s="150"/>
      <c r="BL213" s="150"/>
      <c r="BM213" s="150"/>
      <c r="BN213" s="150"/>
      <c r="BO213" s="150"/>
      <c r="BP213" s="150"/>
      <c r="BQ213" s="150"/>
      <c r="BR213" s="150"/>
      <c r="BS213" s="150"/>
      <c r="BT213" s="150"/>
      <c r="BU213" s="150"/>
      <c r="BV213" s="191">
        <f t="shared" si="30"/>
        <v>5000000</v>
      </c>
      <c r="BW213" s="20">
        <f t="shared" si="31"/>
        <v>-4999900</v>
      </c>
      <c r="BX213" s="480" t="s">
        <v>1206</v>
      </c>
      <c r="BY213" s="449"/>
      <c r="BZ213" s="451"/>
      <c r="DU213" s="379" t="s">
        <v>1002</v>
      </c>
      <c r="DV213" s="374" t="s">
        <v>642</v>
      </c>
      <c r="DW213" s="174" t="s">
        <v>643</v>
      </c>
      <c r="DX213" s="174">
        <v>2</v>
      </c>
      <c r="DY213" s="174">
        <v>2</v>
      </c>
      <c r="DZ213" s="182">
        <v>0</v>
      </c>
      <c r="EA213" s="183">
        <v>0</v>
      </c>
      <c r="EB213" s="194">
        <v>1</v>
      </c>
      <c r="EC213" s="381">
        <v>1</v>
      </c>
      <c r="GH213" s="2" t="str">
        <f t="shared" si="33"/>
        <v>1</v>
      </c>
      <c r="GI213" s="2" t="str">
        <f t="shared" si="34"/>
        <v>1</v>
      </c>
      <c r="GJ213" s="2">
        <f t="shared" si="35"/>
        <v>100</v>
      </c>
    </row>
    <row r="214" spans="1:192" ht="51" customHeight="1" x14ac:dyDescent="0.25">
      <c r="A214" s="140" t="s">
        <v>54</v>
      </c>
      <c r="B214" s="25" t="s">
        <v>55</v>
      </c>
      <c r="C214" s="38" t="s">
        <v>115</v>
      </c>
      <c r="D214" s="475" t="s">
        <v>83</v>
      </c>
      <c r="E214" s="36" t="s">
        <v>266</v>
      </c>
      <c r="F214" s="49" t="s">
        <v>192</v>
      </c>
      <c r="G214" s="49" t="s">
        <v>193</v>
      </c>
      <c r="H214" s="43">
        <v>41</v>
      </c>
      <c r="I214" s="48">
        <v>341</v>
      </c>
      <c r="J214" s="740"/>
      <c r="K214" s="411" t="s">
        <v>1004</v>
      </c>
      <c r="L214" s="354" t="s">
        <v>646</v>
      </c>
      <c r="M214" s="405" t="s">
        <v>324</v>
      </c>
      <c r="N214" s="404">
        <f t="shared" si="27"/>
        <v>1</v>
      </c>
      <c r="O214" s="404">
        <f t="shared" si="28"/>
        <v>1</v>
      </c>
      <c r="P214" s="675">
        <f t="shared" si="29"/>
        <v>0.25</v>
      </c>
      <c r="Q214" s="324"/>
      <c r="R214" s="704">
        <f t="shared" si="32"/>
        <v>100</v>
      </c>
      <c r="S214" s="666"/>
      <c r="T214" s="149">
        <v>6000000</v>
      </c>
      <c r="U214" s="150"/>
      <c r="V214" s="150"/>
      <c r="W214" s="150"/>
      <c r="X214" s="150"/>
      <c r="Y214" s="150"/>
      <c r="Z214" s="150"/>
      <c r="AA214" s="150"/>
      <c r="AB214" s="150"/>
      <c r="AC214" s="150"/>
      <c r="AD214" s="150"/>
      <c r="AE214" s="150"/>
      <c r="AF214" s="150"/>
      <c r="AG214" s="150"/>
      <c r="AH214" s="150"/>
      <c r="AI214" s="150"/>
      <c r="AJ214" s="150"/>
      <c r="AK214" s="150"/>
      <c r="AL214" s="150"/>
      <c r="AM214" s="150"/>
      <c r="AN214" s="150"/>
      <c r="AO214" s="150"/>
      <c r="AP214" s="150"/>
      <c r="AQ214" s="150"/>
      <c r="AR214" s="150"/>
      <c r="AS214" s="150"/>
      <c r="AT214" s="150"/>
      <c r="AU214" s="150"/>
      <c r="AV214" s="150"/>
      <c r="AW214" s="150"/>
      <c r="AX214" s="150"/>
      <c r="AY214" s="150"/>
      <c r="AZ214" s="150"/>
      <c r="BA214" s="150"/>
      <c r="BB214" s="150"/>
      <c r="BC214" s="150"/>
      <c r="BD214" s="150"/>
      <c r="BE214" s="150"/>
      <c r="BF214" s="150"/>
      <c r="BG214" s="150"/>
      <c r="BH214" s="150"/>
      <c r="BI214" s="150"/>
      <c r="BJ214" s="150"/>
      <c r="BK214" s="150"/>
      <c r="BL214" s="150"/>
      <c r="BM214" s="150"/>
      <c r="BN214" s="150"/>
      <c r="BO214" s="150"/>
      <c r="BP214" s="150"/>
      <c r="BQ214" s="150"/>
      <c r="BR214" s="150"/>
      <c r="BS214" s="150"/>
      <c r="BT214" s="150"/>
      <c r="BU214" s="150"/>
      <c r="BV214" s="191">
        <f t="shared" si="30"/>
        <v>6000000</v>
      </c>
      <c r="BW214" s="20">
        <f t="shared" si="31"/>
        <v>-5999900</v>
      </c>
      <c r="BX214" s="480" t="s">
        <v>1206</v>
      </c>
      <c r="BY214" s="449"/>
      <c r="BZ214" s="451"/>
      <c r="DU214" s="379" t="s">
        <v>1003</v>
      </c>
      <c r="DV214" s="189" t="s">
        <v>644</v>
      </c>
      <c r="DW214" s="175" t="s">
        <v>645</v>
      </c>
      <c r="DX214" s="175">
        <v>6</v>
      </c>
      <c r="DY214" s="175">
        <v>8</v>
      </c>
      <c r="DZ214" s="176">
        <v>2</v>
      </c>
      <c r="EA214" s="183">
        <v>2</v>
      </c>
      <c r="EB214" s="176">
        <v>2</v>
      </c>
      <c r="EC214" s="377">
        <v>2</v>
      </c>
      <c r="GH214" s="2" t="str">
        <f t="shared" si="33"/>
        <v>1</v>
      </c>
      <c r="GI214" s="2" t="str">
        <f t="shared" si="34"/>
        <v>1</v>
      </c>
      <c r="GJ214" s="2">
        <f t="shared" si="35"/>
        <v>100</v>
      </c>
    </row>
    <row r="215" spans="1:192" ht="49.5" customHeight="1" thickBot="1" x14ac:dyDescent="0.3">
      <c r="A215" s="140" t="s">
        <v>54</v>
      </c>
      <c r="B215" s="25" t="s">
        <v>55</v>
      </c>
      <c r="C215" s="245" t="s">
        <v>115</v>
      </c>
      <c r="D215" s="476" t="s">
        <v>83</v>
      </c>
      <c r="E215" s="229" t="s">
        <v>266</v>
      </c>
      <c r="F215" s="238" t="s">
        <v>192</v>
      </c>
      <c r="G215" s="238" t="s">
        <v>193</v>
      </c>
      <c r="H215" s="231">
        <v>41</v>
      </c>
      <c r="I215" s="232">
        <v>341</v>
      </c>
      <c r="J215" s="750"/>
      <c r="K215" s="416" t="s">
        <v>1005</v>
      </c>
      <c r="L215" s="355" t="s">
        <v>647</v>
      </c>
      <c r="M215" s="402" t="s">
        <v>648</v>
      </c>
      <c r="N215" s="403">
        <f t="shared" si="27"/>
        <v>0.05</v>
      </c>
      <c r="O215" s="403">
        <f t="shared" si="28"/>
        <v>0.7</v>
      </c>
      <c r="P215" s="676">
        <f t="shared" si="29"/>
        <v>0.2</v>
      </c>
      <c r="Q215" s="325"/>
      <c r="R215" s="705">
        <f t="shared" si="32"/>
        <v>100</v>
      </c>
      <c r="S215" s="667"/>
      <c r="T215" s="207">
        <v>30000000</v>
      </c>
      <c r="U215" s="208"/>
      <c r="V215" s="208"/>
      <c r="W215" s="208"/>
      <c r="X215" s="208"/>
      <c r="Y215" s="208"/>
      <c r="Z215" s="208"/>
      <c r="AA215" s="208"/>
      <c r="AB215" s="208"/>
      <c r="AC215" s="208"/>
      <c r="AD215" s="208"/>
      <c r="AE215" s="208"/>
      <c r="AF215" s="208"/>
      <c r="AG215" s="208"/>
      <c r="AH215" s="208"/>
      <c r="AI215" s="208"/>
      <c r="AJ215" s="208"/>
      <c r="AK215" s="208"/>
      <c r="AL215" s="208"/>
      <c r="AM215" s="208"/>
      <c r="AN215" s="208"/>
      <c r="AO215" s="208"/>
      <c r="AP215" s="208"/>
      <c r="AQ215" s="208"/>
      <c r="AR215" s="208"/>
      <c r="AS215" s="208"/>
      <c r="AT215" s="208"/>
      <c r="AU215" s="208"/>
      <c r="AV215" s="208"/>
      <c r="AW215" s="208"/>
      <c r="AX215" s="208"/>
      <c r="AY215" s="208"/>
      <c r="AZ215" s="208"/>
      <c r="BA215" s="208"/>
      <c r="BB215" s="208"/>
      <c r="BC215" s="208"/>
      <c r="BD215" s="208"/>
      <c r="BE215" s="208"/>
      <c r="BF215" s="208"/>
      <c r="BG215" s="208"/>
      <c r="BH215" s="208"/>
      <c r="BI215" s="208"/>
      <c r="BJ215" s="208"/>
      <c r="BK215" s="208"/>
      <c r="BL215" s="208"/>
      <c r="BM215" s="208"/>
      <c r="BN215" s="208"/>
      <c r="BO215" s="208"/>
      <c r="BP215" s="208"/>
      <c r="BQ215" s="208"/>
      <c r="BR215" s="208"/>
      <c r="BS215" s="208"/>
      <c r="BT215" s="208"/>
      <c r="BU215" s="208"/>
      <c r="BV215" s="536">
        <f t="shared" si="30"/>
        <v>30000000</v>
      </c>
      <c r="BW215" s="209">
        <f t="shared" si="31"/>
        <v>-29999900</v>
      </c>
      <c r="BX215" s="481" t="s">
        <v>1206</v>
      </c>
      <c r="BY215" s="449"/>
      <c r="BZ215" s="451"/>
      <c r="DU215" s="379" t="s">
        <v>1004</v>
      </c>
      <c r="DV215" s="189" t="s">
        <v>646</v>
      </c>
      <c r="DW215" s="175" t="s">
        <v>324</v>
      </c>
      <c r="DX215" s="175">
        <v>1</v>
      </c>
      <c r="DY215" s="175">
        <v>1</v>
      </c>
      <c r="DZ215" s="179">
        <v>0.25</v>
      </c>
      <c r="EA215" s="188">
        <v>0.25</v>
      </c>
      <c r="EB215" s="179">
        <v>0.25</v>
      </c>
      <c r="EC215" s="376">
        <v>0.25</v>
      </c>
      <c r="GH215" s="2" t="str">
        <f t="shared" si="33"/>
        <v>1</v>
      </c>
      <c r="GI215" s="2" t="str">
        <f t="shared" si="34"/>
        <v>1</v>
      </c>
      <c r="GJ215" s="2">
        <f t="shared" si="35"/>
        <v>100</v>
      </c>
    </row>
    <row r="216" spans="1:192" ht="51" customHeight="1" x14ac:dyDescent="0.25">
      <c r="A216" s="140" t="s">
        <v>54</v>
      </c>
      <c r="B216" s="25" t="s">
        <v>55</v>
      </c>
      <c r="C216" s="304" t="s">
        <v>116</v>
      </c>
      <c r="D216" s="34" t="s">
        <v>84</v>
      </c>
      <c r="E216" s="37" t="s">
        <v>267</v>
      </c>
      <c r="F216" s="45" t="s">
        <v>194</v>
      </c>
      <c r="G216" s="46" t="s">
        <v>195</v>
      </c>
      <c r="H216" s="50">
        <v>0.1</v>
      </c>
      <c r="I216" s="41">
        <v>0.3</v>
      </c>
      <c r="J216" s="749" t="s">
        <v>1180</v>
      </c>
      <c r="K216" s="442" t="s">
        <v>1006</v>
      </c>
      <c r="L216" s="362" t="s">
        <v>649</v>
      </c>
      <c r="M216" s="426" t="s">
        <v>650</v>
      </c>
      <c r="N216" s="427">
        <f t="shared" si="27"/>
        <v>0</v>
      </c>
      <c r="O216" s="427">
        <f t="shared" si="28"/>
        <v>1</v>
      </c>
      <c r="P216" s="681">
        <f t="shared" si="29"/>
        <v>0.5</v>
      </c>
      <c r="Q216" s="330">
        <f>SUM(R216:R218)</f>
        <v>300</v>
      </c>
      <c r="R216" s="710">
        <f t="shared" si="32"/>
        <v>100</v>
      </c>
      <c r="S216" s="668">
        <f>SUM(BV216:BV218)</f>
        <v>55000000</v>
      </c>
      <c r="T216" s="239">
        <v>45000000</v>
      </c>
      <c r="U216" s="153"/>
      <c r="V216" s="153"/>
      <c r="W216" s="153"/>
      <c r="X216" s="153"/>
      <c r="Y216" s="153"/>
      <c r="Z216" s="153"/>
      <c r="AA216" s="153"/>
      <c r="AB216" s="153"/>
      <c r="AC216" s="153"/>
      <c r="AD216" s="153"/>
      <c r="AE216" s="153"/>
      <c r="AF216" s="153"/>
      <c r="AG216" s="153"/>
      <c r="AH216" s="153"/>
      <c r="AI216" s="153"/>
      <c r="AJ216" s="153"/>
      <c r="AK216" s="153"/>
      <c r="AL216" s="153"/>
      <c r="AM216" s="153"/>
      <c r="AN216" s="153"/>
      <c r="AO216" s="153"/>
      <c r="AP216" s="153"/>
      <c r="AQ216" s="153"/>
      <c r="AR216" s="153"/>
      <c r="AS216" s="153"/>
      <c r="AT216" s="153"/>
      <c r="AU216" s="153"/>
      <c r="AV216" s="153"/>
      <c r="AW216" s="153"/>
      <c r="AX216" s="153"/>
      <c r="AY216" s="153"/>
      <c r="AZ216" s="153"/>
      <c r="BA216" s="153"/>
      <c r="BB216" s="153"/>
      <c r="BC216" s="153"/>
      <c r="BD216" s="153"/>
      <c r="BE216" s="153"/>
      <c r="BF216" s="153"/>
      <c r="BG216" s="153"/>
      <c r="BH216" s="153"/>
      <c r="BI216" s="153"/>
      <c r="BJ216" s="153"/>
      <c r="BK216" s="153"/>
      <c r="BL216" s="153"/>
      <c r="BM216" s="153"/>
      <c r="BN216" s="153"/>
      <c r="BO216" s="153"/>
      <c r="BP216" s="153"/>
      <c r="BQ216" s="153"/>
      <c r="BR216" s="153"/>
      <c r="BS216" s="153"/>
      <c r="BT216" s="153"/>
      <c r="BU216" s="153"/>
      <c r="BV216" s="541">
        <f t="shared" si="30"/>
        <v>45000000</v>
      </c>
      <c r="BW216" s="240">
        <f t="shared" si="31"/>
        <v>-44999900</v>
      </c>
      <c r="BX216" s="486" t="s">
        <v>1206</v>
      </c>
      <c r="BY216" s="449"/>
      <c r="BZ216" s="451"/>
      <c r="DU216" s="379" t="s">
        <v>1005</v>
      </c>
      <c r="DV216" s="189" t="s">
        <v>647</v>
      </c>
      <c r="DW216" s="175" t="s">
        <v>648</v>
      </c>
      <c r="DX216" s="175">
        <v>0.05</v>
      </c>
      <c r="DY216" s="185">
        <v>0.7</v>
      </c>
      <c r="DZ216" s="181">
        <v>0.1</v>
      </c>
      <c r="EA216" s="458">
        <v>0.2</v>
      </c>
      <c r="EB216" s="195">
        <v>0.2</v>
      </c>
      <c r="EC216" s="375">
        <v>0.2</v>
      </c>
      <c r="GH216" s="2" t="str">
        <f t="shared" si="33"/>
        <v>1</v>
      </c>
      <c r="GI216" s="2" t="str">
        <f t="shared" si="34"/>
        <v>1</v>
      </c>
      <c r="GJ216" s="2">
        <f t="shared" si="35"/>
        <v>100</v>
      </c>
    </row>
    <row r="217" spans="1:192" ht="75" customHeight="1" x14ac:dyDescent="0.25">
      <c r="A217" s="140" t="s">
        <v>54</v>
      </c>
      <c r="B217" s="25" t="s">
        <v>55</v>
      </c>
      <c r="C217" s="38" t="s">
        <v>116</v>
      </c>
      <c r="D217" s="475" t="s">
        <v>84</v>
      </c>
      <c r="E217" s="36" t="s">
        <v>267</v>
      </c>
      <c r="F217" s="56" t="s">
        <v>194</v>
      </c>
      <c r="G217" s="56" t="s">
        <v>195</v>
      </c>
      <c r="H217" s="51">
        <v>0.1</v>
      </c>
      <c r="I217" s="44">
        <v>0.3</v>
      </c>
      <c r="J217" s="740"/>
      <c r="K217" s="401" t="s">
        <v>1007</v>
      </c>
      <c r="L217" s="354" t="s">
        <v>651</v>
      </c>
      <c r="M217" s="405" t="s">
        <v>652</v>
      </c>
      <c r="N217" s="404">
        <f t="shared" si="27"/>
        <v>35</v>
      </c>
      <c r="O217" s="404">
        <f t="shared" si="28"/>
        <v>40</v>
      </c>
      <c r="P217" s="675">
        <f t="shared" si="29"/>
        <v>10</v>
      </c>
      <c r="Q217" s="324"/>
      <c r="R217" s="704">
        <f t="shared" si="32"/>
        <v>100</v>
      </c>
      <c r="S217" s="666"/>
      <c r="T217" s="149">
        <v>2000000</v>
      </c>
      <c r="U217" s="150"/>
      <c r="V217" s="150"/>
      <c r="W217" s="150"/>
      <c r="X217" s="150"/>
      <c r="Y217" s="150"/>
      <c r="Z217" s="150"/>
      <c r="AA217" s="150"/>
      <c r="AB217" s="150"/>
      <c r="AC217" s="150"/>
      <c r="AD217" s="150"/>
      <c r="AE217" s="150"/>
      <c r="AF217" s="150"/>
      <c r="AG217" s="150"/>
      <c r="AH217" s="150"/>
      <c r="AI217" s="150"/>
      <c r="AJ217" s="150"/>
      <c r="AK217" s="150"/>
      <c r="AL217" s="150"/>
      <c r="AM217" s="150"/>
      <c r="AN217" s="150"/>
      <c r="AO217" s="150"/>
      <c r="AP217" s="150"/>
      <c r="AQ217" s="150"/>
      <c r="AR217" s="150"/>
      <c r="AS217" s="150"/>
      <c r="AT217" s="150"/>
      <c r="AU217" s="150"/>
      <c r="AV217" s="150"/>
      <c r="AW217" s="150"/>
      <c r="AX217" s="150"/>
      <c r="AY217" s="150"/>
      <c r="AZ217" s="150"/>
      <c r="BA217" s="150"/>
      <c r="BB217" s="150"/>
      <c r="BC217" s="150"/>
      <c r="BD217" s="150"/>
      <c r="BE217" s="150"/>
      <c r="BF217" s="150"/>
      <c r="BG217" s="150"/>
      <c r="BH217" s="150"/>
      <c r="BI217" s="150"/>
      <c r="BJ217" s="150"/>
      <c r="BK217" s="150"/>
      <c r="BL217" s="150"/>
      <c r="BM217" s="150"/>
      <c r="BN217" s="150"/>
      <c r="BO217" s="150"/>
      <c r="BP217" s="150"/>
      <c r="BQ217" s="150"/>
      <c r="BR217" s="150"/>
      <c r="BS217" s="150"/>
      <c r="BT217" s="150"/>
      <c r="BU217" s="150"/>
      <c r="BV217" s="191">
        <f t="shared" si="30"/>
        <v>2000000</v>
      </c>
      <c r="BW217" s="20">
        <f t="shared" si="31"/>
        <v>-1999900</v>
      </c>
      <c r="BX217" s="480" t="s">
        <v>1206</v>
      </c>
      <c r="BY217" s="449"/>
      <c r="BZ217" s="451"/>
      <c r="DU217" s="373" t="s">
        <v>1006</v>
      </c>
      <c r="DV217" s="189" t="s">
        <v>649</v>
      </c>
      <c r="DW217" s="175" t="s">
        <v>650</v>
      </c>
      <c r="DX217" s="175">
        <v>0</v>
      </c>
      <c r="DY217" s="175">
        <v>1</v>
      </c>
      <c r="DZ217" s="179">
        <v>0</v>
      </c>
      <c r="EA217" s="458">
        <v>0</v>
      </c>
      <c r="EB217" s="177">
        <v>0.5</v>
      </c>
      <c r="EC217" s="375">
        <v>0.5</v>
      </c>
      <c r="GH217" s="2" t="str">
        <f t="shared" si="33"/>
        <v>1</v>
      </c>
      <c r="GI217" s="2" t="str">
        <f t="shared" si="34"/>
        <v>1</v>
      </c>
      <c r="GJ217" s="2">
        <f t="shared" si="35"/>
        <v>100</v>
      </c>
    </row>
    <row r="218" spans="1:192" ht="78.75" customHeight="1" thickBot="1" x14ac:dyDescent="0.3">
      <c r="A218" s="140" t="s">
        <v>54</v>
      </c>
      <c r="B218" s="25" t="s">
        <v>55</v>
      </c>
      <c r="C218" s="245" t="s">
        <v>116</v>
      </c>
      <c r="D218" s="476" t="s">
        <v>84</v>
      </c>
      <c r="E218" s="229" t="s">
        <v>267</v>
      </c>
      <c r="F218" s="246" t="s">
        <v>194</v>
      </c>
      <c r="G218" s="246" t="s">
        <v>195</v>
      </c>
      <c r="H218" s="306">
        <v>0.1</v>
      </c>
      <c r="I218" s="305">
        <v>0.3</v>
      </c>
      <c r="J218" s="750"/>
      <c r="K218" s="406" t="s">
        <v>1008</v>
      </c>
      <c r="L218" s="355" t="s">
        <v>653</v>
      </c>
      <c r="M218" s="402" t="s">
        <v>300</v>
      </c>
      <c r="N218" s="403">
        <f t="shared" si="27"/>
        <v>0</v>
      </c>
      <c r="O218" s="403">
        <f t="shared" si="28"/>
        <v>4</v>
      </c>
      <c r="P218" s="676">
        <f t="shared" si="29"/>
        <v>1</v>
      </c>
      <c r="Q218" s="325"/>
      <c r="R218" s="705">
        <f t="shared" si="32"/>
        <v>100</v>
      </c>
      <c r="S218" s="667"/>
      <c r="T218" s="207">
        <v>8000000</v>
      </c>
      <c r="U218" s="208"/>
      <c r="V218" s="208"/>
      <c r="W218" s="208"/>
      <c r="X218" s="208"/>
      <c r="Y218" s="208"/>
      <c r="Z218" s="208"/>
      <c r="AA218" s="208"/>
      <c r="AB218" s="208"/>
      <c r="AC218" s="208"/>
      <c r="AD218" s="208"/>
      <c r="AE218" s="208"/>
      <c r="AF218" s="208"/>
      <c r="AG218" s="208"/>
      <c r="AH218" s="208"/>
      <c r="AI218" s="208"/>
      <c r="AJ218" s="208"/>
      <c r="AK218" s="208"/>
      <c r="AL218" s="208"/>
      <c r="AM218" s="208"/>
      <c r="AN218" s="208"/>
      <c r="AO218" s="208"/>
      <c r="AP218" s="208"/>
      <c r="AQ218" s="208"/>
      <c r="AR218" s="208"/>
      <c r="AS218" s="208"/>
      <c r="AT218" s="208"/>
      <c r="AU218" s="208"/>
      <c r="AV218" s="208"/>
      <c r="AW218" s="208"/>
      <c r="AX218" s="208"/>
      <c r="AY218" s="208"/>
      <c r="AZ218" s="208"/>
      <c r="BA218" s="208"/>
      <c r="BB218" s="208"/>
      <c r="BC218" s="208"/>
      <c r="BD218" s="208"/>
      <c r="BE218" s="208"/>
      <c r="BF218" s="208"/>
      <c r="BG218" s="208"/>
      <c r="BH218" s="208"/>
      <c r="BI218" s="208"/>
      <c r="BJ218" s="208"/>
      <c r="BK218" s="208"/>
      <c r="BL218" s="208"/>
      <c r="BM218" s="208"/>
      <c r="BN218" s="208"/>
      <c r="BO218" s="208"/>
      <c r="BP218" s="208"/>
      <c r="BQ218" s="208"/>
      <c r="BR218" s="208"/>
      <c r="BS218" s="208"/>
      <c r="BT218" s="208"/>
      <c r="BU218" s="208"/>
      <c r="BV218" s="536">
        <f t="shared" si="30"/>
        <v>8000000</v>
      </c>
      <c r="BW218" s="209">
        <f t="shared" si="31"/>
        <v>-7999900</v>
      </c>
      <c r="BX218" s="481" t="s">
        <v>1206</v>
      </c>
      <c r="BY218" s="449"/>
      <c r="BZ218" s="451"/>
      <c r="DU218" s="373" t="s">
        <v>1007</v>
      </c>
      <c r="DV218" s="189" t="s">
        <v>651</v>
      </c>
      <c r="DW218" s="175" t="s">
        <v>652</v>
      </c>
      <c r="DX218" s="175">
        <v>35</v>
      </c>
      <c r="DY218" s="175">
        <v>40</v>
      </c>
      <c r="DZ218" s="176">
        <v>10</v>
      </c>
      <c r="EA218" s="183">
        <v>10</v>
      </c>
      <c r="EB218" s="176">
        <v>10</v>
      </c>
      <c r="EC218" s="377">
        <v>10</v>
      </c>
      <c r="GH218" s="2" t="str">
        <f t="shared" si="33"/>
        <v>1</v>
      </c>
      <c r="GI218" s="2" t="str">
        <f t="shared" si="34"/>
        <v>1</v>
      </c>
      <c r="GJ218" s="2">
        <f t="shared" si="35"/>
        <v>100</v>
      </c>
    </row>
    <row r="219" spans="1:192" ht="60.75" customHeight="1" x14ac:dyDescent="0.25">
      <c r="A219" s="140" t="s">
        <v>54</v>
      </c>
      <c r="B219" s="25" t="s">
        <v>55</v>
      </c>
      <c r="C219" s="304" t="s">
        <v>117</v>
      </c>
      <c r="D219" s="26" t="s">
        <v>85</v>
      </c>
      <c r="E219" s="37" t="s">
        <v>268</v>
      </c>
      <c r="F219" s="45" t="s">
        <v>196</v>
      </c>
      <c r="G219" s="46" t="s">
        <v>197</v>
      </c>
      <c r="H219" s="50">
        <v>1</v>
      </c>
      <c r="I219" s="41">
        <v>1</v>
      </c>
      <c r="J219" s="749" t="s">
        <v>1181</v>
      </c>
      <c r="K219" s="442" t="s">
        <v>1009</v>
      </c>
      <c r="L219" s="362" t="s">
        <v>654</v>
      </c>
      <c r="M219" s="426" t="s">
        <v>655</v>
      </c>
      <c r="N219" s="427">
        <f t="shared" si="27"/>
        <v>1</v>
      </c>
      <c r="O219" s="427">
        <f t="shared" si="28"/>
        <v>1</v>
      </c>
      <c r="P219" s="681">
        <f t="shared" si="29"/>
        <v>0</v>
      </c>
      <c r="Q219" s="330">
        <f>SUM(R219:R226)</f>
        <v>600</v>
      </c>
      <c r="R219" s="710" t="str">
        <f t="shared" si="32"/>
        <v>100</v>
      </c>
      <c r="S219" s="668">
        <f>SUM(BV219:BV226)</f>
        <v>77000000</v>
      </c>
      <c r="T219" s="239">
        <v>0</v>
      </c>
      <c r="U219" s="153"/>
      <c r="V219" s="153"/>
      <c r="W219" s="153"/>
      <c r="X219" s="153"/>
      <c r="Y219" s="153"/>
      <c r="Z219" s="153"/>
      <c r="AA219" s="153"/>
      <c r="AB219" s="153"/>
      <c r="AC219" s="153"/>
      <c r="AD219" s="153"/>
      <c r="AE219" s="153"/>
      <c r="AF219" s="153"/>
      <c r="AG219" s="153"/>
      <c r="AH219" s="153"/>
      <c r="AI219" s="153"/>
      <c r="AJ219" s="153"/>
      <c r="AK219" s="153"/>
      <c r="AL219" s="153"/>
      <c r="AM219" s="153"/>
      <c r="AN219" s="153"/>
      <c r="AO219" s="153"/>
      <c r="AP219" s="153"/>
      <c r="AQ219" s="153"/>
      <c r="AR219" s="153"/>
      <c r="AS219" s="153"/>
      <c r="AT219" s="153"/>
      <c r="AU219" s="153"/>
      <c r="AV219" s="153"/>
      <c r="AW219" s="153"/>
      <c r="AX219" s="153"/>
      <c r="AY219" s="153"/>
      <c r="AZ219" s="153"/>
      <c r="BA219" s="153"/>
      <c r="BB219" s="153"/>
      <c r="BC219" s="153"/>
      <c r="BD219" s="153"/>
      <c r="BE219" s="153"/>
      <c r="BF219" s="153"/>
      <c r="BG219" s="153"/>
      <c r="BH219" s="153"/>
      <c r="BI219" s="153"/>
      <c r="BJ219" s="153"/>
      <c r="BK219" s="153"/>
      <c r="BL219" s="153"/>
      <c r="BM219" s="153"/>
      <c r="BN219" s="153"/>
      <c r="BO219" s="153"/>
      <c r="BP219" s="153"/>
      <c r="BQ219" s="153"/>
      <c r="BR219" s="153"/>
      <c r="BS219" s="153"/>
      <c r="BT219" s="153"/>
      <c r="BU219" s="153"/>
      <c r="BV219" s="541">
        <f t="shared" si="30"/>
        <v>0</v>
      </c>
      <c r="BW219" s="240">
        <f t="shared" si="31"/>
        <v>100</v>
      </c>
      <c r="BX219" s="486" t="s">
        <v>1206</v>
      </c>
      <c r="BY219" s="449"/>
      <c r="BZ219" s="451"/>
      <c r="DU219" s="373" t="s">
        <v>1008</v>
      </c>
      <c r="DV219" s="189" t="s">
        <v>653</v>
      </c>
      <c r="DW219" s="175" t="s">
        <v>300</v>
      </c>
      <c r="DX219" s="175">
        <v>0</v>
      </c>
      <c r="DY219" s="175">
        <v>4</v>
      </c>
      <c r="DZ219" s="176">
        <v>1</v>
      </c>
      <c r="EA219" s="183">
        <v>1</v>
      </c>
      <c r="EB219" s="176">
        <v>1</v>
      </c>
      <c r="EC219" s="377">
        <v>1</v>
      </c>
      <c r="GH219" s="2" t="str">
        <f t="shared" si="33"/>
        <v>0</v>
      </c>
      <c r="GI219" s="2" t="str">
        <f t="shared" si="34"/>
        <v>0</v>
      </c>
      <c r="GJ219" s="2" t="str">
        <f t="shared" si="35"/>
        <v>100</v>
      </c>
    </row>
    <row r="220" spans="1:192" ht="60.75" customHeight="1" x14ac:dyDescent="0.25">
      <c r="A220" s="140" t="s">
        <v>54</v>
      </c>
      <c r="B220" s="25" t="s">
        <v>55</v>
      </c>
      <c r="C220" s="38" t="s">
        <v>117</v>
      </c>
      <c r="D220" s="23" t="s">
        <v>85</v>
      </c>
      <c r="E220" s="36" t="s">
        <v>268</v>
      </c>
      <c r="F220" s="68" t="s">
        <v>196</v>
      </c>
      <c r="G220" s="68" t="s">
        <v>197</v>
      </c>
      <c r="H220" s="51">
        <v>1</v>
      </c>
      <c r="I220" s="44">
        <v>1</v>
      </c>
      <c r="J220" s="740"/>
      <c r="K220" s="401" t="s">
        <v>1010</v>
      </c>
      <c r="L220" s="354" t="s">
        <v>654</v>
      </c>
      <c r="M220" s="405" t="s">
        <v>656</v>
      </c>
      <c r="N220" s="404">
        <f t="shared" si="27"/>
        <v>1</v>
      </c>
      <c r="O220" s="404">
        <f t="shared" si="28"/>
        <v>1</v>
      </c>
      <c r="P220" s="675">
        <f t="shared" si="29"/>
        <v>0.25</v>
      </c>
      <c r="Q220" s="324"/>
      <c r="R220" s="704">
        <f t="shared" si="32"/>
        <v>100</v>
      </c>
      <c r="S220" s="666"/>
      <c r="T220" s="149">
        <v>25000000</v>
      </c>
      <c r="U220" s="150"/>
      <c r="V220" s="150"/>
      <c r="W220" s="150"/>
      <c r="X220" s="150"/>
      <c r="Y220" s="150"/>
      <c r="Z220" s="150"/>
      <c r="AA220" s="150"/>
      <c r="AB220" s="150"/>
      <c r="AC220" s="150"/>
      <c r="AD220" s="150"/>
      <c r="AE220" s="150"/>
      <c r="AF220" s="150"/>
      <c r="AG220" s="150"/>
      <c r="AH220" s="150"/>
      <c r="AI220" s="150"/>
      <c r="AJ220" s="150"/>
      <c r="AK220" s="150"/>
      <c r="AL220" s="150"/>
      <c r="AM220" s="150"/>
      <c r="AN220" s="150"/>
      <c r="AO220" s="150"/>
      <c r="AP220" s="150"/>
      <c r="AQ220" s="150"/>
      <c r="AR220" s="150"/>
      <c r="AS220" s="150"/>
      <c r="AT220" s="150"/>
      <c r="AU220" s="150"/>
      <c r="AV220" s="150"/>
      <c r="AW220" s="150"/>
      <c r="AX220" s="150"/>
      <c r="AY220" s="150"/>
      <c r="AZ220" s="150"/>
      <c r="BA220" s="150"/>
      <c r="BB220" s="150"/>
      <c r="BC220" s="150"/>
      <c r="BD220" s="150"/>
      <c r="BE220" s="150"/>
      <c r="BF220" s="150"/>
      <c r="BG220" s="150"/>
      <c r="BH220" s="150"/>
      <c r="BI220" s="150"/>
      <c r="BJ220" s="150"/>
      <c r="BK220" s="150"/>
      <c r="BL220" s="150"/>
      <c r="BM220" s="150"/>
      <c r="BN220" s="150"/>
      <c r="BO220" s="150"/>
      <c r="BP220" s="150"/>
      <c r="BQ220" s="150"/>
      <c r="BR220" s="150"/>
      <c r="BS220" s="150"/>
      <c r="BT220" s="150"/>
      <c r="BU220" s="150"/>
      <c r="BV220" s="191">
        <f t="shared" si="30"/>
        <v>25000000</v>
      </c>
      <c r="BW220" s="20">
        <f t="shared" si="31"/>
        <v>-24999900</v>
      </c>
      <c r="BX220" s="480" t="s">
        <v>1206</v>
      </c>
      <c r="BY220" s="449"/>
      <c r="BZ220" s="451"/>
      <c r="DU220" s="373" t="s">
        <v>1009</v>
      </c>
      <c r="DV220" s="374" t="s">
        <v>654</v>
      </c>
      <c r="DW220" s="174" t="s">
        <v>655</v>
      </c>
      <c r="DX220" s="175">
        <v>1</v>
      </c>
      <c r="DY220" s="175">
        <v>1</v>
      </c>
      <c r="DZ220" s="179">
        <v>0.25</v>
      </c>
      <c r="EA220" s="188">
        <v>0.75</v>
      </c>
      <c r="EB220" s="176">
        <v>0</v>
      </c>
      <c r="EC220" s="377">
        <v>0</v>
      </c>
      <c r="GH220" s="2" t="str">
        <f t="shared" si="33"/>
        <v>1</v>
      </c>
      <c r="GI220" s="2" t="str">
        <f t="shared" si="34"/>
        <v>1</v>
      </c>
      <c r="GJ220" s="2">
        <f t="shared" si="35"/>
        <v>100</v>
      </c>
    </row>
    <row r="221" spans="1:192" ht="45" customHeight="1" x14ac:dyDescent="0.25">
      <c r="A221" s="140" t="s">
        <v>54</v>
      </c>
      <c r="B221" s="25" t="s">
        <v>55</v>
      </c>
      <c r="C221" s="38" t="s">
        <v>117</v>
      </c>
      <c r="D221" s="23" t="s">
        <v>85</v>
      </c>
      <c r="E221" s="36" t="s">
        <v>268</v>
      </c>
      <c r="F221" s="68" t="s">
        <v>196</v>
      </c>
      <c r="G221" s="68" t="s">
        <v>197</v>
      </c>
      <c r="H221" s="51">
        <v>1</v>
      </c>
      <c r="I221" s="44">
        <v>1</v>
      </c>
      <c r="J221" s="740"/>
      <c r="K221" s="401" t="s">
        <v>1011</v>
      </c>
      <c r="L221" s="354" t="s">
        <v>657</v>
      </c>
      <c r="M221" s="405" t="s">
        <v>658</v>
      </c>
      <c r="N221" s="404">
        <f t="shared" si="27"/>
        <v>3</v>
      </c>
      <c r="O221" s="404">
        <f t="shared" si="28"/>
        <v>3</v>
      </c>
      <c r="P221" s="675">
        <f t="shared" si="29"/>
        <v>1</v>
      </c>
      <c r="Q221" s="324"/>
      <c r="R221" s="704">
        <f t="shared" si="32"/>
        <v>100</v>
      </c>
      <c r="S221" s="666"/>
      <c r="T221" s="149">
        <v>11000000</v>
      </c>
      <c r="U221" s="150"/>
      <c r="V221" s="150"/>
      <c r="W221" s="150"/>
      <c r="X221" s="150"/>
      <c r="Y221" s="150"/>
      <c r="Z221" s="150"/>
      <c r="AA221" s="150"/>
      <c r="AB221" s="150"/>
      <c r="AC221" s="150"/>
      <c r="AD221" s="150"/>
      <c r="AE221" s="150"/>
      <c r="AF221" s="150"/>
      <c r="AG221" s="150"/>
      <c r="AH221" s="150"/>
      <c r="AI221" s="150"/>
      <c r="AJ221" s="150"/>
      <c r="AK221" s="150"/>
      <c r="AL221" s="150"/>
      <c r="AM221" s="150"/>
      <c r="AN221" s="150"/>
      <c r="AO221" s="150"/>
      <c r="AP221" s="150"/>
      <c r="AQ221" s="150"/>
      <c r="AR221" s="150"/>
      <c r="AS221" s="150"/>
      <c r="AT221" s="150"/>
      <c r="AU221" s="150"/>
      <c r="AV221" s="150"/>
      <c r="AW221" s="150"/>
      <c r="AX221" s="150"/>
      <c r="AY221" s="150"/>
      <c r="AZ221" s="150"/>
      <c r="BA221" s="150"/>
      <c r="BB221" s="150"/>
      <c r="BC221" s="150"/>
      <c r="BD221" s="150"/>
      <c r="BE221" s="150"/>
      <c r="BF221" s="150"/>
      <c r="BG221" s="150"/>
      <c r="BH221" s="150"/>
      <c r="BI221" s="150"/>
      <c r="BJ221" s="150"/>
      <c r="BK221" s="150"/>
      <c r="BL221" s="150"/>
      <c r="BM221" s="150"/>
      <c r="BN221" s="150"/>
      <c r="BO221" s="150"/>
      <c r="BP221" s="150"/>
      <c r="BQ221" s="150"/>
      <c r="BR221" s="150"/>
      <c r="BS221" s="150"/>
      <c r="BT221" s="150"/>
      <c r="BU221" s="150"/>
      <c r="BV221" s="191">
        <f t="shared" si="30"/>
        <v>11000000</v>
      </c>
      <c r="BW221" s="20">
        <f t="shared" si="31"/>
        <v>-10999900</v>
      </c>
      <c r="BX221" s="480" t="s">
        <v>1206</v>
      </c>
      <c r="BY221" s="449"/>
      <c r="BZ221" s="451"/>
      <c r="DU221" s="373" t="s">
        <v>1010</v>
      </c>
      <c r="DV221" s="374" t="s">
        <v>654</v>
      </c>
      <c r="DW221" s="174" t="s">
        <v>656</v>
      </c>
      <c r="DX221" s="175">
        <v>1</v>
      </c>
      <c r="DY221" s="175">
        <v>1</v>
      </c>
      <c r="DZ221" s="179">
        <v>0.25</v>
      </c>
      <c r="EA221" s="188">
        <v>0.25</v>
      </c>
      <c r="EB221" s="179">
        <v>0.25</v>
      </c>
      <c r="EC221" s="376">
        <v>0.25</v>
      </c>
      <c r="GH221" s="2" t="str">
        <f t="shared" si="33"/>
        <v>1</v>
      </c>
      <c r="GI221" s="2" t="str">
        <f t="shared" si="34"/>
        <v>1</v>
      </c>
      <c r="GJ221" s="2">
        <f t="shared" si="35"/>
        <v>100</v>
      </c>
    </row>
    <row r="222" spans="1:192" ht="52.5" customHeight="1" x14ac:dyDescent="0.25">
      <c r="A222" s="140" t="s">
        <v>54</v>
      </c>
      <c r="B222" s="25" t="s">
        <v>55</v>
      </c>
      <c r="C222" s="38" t="s">
        <v>117</v>
      </c>
      <c r="D222" s="23" t="s">
        <v>85</v>
      </c>
      <c r="E222" s="36" t="s">
        <v>268</v>
      </c>
      <c r="F222" s="68" t="s">
        <v>196</v>
      </c>
      <c r="G222" s="68" t="s">
        <v>197</v>
      </c>
      <c r="H222" s="51">
        <v>1</v>
      </c>
      <c r="I222" s="44">
        <v>1</v>
      </c>
      <c r="J222" s="740"/>
      <c r="K222" s="401" t="s">
        <v>1012</v>
      </c>
      <c r="L222" s="354" t="s">
        <v>659</v>
      </c>
      <c r="M222" s="405" t="s">
        <v>660</v>
      </c>
      <c r="N222" s="404">
        <f t="shared" si="27"/>
        <v>0.3</v>
      </c>
      <c r="O222" s="404">
        <f t="shared" si="28"/>
        <v>1</v>
      </c>
      <c r="P222" s="675">
        <v>0</v>
      </c>
      <c r="Q222" s="324"/>
      <c r="R222" s="704" t="str">
        <f t="shared" si="32"/>
        <v>100</v>
      </c>
      <c r="S222" s="666"/>
      <c r="T222" s="149">
        <v>0</v>
      </c>
      <c r="U222" s="150"/>
      <c r="V222" s="150"/>
      <c r="W222" s="150"/>
      <c r="X222" s="150"/>
      <c r="Y222" s="150"/>
      <c r="Z222" s="150"/>
      <c r="AA222" s="150"/>
      <c r="AB222" s="150"/>
      <c r="AC222" s="150"/>
      <c r="AD222" s="150"/>
      <c r="AE222" s="150"/>
      <c r="AF222" s="150"/>
      <c r="AG222" s="150"/>
      <c r="AH222" s="150"/>
      <c r="AI222" s="150"/>
      <c r="AJ222" s="150"/>
      <c r="AK222" s="150"/>
      <c r="AL222" s="150"/>
      <c r="AM222" s="150"/>
      <c r="AN222" s="150"/>
      <c r="AO222" s="150"/>
      <c r="AP222" s="150"/>
      <c r="AQ222" s="150"/>
      <c r="AR222" s="150"/>
      <c r="AS222" s="150"/>
      <c r="AT222" s="150"/>
      <c r="AU222" s="150"/>
      <c r="AV222" s="150"/>
      <c r="AW222" s="150"/>
      <c r="AX222" s="150"/>
      <c r="AY222" s="150"/>
      <c r="AZ222" s="150"/>
      <c r="BA222" s="150"/>
      <c r="BB222" s="150"/>
      <c r="BC222" s="150"/>
      <c r="BD222" s="150"/>
      <c r="BE222" s="150"/>
      <c r="BF222" s="150"/>
      <c r="BG222" s="150"/>
      <c r="BH222" s="150"/>
      <c r="BI222" s="150"/>
      <c r="BJ222" s="150"/>
      <c r="BK222" s="150"/>
      <c r="BL222" s="150"/>
      <c r="BM222" s="150"/>
      <c r="BN222" s="150"/>
      <c r="BO222" s="150"/>
      <c r="BP222" s="150"/>
      <c r="BQ222" s="150"/>
      <c r="BR222" s="150"/>
      <c r="BS222" s="150"/>
      <c r="BT222" s="150"/>
      <c r="BU222" s="150"/>
      <c r="BV222" s="191">
        <f t="shared" si="30"/>
        <v>0</v>
      </c>
      <c r="BW222" s="20">
        <f t="shared" si="31"/>
        <v>100</v>
      </c>
      <c r="BX222" s="480" t="s">
        <v>1206</v>
      </c>
      <c r="BY222" s="449"/>
      <c r="BZ222" s="451"/>
      <c r="DU222" s="373" t="s">
        <v>1011</v>
      </c>
      <c r="DV222" s="189" t="s">
        <v>657</v>
      </c>
      <c r="DW222" s="175" t="s">
        <v>658</v>
      </c>
      <c r="DX222" s="175">
        <v>3</v>
      </c>
      <c r="DY222" s="175">
        <v>3</v>
      </c>
      <c r="DZ222" s="176">
        <v>0</v>
      </c>
      <c r="EA222" s="183">
        <v>1</v>
      </c>
      <c r="EB222" s="176">
        <v>1</v>
      </c>
      <c r="EC222" s="377">
        <v>1</v>
      </c>
      <c r="GH222" s="2" t="str">
        <f t="shared" si="33"/>
        <v>0</v>
      </c>
      <c r="GI222" s="2" t="str">
        <f t="shared" si="34"/>
        <v>0</v>
      </c>
      <c r="GJ222" s="2" t="str">
        <f t="shared" si="35"/>
        <v>100</v>
      </c>
    </row>
    <row r="223" spans="1:192" ht="45" customHeight="1" x14ac:dyDescent="0.25">
      <c r="A223" s="140" t="s">
        <v>54</v>
      </c>
      <c r="B223" s="25" t="s">
        <v>55</v>
      </c>
      <c r="C223" s="38" t="s">
        <v>117</v>
      </c>
      <c r="D223" s="23" t="s">
        <v>85</v>
      </c>
      <c r="E223" s="36" t="s">
        <v>268</v>
      </c>
      <c r="F223" s="68" t="s">
        <v>196</v>
      </c>
      <c r="G223" s="68" t="s">
        <v>197</v>
      </c>
      <c r="H223" s="51">
        <v>1</v>
      </c>
      <c r="I223" s="44">
        <v>1</v>
      </c>
      <c r="J223" s="740"/>
      <c r="K223" s="401" t="s">
        <v>1013</v>
      </c>
      <c r="L223" s="354" t="s">
        <v>659</v>
      </c>
      <c r="M223" s="405" t="s">
        <v>661</v>
      </c>
      <c r="N223" s="404">
        <f t="shared" si="27"/>
        <v>0</v>
      </c>
      <c r="O223" s="404">
        <f t="shared" si="28"/>
        <v>1</v>
      </c>
      <c r="P223" s="675">
        <f t="shared" si="29"/>
        <v>0.5</v>
      </c>
      <c r="Q223" s="324"/>
      <c r="R223" s="704">
        <f t="shared" si="32"/>
        <v>100</v>
      </c>
      <c r="S223" s="666"/>
      <c r="T223" s="149">
        <v>10000000</v>
      </c>
      <c r="U223" s="150"/>
      <c r="V223" s="150"/>
      <c r="W223" s="150"/>
      <c r="X223" s="150"/>
      <c r="Y223" s="150"/>
      <c r="Z223" s="150"/>
      <c r="AA223" s="150"/>
      <c r="AB223" s="150"/>
      <c r="AC223" s="150"/>
      <c r="AD223" s="150"/>
      <c r="AE223" s="150"/>
      <c r="AF223" s="150"/>
      <c r="AG223" s="150"/>
      <c r="AH223" s="150"/>
      <c r="AI223" s="150"/>
      <c r="AJ223" s="150"/>
      <c r="AK223" s="150"/>
      <c r="AL223" s="150"/>
      <c r="AM223" s="150"/>
      <c r="AN223" s="150"/>
      <c r="AO223" s="150"/>
      <c r="AP223" s="150"/>
      <c r="AQ223" s="150"/>
      <c r="AR223" s="150"/>
      <c r="AS223" s="150"/>
      <c r="AT223" s="150"/>
      <c r="AU223" s="150"/>
      <c r="AV223" s="150"/>
      <c r="AW223" s="150"/>
      <c r="AX223" s="150"/>
      <c r="AY223" s="150"/>
      <c r="AZ223" s="150"/>
      <c r="BA223" s="150"/>
      <c r="BB223" s="150"/>
      <c r="BC223" s="150"/>
      <c r="BD223" s="150"/>
      <c r="BE223" s="150"/>
      <c r="BF223" s="150"/>
      <c r="BG223" s="150"/>
      <c r="BH223" s="150"/>
      <c r="BI223" s="150"/>
      <c r="BJ223" s="150"/>
      <c r="BK223" s="150"/>
      <c r="BL223" s="150"/>
      <c r="BM223" s="150"/>
      <c r="BN223" s="150"/>
      <c r="BO223" s="150"/>
      <c r="BP223" s="150"/>
      <c r="BQ223" s="150"/>
      <c r="BR223" s="150"/>
      <c r="BS223" s="150"/>
      <c r="BT223" s="150"/>
      <c r="BU223" s="150"/>
      <c r="BV223" s="191">
        <f t="shared" si="30"/>
        <v>10000000</v>
      </c>
      <c r="BW223" s="20">
        <f t="shared" si="31"/>
        <v>-9999900</v>
      </c>
      <c r="BX223" s="480" t="s">
        <v>1206</v>
      </c>
      <c r="BY223" s="449"/>
      <c r="BZ223" s="451"/>
      <c r="DU223" s="373" t="s">
        <v>1012</v>
      </c>
      <c r="DV223" s="374" t="s">
        <v>659</v>
      </c>
      <c r="DW223" s="174" t="s">
        <v>660</v>
      </c>
      <c r="DX223" s="175">
        <v>0.3</v>
      </c>
      <c r="DY223" s="175">
        <v>1</v>
      </c>
      <c r="DZ223" s="177">
        <v>0.2</v>
      </c>
      <c r="EA223" s="457">
        <v>0.2</v>
      </c>
      <c r="EB223" s="196">
        <v>0.3</v>
      </c>
      <c r="EC223" s="378">
        <v>0.3</v>
      </c>
      <c r="GH223" s="2" t="str">
        <f t="shared" si="33"/>
        <v>1</v>
      </c>
      <c r="GI223" s="2" t="str">
        <f t="shared" si="34"/>
        <v>1</v>
      </c>
      <c r="GJ223" s="2">
        <f t="shared" si="35"/>
        <v>100</v>
      </c>
    </row>
    <row r="224" spans="1:192" ht="67.5" customHeight="1" x14ac:dyDescent="0.25">
      <c r="A224" s="140" t="s">
        <v>54</v>
      </c>
      <c r="B224" s="25" t="s">
        <v>55</v>
      </c>
      <c r="C224" s="38" t="s">
        <v>117</v>
      </c>
      <c r="D224" s="23" t="s">
        <v>85</v>
      </c>
      <c r="E224" s="36" t="s">
        <v>268</v>
      </c>
      <c r="F224" s="68" t="s">
        <v>196</v>
      </c>
      <c r="G224" s="68" t="s">
        <v>197</v>
      </c>
      <c r="H224" s="51">
        <v>1</v>
      </c>
      <c r="I224" s="44">
        <v>1</v>
      </c>
      <c r="J224" s="740"/>
      <c r="K224" s="401" t="s">
        <v>1014</v>
      </c>
      <c r="L224" s="354" t="s">
        <v>662</v>
      </c>
      <c r="M224" s="405" t="s">
        <v>663</v>
      </c>
      <c r="N224" s="404">
        <f t="shared" si="27"/>
        <v>1</v>
      </c>
      <c r="O224" s="404">
        <f t="shared" si="28"/>
        <v>1</v>
      </c>
      <c r="P224" s="675">
        <f t="shared" si="29"/>
        <v>0.25</v>
      </c>
      <c r="Q224" s="324"/>
      <c r="R224" s="704">
        <f t="shared" si="32"/>
        <v>100</v>
      </c>
      <c r="S224" s="666"/>
      <c r="T224" s="149">
        <v>5000000</v>
      </c>
      <c r="U224" s="150"/>
      <c r="V224" s="150"/>
      <c r="W224" s="150"/>
      <c r="X224" s="150"/>
      <c r="Y224" s="150"/>
      <c r="Z224" s="150"/>
      <c r="AA224" s="150"/>
      <c r="AB224" s="150"/>
      <c r="AC224" s="150"/>
      <c r="AD224" s="150"/>
      <c r="AE224" s="150"/>
      <c r="AF224" s="150"/>
      <c r="AG224" s="150"/>
      <c r="AH224" s="150"/>
      <c r="AI224" s="150"/>
      <c r="AJ224" s="150"/>
      <c r="AK224" s="150"/>
      <c r="AL224" s="150"/>
      <c r="AM224" s="150"/>
      <c r="AN224" s="150"/>
      <c r="AO224" s="150"/>
      <c r="AP224" s="150"/>
      <c r="AQ224" s="150"/>
      <c r="AR224" s="150"/>
      <c r="AS224" s="150"/>
      <c r="AT224" s="150"/>
      <c r="AU224" s="150"/>
      <c r="AV224" s="150"/>
      <c r="AW224" s="150"/>
      <c r="AX224" s="150"/>
      <c r="AY224" s="150"/>
      <c r="AZ224" s="150"/>
      <c r="BA224" s="150"/>
      <c r="BB224" s="150"/>
      <c r="BC224" s="150"/>
      <c r="BD224" s="150"/>
      <c r="BE224" s="150"/>
      <c r="BF224" s="150"/>
      <c r="BG224" s="150"/>
      <c r="BH224" s="150"/>
      <c r="BI224" s="150"/>
      <c r="BJ224" s="150"/>
      <c r="BK224" s="150"/>
      <c r="BL224" s="150"/>
      <c r="BM224" s="150"/>
      <c r="BN224" s="150"/>
      <c r="BO224" s="150"/>
      <c r="BP224" s="150"/>
      <c r="BQ224" s="150"/>
      <c r="BR224" s="150"/>
      <c r="BS224" s="150"/>
      <c r="BT224" s="150"/>
      <c r="BU224" s="150"/>
      <c r="BV224" s="191">
        <f t="shared" si="30"/>
        <v>5000000</v>
      </c>
      <c r="BW224" s="20">
        <f t="shared" si="31"/>
        <v>-4999900</v>
      </c>
      <c r="BX224" s="480" t="s">
        <v>1206</v>
      </c>
      <c r="BY224" s="449"/>
      <c r="BZ224" s="451"/>
      <c r="DU224" s="373" t="s">
        <v>1013</v>
      </c>
      <c r="DV224" s="374" t="s">
        <v>659</v>
      </c>
      <c r="DW224" s="174" t="s">
        <v>661</v>
      </c>
      <c r="DX224" s="175">
        <v>0</v>
      </c>
      <c r="DY224" s="175">
        <v>1</v>
      </c>
      <c r="DZ224" s="179">
        <v>0</v>
      </c>
      <c r="EA224" s="458">
        <v>0</v>
      </c>
      <c r="EB224" s="196">
        <v>0.5</v>
      </c>
      <c r="EC224" s="378">
        <v>0.5</v>
      </c>
      <c r="GH224" s="2" t="str">
        <f t="shared" si="33"/>
        <v>1</v>
      </c>
      <c r="GI224" s="2" t="str">
        <f t="shared" si="34"/>
        <v>1</v>
      </c>
      <c r="GJ224" s="2">
        <f t="shared" si="35"/>
        <v>100</v>
      </c>
    </row>
    <row r="225" spans="1:192" ht="51" customHeight="1" x14ac:dyDescent="0.25">
      <c r="A225" s="140" t="s">
        <v>54</v>
      </c>
      <c r="B225" s="25" t="s">
        <v>55</v>
      </c>
      <c r="C225" s="38" t="s">
        <v>117</v>
      </c>
      <c r="D225" s="23" t="s">
        <v>85</v>
      </c>
      <c r="E225" s="36" t="s">
        <v>268</v>
      </c>
      <c r="F225" s="68" t="s">
        <v>196</v>
      </c>
      <c r="G225" s="68" t="s">
        <v>197</v>
      </c>
      <c r="H225" s="51">
        <v>1</v>
      </c>
      <c r="I225" s="44">
        <v>1</v>
      </c>
      <c r="J225" s="740"/>
      <c r="K225" s="401" t="s">
        <v>1015</v>
      </c>
      <c r="L225" s="354" t="s">
        <v>664</v>
      </c>
      <c r="M225" s="405" t="s">
        <v>665</v>
      </c>
      <c r="N225" s="404">
        <f t="shared" si="27"/>
        <v>0.25</v>
      </c>
      <c r="O225" s="404">
        <f t="shared" si="28"/>
        <v>1</v>
      </c>
      <c r="P225" s="675">
        <f t="shared" si="29"/>
        <v>0.25</v>
      </c>
      <c r="Q225" s="324"/>
      <c r="R225" s="704">
        <f t="shared" si="32"/>
        <v>100</v>
      </c>
      <c r="S225" s="666"/>
      <c r="T225" s="149">
        <v>16000000</v>
      </c>
      <c r="U225" s="150"/>
      <c r="V225" s="150"/>
      <c r="W225" s="150"/>
      <c r="X225" s="150"/>
      <c r="Y225" s="150"/>
      <c r="Z225" s="150"/>
      <c r="AA225" s="150"/>
      <c r="AB225" s="150"/>
      <c r="AC225" s="150"/>
      <c r="AD225" s="150"/>
      <c r="AE225" s="150"/>
      <c r="AF225" s="150"/>
      <c r="AG225" s="150"/>
      <c r="AH225" s="150"/>
      <c r="AI225" s="150"/>
      <c r="AJ225" s="150"/>
      <c r="AK225" s="150"/>
      <c r="AL225" s="150"/>
      <c r="AM225" s="150"/>
      <c r="AN225" s="150"/>
      <c r="AO225" s="150"/>
      <c r="AP225" s="150"/>
      <c r="AQ225" s="150"/>
      <c r="AR225" s="150"/>
      <c r="AS225" s="150"/>
      <c r="AT225" s="150"/>
      <c r="AU225" s="150"/>
      <c r="AV225" s="150"/>
      <c r="AW225" s="150"/>
      <c r="AX225" s="150"/>
      <c r="AY225" s="150"/>
      <c r="AZ225" s="150"/>
      <c r="BA225" s="150"/>
      <c r="BB225" s="150"/>
      <c r="BC225" s="150"/>
      <c r="BD225" s="150"/>
      <c r="BE225" s="150"/>
      <c r="BF225" s="150"/>
      <c r="BG225" s="150"/>
      <c r="BH225" s="150"/>
      <c r="BI225" s="150"/>
      <c r="BJ225" s="150"/>
      <c r="BK225" s="150"/>
      <c r="BL225" s="150"/>
      <c r="BM225" s="150"/>
      <c r="BN225" s="150"/>
      <c r="BO225" s="150"/>
      <c r="BP225" s="150"/>
      <c r="BQ225" s="150"/>
      <c r="BR225" s="150"/>
      <c r="BS225" s="150"/>
      <c r="BT225" s="150"/>
      <c r="BU225" s="150"/>
      <c r="BV225" s="191">
        <f t="shared" si="30"/>
        <v>16000000</v>
      </c>
      <c r="BW225" s="20">
        <f t="shared" si="31"/>
        <v>-15999900</v>
      </c>
      <c r="BX225" s="480" t="s">
        <v>1206</v>
      </c>
      <c r="BY225" s="449"/>
      <c r="BZ225" s="451"/>
      <c r="DU225" s="373" t="s">
        <v>1014</v>
      </c>
      <c r="DV225" s="189" t="s">
        <v>662</v>
      </c>
      <c r="DW225" s="175" t="s">
        <v>663</v>
      </c>
      <c r="DX225" s="175">
        <v>1</v>
      </c>
      <c r="DY225" s="175">
        <v>1</v>
      </c>
      <c r="DZ225" s="179">
        <v>0.25</v>
      </c>
      <c r="EA225" s="188">
        <v>0.25</v>
      </c>
      <c r="EB225" s="179">
        <v>0.25</v>
      </c>
      <c r="EC225" s="376">
        <v>0.25</v>
      </c>
      <c r="GH225" s="2" t="str">
        <f t="shared" si="33"/>
        <v>1</v>
      </c>
      <c r="GI225" s="2" t="str">
        <f t="shared" si="34"/>
        <v>1</v>
      </c>
      <c r="GJ225" s="2">
        <f t="shared" si="35"/>
        <v>100</v>
      </c>
    </row>
    <row r="226" spans="1:192" ht="63" customHeight="1" thickBot="1" x14ac:dyDescent="0.3">
      <c r="A226" s="140" t="s">
        <v>54</v>
      </c>
      <c r="B226" s="25" t="s">
        <v>55</v>
      </c>
      <c r="C226" s="245" t="s">
        <v>117</v>
      </c>
      <c r="D226" s="471" t="s">
        <v>85</v>
      </c>
      <c r="E226" s="229" t="s">
        <v>268</v>
      </c>
      <c r="F226" s="307" t="s">
        <v>196</v>
      </c>
      <c r="G226" s="307" t="s">
        <v>197</v>
      </c>
      <c r="H226" s="306">
        <v>1</v>
      </c>
      <c r="I226" s="305">
        <v>1</v>
      </c>
      <c r="J226" s="750"/>
      <c r="K226" s="406" t="s">
        <v>1016</v>
      </c>
      <c r="L226" s="355" t="s">
        <v>666</v>
      </c>
      <c r="M226" s="402" t="s">
        <v>667</v>
      </c>
      <c r="N226" s="403">
        <f t="shared" si="27"/>
        <v>1</v>
      </c>
      <c r="O226" s="403">
        <f t="shared" si="28"/>
        <v>4</v>
      </c>
      <c r="P226" s="676">
        <v>1</v>
      </c>
      <c r="Q226" s="325"/>
      <c r="R226" s="705">
        <f t="shared" si="32"/>
        <v>100</v>
      </c>
      <c r="S226" s="667"/>
      <c r="T226" s="207">
        <v>10000000</v>
      </c>
      <c r="U226" s="208"/>
      <c r="V226" s="208"/>
      <c r="W226" s="208"/>
      <c r="X226" s="208"/>
      <c r="Y226" s="208"/>
      <c r="Z226" s="208"/>
      <c r="AA226" s="208"/>
      <c r="AB226" s="208"/>
      <c r="AC226" s="208"/>
      <c r="AD226" s="208"/>
      <c r="AE226" s="208"/>
      <c r="AF226" s="208"/>
      <c r="AG226" s="208"/>
      <c r="AH226" s="208"/>
      <c r="AI226" s="208"/>
      <c r="AJ226" s="208"/>
      <c r="AK226" s="208"/>
      <c r="AL226" s="208"/>
      <c r="AM226" s="208"/>
      <c r="AN226" s="208"/>
      <c r="AO226" s="208"/>
      <c r="AP226" s="208"/>
      <c r="AQ226" s="208"/>
      <c r="AR226" s="208"/>
      <c r="AS226" s="208"/>
      <c r="AT226" s="208"/>
      <c r="AU226" s="208"/>
      <c r="AV226" s="208"/>
      <c r="AW226" s="208"/>
      <c r="AX226" s="208"/>
      <c r="AY226" s="208"/>
      <c r="AZ226" s="208"/>
      <c r="BA226" s="208"/>
      <c r="BB226" s="208"/>
      <c r="BC226" s="208"/>
      <c r="BD226" s="208"/>
      <c r="BE226" s="208"/>
      <c r="BF226" s="208"/>
      <c r="BG226" s="208"/>
      <c r="BH226" s="208"/>
      <c r="BI226" s="208"/>
      <c r="BJ226" s="208"/>
      <c r="BK226" s="208"/>
      <c r="BL226" s="208"/>
      <c r="BM226" s="208"/>
      <c r="BN226" s="208"/>
      <c r="BO226" s="208"/>
      <c r="BP226" s="208"/>
      <c r="BQ226" s="208"/>
      <c r="BR226" s="208"/>
      <c r="BS226" s="208"/>
      <c r="BT226" s="208"/>
      <c r="BU226" s="208"/>
      <c r="BV226" s="536">
        <f t="shared" si="30"/>
        <v>10000000</v>
      </c>
      <c r="BW226" s="209">
        <f t="shared" si="31"/>
        <v>-9999900</v>
      </c>
      <c r="BX226" s="481" t="s">
        <v>1206</v>
      </c>
      <c r="BY226" s="449"/>
      <c r="BZ226" s="451"/>
      <c r="DU226" s="373" t="s">
        <v>1015</v>
      </c>
      <c r="DV226" s="189" t="s">
        <v>664</v>
      </c>
      <c r="DW226" s="175" t="s">
        <v>665</v>
      </c>
      <c r="DX226" s="175">
        <v>0.25</v>
      </c>
      <c r="DY226" s="175">
        <v>1</v>
      </c>
      <c r="DZ226" s="177">
        <v>0.2</v>
      </c>
      <c r="EA226" s="181">
        <v>0.3</v>
      </c>
      <c r="EB226" s="179">
        <v>0.25</v>
      </c>
      <c r="EC226" s="376">
        <v>0.25</v>
      </c>
      <c r="GH226" s="2" t="str">
        <f t="shared" si="33"/>
        <v>1</v>
      </c>
      <c r="GI226" s="2" t="str">
        <f t="shared" si="34"/>
        <v>1</v>
      </c>
      <c r="GJ226" s="2">
        <f t="shared" si="35"/>
        <v>100</v>
      </c>
    </row>
    <row r="227" spans="1:192" ht="42" customHeight="1" thickBot="1" x14ac:dyDescent="0.3">
      <c r="A227" s="140" t="s">
        <v>54</v>
      </c>
      <c r="B227" s="25" t="s">
        <v>55</v>
      </c>
      <c r="C227" s="308" t="s">
        <v>118</v>
      </c>
      <c r="D227" s="309" t="s">
        <v>86</v>
      </c>
      <c r="E227" s="310" t="s">
        <v>269</v>
      </c>
      <c r="F227" s="311" t="s">
        <v>198</v>
      </c>
      <c r="G227" s="312" t="s">
        <v>199</v>
      </c>
      <c r="H227" s="313">
        <v>0</v>
      </c>
      <c r="I227" s="314">
        <v>23</v>
      </c>
      <c r="J227" s="203" t="s">
        <v>1182</v>
      </c>
      <c r="K227" s="443" t="s">
        <v>1017</v>
      </c>
      <c r="L227" s="365" t="s">
        <v>668</v>
      </c>
      <c r="M227" s="418" t="s">
        <v>669</v>
      </c>
      <c r="N227" s="419">
        <f t="shared" si="27"/>
        <v>0</v>
      </c>
      <c r="O227" s="419">
        <f t="shared" si="28"/>
        <v>23</v>
      </c>
      <c r="P227" s="678">
        <f t="shared" si="29"/>
        <v>3</v>
      </c>
      <c r="Q227" s="334">
        <f>SUM(R227)</f>
        <v>100</v>
      </c>
      <c r="R227" s="718">
        <f t="shared" si="32"/>
        <v>100</v>
      </c>
      <c r="S227" s="673">
        <f>SUM(BV227)</f>
        <v>100000000</v>
      </c>
      <c r="T227" s="546">
        <v>100000000</v>
      </c>
      <c r="U227" s="315"/>
      <c r="V227" s="315"/>
      <c r="W227" s="315"/>
      <c r="X227" s="315"/>
      <c r="Y227" s="315"/>
      <c r="Z227" s="315"/>
      <c r="AA227" s="315"/>
      <c r="AB227" s="315"/>
      <c r="AC227" s="315"/>
      <c r="AD227" s="315"/>
      <c r="AE227" s="315"/>
      <c r="AF227" s="315"/>
      <c r="AG227" s="315"/>
      <c r="AH227" s="315"/>
      <c r="AI227" s="315"/>
      <c r="AJ227" s="315"/>
      <c r="AK227" s="315"/>
      <c r="AL227" s="315"/>
      <c r="AM227" s="315"/>
      <c r="AN227" s="315"/>
      <c r="AO227" s="315"/>
      <c r="AP227" s="315"/>
      <c r="AQ227" s="315"/>
      <c r="AR227" s="315"/>
      <c r="AS227" s="315"/>
      <c r="AT227" s="315"/>
      <c r="AU227" s="315"/>
      <c r="AV227" s="315"/>
      <c r="AW227" s="315"/>
      <c r="AX227" s="315"/>
      <c r="AY227" s="315"/>
      <c r="AZ227" s="315"/>
      <c r="BA227" s="315"/>
      <c r="BB227" s="315"/>
      <c r="BC227" s="315"/>
      <c r="BD227" s="315"/>
      <c r="BE227" s="315"/>
      <c r="BF227" s="315"/>
      <c r="BG227" s="315"/>
      <c r="BH227" s="315"/>
      <c r="BI227" s="315"/>
      <c r="BJ227" s="315"/>
      <c r="BK227" s="315"/>
      <c r="BL227" s="315"/>
      <c r="BM227" s="315"/>
      <c r="BN227" s="315"/>
      <c r="BO227" s="315"/>
      <c r="BP227" s="315"/>
      <c r="BQ227" s="315"/>
      <c r="BR227" s="315"/>
      <c r="BS227" s="315"/>
      <c r="BT227" s="315"/>
      <c r="BU227" s="315"/>
      <c r="BV227" s="547">
        <f t="shared" si="30"/>
        <v>100000000</v>
      </c>
      <c r="BW227" s="316">
        <f t="shared" si="31"/>
        <v>-99999900</v>
      </c>
      <c r="BX227" s="490" t="s">
        <v>1206</v>
      </c>
      <c r="BY227" s="449"/>
      <c r="BZ227" s="451"/>
      <c r="DU227" s="373" t="s">
        <v>1016</v>
      </c>
      <c r="DV227" s="189" t="s">
        <v>666</v>
      </c>
      <c r="DW227" s="175" t="s">
        <v>667</v>
      </c>
      <c r="DX227" s="175">
        <v>1</v>
      </c>
      <c r="DY227" s="175">
        <v>4</v>
      </c>
      <c r="DZ227" s="176">
        <v>0</v>
      </c>
      <c r="EA227" s="459">
        <v>1</v>
      </c>
      <c r="EB227" s="194">
        <v>3</v>
      </c>
      <c r="EC227" s="381">
        <v>0</v>
      </c>
      <c r="GH227" s="2" t="str">
        <f t="shared" si="33"/>
        <v>1</v>
      </c>
      <c r="GI227" s="2" t="str">
        <f t="shared" si="34"/>
        <v>1</v>
      </c>
      <c r="GJ227" s="2">
        <f t="shared" si="35"/>
        <v>100</v>
      </c>
    </row>
    <row r="228" spans="1:192" ht="45.75" customHeight="1" x14ac:dyDescent="0.25">
      <c r="A228" s="140" t="s">
        <v>54</v>
      </c>
      <c r="B228" s="22" t="s">
        <v>55</v>
      </c>
      <c r="C228" s="227" t="s">
        <v>119</v>
      </c>
      <c r="D228" s="228" t="s">
        <v>17</v>
      </c>
      <c r="E228" s="37" t="s">
        <v>270</v>
      </c>
      <c r="F228" s="62" t="s">
        <v>200</v>
      </c>
      <c r="G228" s="62" t="s">
        <v>203</v>
      </c>
      <c r="H228" s="69" t="s">
        <v>201</v>
      </c>
      <c r="I228" s="70" t="s">
        <v>202</v>
      </c>
      <c r="J228" s="749" t="s">
        <v>1183</v>
      </c>
      <c r="K228" s="442" t="s">
        <v>1018</v>
      </c>
      <c r="L228" s="362" t="s">
        <v>670</v>
      </c>
      <c r="M228" s="426" t="s">
        <v>671</v>
      </c>
      <c r="N228" s="427">
        <f t="shared" si="27"/>
        <v>3</v>
      </c>
      <c r="O228" s="427">
        <f t="shared" si="28"/>
        <v>3</v>
      </c>
      <c r="P228" s="681">
        <v>0</v>
      </c>
      <c r="Q228" s="330">
        <f>SUM(R228:R237)</f>
        <v>200</v>
      </c>
      <c r="R228" s="715" t="str">
        <f t="shared" si="32"/>
        <v>100</v>
      </c>
      <c r="S228" s="668">
        <f>SUM(BV228:BV253)</f>
        <v>1874169158</v>
      </c>
      <c r="T228" s="239"/>
      <c r="U228" s="153"/>
      <c r="V228" s="153"/>
      <c r="W228" s="153"/>
      <c r="X228" s="153"/>
      <c r="Y228" s="153"/>
      <c r="Z228" s="153"/>
      <c r="AA228" s="153"/>
      <c r="AB228" s="153"/>
      <c r="AC228" s="153"/>
      <c r="AD228" s="153"/>
      <c r="AE228" s="153"/>
      <c r="AF228" s="153"/>
      <c r="AG228" s="153"/>
      <c r="AH228" s="153"/>
      <c r="AI228" s="153"/>
      <c r="AJ228" s="153"/>
      <c r="AK228" s="153"/>
      <c r="AL228" s="153"/>
      <c r="AM228" s="153"/>
      <c r="AN228" s="153"/>
      <c r="AO228" s="153"/>
      <c r="AP228" s="153"/>
      <c r="AQ228" s="153"/>
      <c r="AR228" s="153"/>
      <c r="AS228" s="153"/>
      <c r="AT228" s="153"/>
      <c r="AU228" s="153"/>
      <c r="AV228" s="153"/>
      <c r="AW228" s="153"/>
      <c r="AX228" s="153"/>
      <c r="AY228" s="153"/>
      <c r="AZ228" s="153"/>
      <c r="BA228" s="153"/>
      <c r="BB228" s="153"/>
      <c r="BC228" s="153"/>
      <c r="BD228" s="153"/>
      <c r="BE228" s="153"/>
      <c r="BF228" s="153"/>
      <c r="BG228" s="153"/>
      <c r="BH228" s="153"/>
      <c r="BI228" s="153"/>
      <c r="BJ228" s="153"/>
      <c r="BK228" s="153"/>
      <c r="BL228" s="153"/>
      <c r="BM228" s="153"/>
      <c r="BN228" s="153"/>
      <c r="BO228" s="153"/>
      <c r="BP228" s="153"/>
      <c r="BQ228" s="153"/>
      <c r="BR228" s="153"/>
      <c r="BS228" s="153"/>
      <c r="BT228" s="153"/>
      <c r="BU228" s="153"/>
      <c r="BV228" s="541">
        <f t="shared" si="30"/>
        <v>0</v>
      </c>
      <c r="BW228" s="240">
        <f t="shared" si="31"/>
        <v>100</v>
      </c>
      <c r="BX228" s="486" t="s">
        <v>1207</v>
      </c>
      <c r="BY228" s="449"/>
      <c r="BZ228" s="451"/>
      <c r="DU228" s="379" t="s">
        <v>1017</v>
      </c>
      <c r="DV228" s="189" t="s">
        <v>668</v>
      </c>
      <c r="DW228" s="175" t="s">
        <v>669</v>
      </c>
      <c r="DX228" s="175">
        <v>0</v>
      </c>
      <c r="DY228" s="175">
        <v>23</v>
      </c>
      <c r="DZ228" s="176">
        <v>4</v>
      </c>
      <c r="EA228" s="459">
        <v>10</v>
      </c>
      <c r="EB228" s="194">
        <v>6</v>
      </c>
      <c r="EC228" s="381">
        <v>3</v>
      </c>
      <c r="GH228" s="2" t="str">
        <f t="shared" si="33"/>
        <v>0</v>
      </c>
      <c r="GI228" s="2" t="str">
        <f t="shared" si="34"/>
        <v>0</v>
      </c>
      <c r="GJ228" s="2" t="str">
        <f t="shared" si="35"/>
        <v>100</v>
      </c>
    </row>
    <row r="229" spans="1:192" ht="54" customHeight="1" x14ac:dyDescent="0.25">
      <c r="A229" s="140" t="s">
        <v>54</v>
      </c>
      <c r="B229" s="22" t="s">
        <v>55</v>
      </c>
      <c r="C229" s="29" t="s">
        <v>119</v>
      </c>
      <c r="D229" s="23" t="s">
        <v>17</v>
      </c>
      <c r="E229" s="38" t="s">
        <v>270</v>
      </c>
      <c r="F229" s="49" t="s">
        <v>200</v>
      </c>
      <c r="G229" s="49" t="s">
        <v>203</v>
      </c>
      <c r="H229" s="71" t="s">
        <v>201</v>
      </c>
      <c r="I229" s="72" t="s">
        <v>202</v>
      </c>
      <c r="J229" s="740"/>
      <c r="K229" s="401" t="s">
        <v>1019</v>
      </c>
      <c r="L229" s="354" t="s">
        <v>672</v>
      </c>
      <c r="M229" s="405" t="s">
        <v>673</v>
      </c>
      <c r="N229" s="404">
        <f t="shared" si="27"/>
        <v>0</v>
      </c>
      <c r="O229" s="404">
        <f t="shared" si="28"/>
        <v>80</v>
      </c>
      <c r="P229" s="675">
        <v>0</v>
      </c>
      <c r="Q229" s="324"/>
      <c r="R229" s="716" t="str">
        <f t="shared" si="32"/>
        <v>100</v>
      </c>
      <c r="S229" s="666"/>
      <c r="T229" s="149"/>
      <c r="U229" s="150"/>
      <c r="V229" s="150"/>
      <c r="W229" s="150"/>
      <c r="X229" s="150"/>
      <c r="Y229" s="150"/>
      <c r="Z229" s="150"/>
      <c r="AA229" s="150"/>
      <c r="AB229" s="150"/>
      <c r="AC229" s="150"/>
      <c r="AD229" s="150"/>
      <c r="AE229" s="150"/>
      <c r="AF229" s="150"/>
      <c r="AG229" s="150"/>
      <c r="AH229" s="150"/>
      <c r="AI229" s="150"/>
      <c r="AJ229" s="150"/>
      <c r="AK229" s="150"/>
      <c r="AL229" s="150"/>
      <c r="AM229" s="150"/>
      <c r="AN229" s="150"/>
      <c r="AO229" s="150"/>
      <c r="AP229" s="150"/>
      <c r="AQ229" s="150"/>
      <c r="AR229" s="150"/>
      <c r="AS229" s="150"/>
      <c r="AT229" s="150"/>
      <c r="AU229" s="150"/>
      <c r="AV229" s="150"/>
      <c r="AW229" s="150"/>
      <c r="AX229" s="150"/>
      <c r="AY229" s="150"/>
      <c r="AZ229" s="150"/>
      <c r="BA229" s="150"/>
      <c r="BB229" s="150"/>
      <c r="BC229" s="150"/>
      <c r="BD229" s="150"/>
      <c r="BE229" s="150"/>
      <c r="BF229" s="150"/>
      <c r="BG229" s="150"/>
      <c r="BH229" s="150"/>
      <c r="BI229" s="150"/>
      <c r="BJ229" s="150"/>
      <c r="BK229" s="150"/>
      <c r="BL229" s="150"/>
      <c r="BM229" s="150"/>
      <c r="BN229" s="150"/>
      <c r="BO229" s="150"/>
      <c r="BP229" s="150"/>
      <c r="BQ229" s="150"/>
      <c r="BR229" s="150"/>
      <c r="BS229" s="150"/>
      <c r="BT229" s="150"/>
      <c r="BU229" s="150"/>
      <c r="BV229" s="191">
        <f t="shared" si="30"/>
        <v>0</v>
      </c>
      <c r="BW229" s="20">
        <f t="shared" si="31"/>
        <v>100</v>
      </c>
      <c r="BX229" s="480" t="s">
        <v>1207</v>
      </c>
      <c r="BY229" s="449"/>
      <c r="BZ229" s="451"/>
      <c r="DU229" s="373" t="s">
        <v>1018</v>
      </c>
      <c r="DV229" s="189" t="s">
        <v>670</v>
      </c>
      <c r="DW229" s="175" t="s">
        <v>671</v>
      </c>
      <c r="DX229" s="175">
        <v>3</v>
      </c>
      <c r="DY229" s="175">
        <v>3</v>
      </c>
      <c r="DZ229" s="177">
        <v>0.2</v>
      </c>
      <c r="EA229" s="457">
        <v>0.2</v>
      </c>
      <c r="EB229" s="195">
        <v>1.4</v>
      </c>
      <c r="EC229" s="375">
        <v>1.2</v>
      </c>
      <c r="GH229" s="2" t="str">
        <f t="shared" si="33"/>
        <v>0</v>
      </c>
      <c r="GI229" s="2" t="str">
        <f t="shared" si="34"/>
        <v>0</v>
      </c>
      <c r="GJ229" s="2" t="str">
        <f t="shared" si="35"/>
        <v>100</v>
      </c>
    </row>
    <row r="230" spans="1:192" ht="52.5" customHeight="1" x14ac:dyDescent="0.25">
      <c r="A230" s="140" t="s">
        <v>54</v>
      </c>
      <c r="B230" s="22" t="s">
        <v>55</v>
      </c>
      <c r="C230" s="29" t="s">
        <v>119</v>
      </c>
      <c r="D230" s="23" t="s">
        <v>17</v>
      </c>
      <c r="E230" s="38" t="s">
        <v>270</v>
      </c>
      <c r="F230" s="49" t="s">
        <v>200</v>
      </c>
      <c r="G230" s="49" t="s">
        <v>203</v>
      </c>
      <c r="H230" s="71" t="s">
        <v>201</v>
      </c>
      <c r="I230" s="72" t="s">
        <v>202</v>
      </c>
      <c r="J230" s="740"/>
      <c r="K230" s="401" t="s">
        <v>1020</v>
      </c>
      <c r="L230" s="354" t="s">
        <v>674</v>
      </c>
      <c r="M230" s="405" t="s">
        <v>324</v>
      </c>
      <c r="N230" s="404">
        <f t="shared" si="27"/>
        <v>1</v>
      </c>
      <c r="O230" s="404">
        <f t="shared" si="28"/>
        <v>1</v>
      </c>
      <c r="P230" s="675">
        <v>0</v>
      </c>
      <c r="Q230" s="324"/>
      <c r="R230" s="716" t="str">
        <f t="shared" si="32"/>
        <v>100</v>
      </c>
      <c r="S230" s="666"/>
      <c r="T230" s="149"/>
      <c r="U230" s="150"/>
      <c r="V230" s="150"/>
      <c r="W230" s="150"/>
      <c r="X230" s="150"/>
      <c r="Y230" s="150"/>
      <c r="Z230" s="150"/>
      <c r="AA230" s="150"/>
      <c r="AB230" s="150"/>
      <c r="AC230" s="150"/>
      <c r="AD230" s="150"/>
      <c r="AE230" s="150"/>
      <c r="AF230" s="150"/>
      <c r="AG230" s="150"/>
      <c r="AH230" s="150"/>
      <c r="AI230" s="150"/>
      <c r="AJ230" s="150"/>
      <c r="AK230" s="150"/>
      <c r="AL230" s="150"/>
      <c r="AM230" s="150"/>
      <c r="AN230" s="150"/>
      <c r="AO230" s="150"/>
      <c r="AP230" s="150"/>
      <c r="AQ230" s="150"/>
      <c r="AR230" s="150"/>
      <c r="AS230" s="150"/>
      <c r="AT230" s="150"/>
      <c r="AU230" s="150"/>
      <c r="AV230" s="150"/>
      <c r="AW230" s="150"/>
      <c r="AX230" s="150"/>
      <c r="AY230" s="150"/>
      <c r="AZ230" s="150"/>
      <c r="BA230" s="150"/>
      <c r="BB230" s="150"/>
      <c r="BC230" s="150"/>
      <c r="BD230" s="150"/>
      <c r="BE230" s="150"/>
      <c r="BF230" s="150"/>
      <c r="BG230" s="150"/>
      <c r="BH230" s="150"/>
      <c r="BI230" s="150"/>
      <c r="BJ230" s="150"/>
      <c r="BK230" s="150"/>
      <c r="BL230" s="150"/>
      <c r="BM230" s="150"/>
      <c r="BN230" s="150"/>
      <c r="BO230" s="150"/>
      <c r="BP230" s="150"/>
      <c r="BQ230" s="150"/>
      <c r="BR230" s="150"/>
      <c r="BS230" s="150"/>
      <c r="BT230" s="150"/>
      <c r="BU230" s="150"/>
      <c r="BV230" s="191">
        <f t="shared" si="30"/>
        <v>0</v>
      </c>
      <c r="BW230" s="20">
        <f t="shared" si="31"/>
        <v>100</v>
      </c>
      <c r="BX230" s="480" t="s">
        <v>1207</v>
      </c>
      <c r="BY230" s="449"/>
      <c r="BZ230" s="451"/>
      <c r="DU230" s="373" t="s">
        <v>1019</v>
      </c>
      <c r="DV230" s="189" t="s">
        <v>672</v>
      </c>
      <c r="DW230" s="175" t="s">
        <v>673</v>
      </c>
      <c r="DX230" s="175">
        <v>0</v>
      </c>
      <c r="DY230" s="176">
        <v>80</v>
      </c>
      <c r="DZ230" s="176">
        <v>0</v>
      </c>
      <c r="EA230" s="457">
        <v>0</v>
      </c>
      <c r="EB230" s="177">
        <v>20</v>
      </c>
      <c r="EC230" s="375">
        <v>60</v>
      </c>
      <c r="GH230" s="2" t="str">
        <f t="shared" si="33"/>
        <v>0</v>
      </c>
      <c r="GI230" s="2" t="str">
        <f t="shared" si="34"/>
        <v>0</v>
      </c>
      <c r="GJ230" s="2" t="str">
        <f t="shared" si="35"/>
        <v>100</v>
      </c>
    </row>
    <row r="231" spans="1:192" ht="51" customHeight="1" x14ac:dyDescent="0.25">
      <c r="A231" s="140" t="s">
        <v>54</v>
      </c>
      <c r="B231" s="22" t="s">
        <v>55</v>
      </c>
      <c r="C231" s="29" t="s">
        <v>119</v>
      </c>
      <c r="D231" s="23" t="s">
        <v>17</v>
      </c>
      <c r="E231" s="38" t="s">
        <v>270</v>
      </c>
      <c r="F231" s="49" t="s">
        <v>200</v>
      </c>
      <c r="G231" s="49" t="s">
        <v>203</v>
      </c>
      <c r="H231" s="71" t="s">
        <v>201</v>
      </c>
      <c r="I231" s="72" t="s">
        <v>202</v>
      </c>
      <c r="J231" s="740"/>
      <c r="K231" s="401" t="s">
        <v>1021</v>
      </c>
      <c r="L231" s="354" t="s">
        <v>675</v>
      </c>
      <c r="M231" s="405" t="s">
        <v>676</v>
      </c>
      <c r="N231" s="404">
        <f t="shared" si="27"/>
        <v>0</v>
      </c>
      <c r="O231" s="404">
        <f t="shared" si="28"/>
        <v>1</v>
      </c>
      <c r="P231" s="675">
        <f t="shared" si="29"/>
        <v>0</v>
      </c>
      <c r="Q231" s="324"/>
      <c r="R231" s="716" t="str">
        <f t="shared" si="32"/>
        <v>100</v>
      </c>
      <c r="S231" s="666"/>
      <c r="T231" s="149"/>
      <c r="U231" s="150"/>
      <c r="V231" s="150"/>
      <c r="W231" s="150"/>
      <c r="X231" s="150"/>
      <c r="Y231" s="150"/>
      <c r="Z231" s="150"/>
      <c r="AA231" s="150"/>
      <c r="AB231" s="150"/>
      <c r="AC231" s="150"/>
      <c r="AD231" s="150"/>
      <c r="AE231" s="150"/>
      <c r="AF231" s="150"/>
      <c r="AG231" s="150"/>
      <c r="AH231" s="150"/>
      <c r="AI231" s="150"/>
      <c r="AJ231" s="150"/>
      <c r="AK231" s="150"/>
      <c r="AL231" s="150"/>
      <c r="AM231" s="150"/>
      <c r="AN231" s="150"/>
      <c r="AO231" s="150"/>
      <c r="AP231" s="150"/>
      <c r="AQ231" s="150"/>
      <c r="AR231" s="150"/>
      <c r="AS231" s="150"/>
      <c r="AT231" s="150"/>
      <c r="AU231" s="150"/>
      <c r="AV231" s="150"/>
      <c r="AW231" s="150"/>
      <c r="AX231" s="150"/>
      <c r="AY231" s="150"/>
      <c r="AZ231" s="150"/>
      <c r="BA231" s="150"/>
      <c r="BB231" s="150"/>
      <c r="BC231" s="150"/>
      <c r="BD231" s="150"/>
      <c r="BE231" s="150"/>
      <c r="BF231" s="150"/>
      <c r="BG231" s="150"/>
      <c r="BH231" s="150"/>
      <c r="BI231" s="150"/>
      <c r="BJ231" s="150"/>
      <c r="BK231" s="150"/>
      <c r="BL231" s="150"/>
      <c r="BM231" s="150"/>
      <c r="BN231" s="150"/>
      <c r="BO231" s="150"/>
      <c r="BP231" s="150"/>
      <c r="BQ231" s="150"/>
      <c r="BR231" s="150"/>
      <c r="BS231" s="150"/>
      <c r="BT231" s="150"/>
      <c r="BU231" s="150"/>
      <c r="BV231" s="191">
        <f t="shared" si="30"/>
        <v>0</v>
      </c>
      <c r="BW231" s="20">
        <f t="shared" si="31"/>
        <v>100</v>
      </c>
      <c r="BX231" s="480" t="s">
        <v>1207</v>
      </c>
      <c r="BY231" s="449"/>
      <c r="BZ231" s="451"/>
      <c r="DU231" s="373" t="s">
        <v>1020</v>
      </c>
      <c r="DV231" s="189" t="s">
        <v>674</v>
      </c>
      <c r="DW231" s="175" t="s">
        <v>324</v>
      </c>
      <c r="DX231" s="180">
        <v>1</v>
      </c>
      <c r="DY231" s="180">
        <v>1</v>
      </c>
      <c r="DZ231" s="177">
        <v>0.5</v>
      </c>
      <c r="EA231" s="457">
        <v>0.2</v>
      </c>
      <c r="EB231" s="195">
        <v>0.2</v>
      </c>
      <c r="EC231" s="375">
        <v>0.1</v>
      </c>
      <c r="GH231" s="2" t="str">
        <f t="shared" si="33"/>
        <v>0</v>
      </c>
      <c r="GI231" s="2" t="str">
        <f t="shared" si="34"/>
        <v>0</v>
      </c>
      <c r="GJ231" s="2" t="str">
        <f t="shared" si="35"/>
        <v>100</v>
      </c>
    </row>
    <row r="232" spans="1:192" ht="48.75" customHeight="1" x14ac:dyDescent="0.25">
      <c r="A232" s="140" t="s">
        <v>54</v>
      </c>
      <c r="B232" s="22" t="s">
        <v>55</v>
      </c>
      <c r="C232" s="29" t="s">
        <v>119</v>
      </c>
      <c r="D232" s="23" t="s">
        <v>17</v>
      </c>
      <c r="E232" s="38" t="s">
        <v>270</v>
      </c>
      <c r="F232" s="49" t="s">
        <v>200</v>
      </c>
      <c r="G232" s="49" t="s">
        <v>203</v>
      </c>
      <c r="H232" s="71" t="s">
        <v>201</v>
      </c>
      <c r="I232" s="72" t="s">
        <v>202</v>
      </c>
      <c r="J232" s="740"/>
      <c r="K232" s="401" t="s">
        <v>1022</v>
      </c>
      <c r="L232" s="354" t="s">
        <v>675</v>
      </c>
      <c r="M232" s="405" t="s">
        <v>677</v>
      </c>
      <c r="N232" s="404">
        <f t="shared" si="27"/>
        <v>0</v>
      </c>
      <c r="O232" s="404">
        <f t="shared" si="28"/>
        <v>1</v>
      </c>
      <c r="P232" s="675">
        <f t="shared" si="29"/>
        <v>0</v>
      </c>
      <c r="Q232" s="324"/>
      <c r="R232" s="716" t="str">
        <f t="shared" si="32"/>
        <v>100</v>
      </c>
      <c r="S232" s="666"/>
      <c r="T232" s="149"/>
      <c r="U232" s="150"/>
      <c r="V232" s="150"/>
      <c r="W232" s="150"/>
      <c r="X232" s="150"/>
      <c r="Y232" s="150"/>
      <c r="Z232" s="150"/>
      <c r="AA232" s="150"/>
      <c r="AB232" s="150"/>
      <c r="AC232" s="150"/>
      <c r="AD232" s="150"/>
      <c r="AE232" s="150"/>
      <c r="AF232" s="150"/>
      <c r="AG232" s="150"/>
      <c r="AH232" s="150"/>
      <c r="AI232" s="150"/>
      <c r="AJ232" s="150"/>
      <c r="AK232" s="150"/>
      <c r="AL232" s="150"/>
      <c r="AM232" s="150"/>
      <c r="AN232" s="150"/>
      <c r="AO232" s="150"/>
      <c r="AP232" s="150"/>
      <c r="AQ232" s="150"/>
      <c r="AR232" s="150"/>
      <c r="AS232" s="150"/>
      <c r="AT232" s="150"/>
      <c r="AU232" s="150"/>
      <c r="AV232" s="150"/>
      <c r="AW232" s="150"/>
      <c r="AX232" s="150"/>
      <c r="AY232" s="150"/>
      <c r="AZ232" s="150"/>
      <c r="BA232" s="150"/>
      <c r="BB232" s="150"/>
      <c r="BC232" s="150"/>
      <c r="BD232" s="150"/>
      <c r="BE232" s="150"/>
      <c r="BF232" s="150"/>
      <c r="BG232" s="150"/>
      <c r="BH232" s="150"/>
      <c r="BI232" s="150"/>
      <c r="BJ232" s="150"/>
      <c r="BK232" s="150"/>
      <c r="BL232" s="150"/>
      <c r="BM232" s="150"/>
      <c r="BN232" s="150"/>
      <c r="BO232" s="150"/>
      <c r="BP232" s="150"/>
      <c r="BQ232" s="150"/>
      <c r="BR232" s="150"/>
      <c r="BS232" s="150"/>
      <c r="BT232" s="150"/>
      <c r="BU232" s="150"/>
      <c r="BV232" s="191">
        <f t="shared" si="30"/>
        <v>0</v>
      </c>
      <c r="BW232" s="20">
        <f t="shared" si="31"/>
        <v>100</v>
      </c>
      <c r="BX232" s="480" t="s">
        <v>1207</v>
      </c>
      <c r="BY232" s="449"/>
      <c r="BZ232" s="451"/>
      <c r="DU232" s="373" t="s">
        <v>1021</v>
      </c>
      <c r="DV232" s="374" t="s">
        <v>675</v>
      </c>
      <c r="DW232" s="174" t="s">
        <v>676</v>
      </c>
      <c r="DX232" s="180">
        <v>0</v>
      </c>
      <c r="DY232" s="180">
        <v>1</v>
      </c>
      <c r="DZ232" s="176">
        <v>0</v>
      </c>
      <c r="EA232" s="457">
        <v>0.4</v>
      </c>
      <c r="EB232" s="195">
        <v>0.6</v>
      </c>
      <c r="EC232" s="377">
        <v>0</v>
      </c>
      <c r="GH232" s="2" t="str">
        <f t="shared" si="33"/>
        <v>0</v>
      </c>
      <c r="GI232" s="2" t="str">
        <f t="shared" si="34"/>
        <v>0</v>
      </c>
      <c r="GJ232" s="2" t="str">
        <f t="shared" si="35"/>
        <v>100</v>
      </c>
    </row>
    <row r="233" spans="1:192" ht="45" customHeight="1" x14ac:dyDescent="0.25">
      <c r="A233" s="140" t="s">
        <v>54</v>
      </c>
      <c r="B233" s="22" t="s">
        <v>55</v>
      </c>
      <c r="C233" s="29" t="s">
        <v>119</v>
      </c>
      <c r="D233" s="23" t="s">
        <v>17</v>
      </c>
      <c r="E233" s="38" t="s">
        <v>270</v>
      </c>
      <c r="F233" s="49" t="s">
        <v>200</v>
      </c>
      <c r="G233" s="49" t="s">
        <v>203</v>
      </c>
      <c r="H233" s="71" t="s">
        <v>201</v>
      </c>
      <c r="I233" s="72" t="s">
        <v>202</v>
      </c>
      <c r="J233" s="740"/>
      <c r="K233" s="401" t="s">
        <v>1023</v>
      </c>
      <c r="L233" s="354" t="s">
        <v>675</v>
      </c>
      <c r="M233" s="405" t="s">
        <v>678</v>
      </c>
      <c r="N233" s="404">
        <f t="shared" si="27"/>
        <v>0</v>
      </c>
      <c r="O233" s="404">
        <f t="shared" si="28"/>
        <v>1</v>
      </c>
      <c r="P233" s="675">
        <f t="shared" si="29"/>
        <v>0</v>
      </c>
      <c r="Q233" s="324"/>
      <c r="R233" s="716" t="str">
        <f t="shared" si="32"/>
        <v>100</v>
      </c>
      <c r="S233" s="666"/>
      <c r="T233" s="149"/>
      <c r="U233" s="150"/>
      <c r="V233" s="150"/>
      <c r="W233" s="150"/>
      <c r="X233" s="150"/>
      <c r="Y233" s="150"/>
      <c r="Z233" s="150"/>
      <c r="AA233" s="150"/>
      <c r="AB233" s="150"/>
      <c r="AC233" s="150"/>
      <c r="AD233" s="150"/>
      <c r="AE233" s="150"/>
      <c r="AF233" s="150"/>
      <c r="AG233" s="150"/>
      <c r="AH233" s="150"/>
      <c r="AI233" s="150"/>
      <c r="AJ233" s="150"/>
      <c r="AK233" s="150"/>
      <c r="AL233" s="150"/>
      <c r="AM233" s="150"/>
      <c r="AN233" s="150"/>
      <c r="AO233" s="150"/>
      <c r="AP233" s="150"/>
      <c r="AQ233" s="150"/>
      <c r="AR233" s="150"/>
      <c r="AS233" s="150"/>
      <c r="AT233" s="150"/>
      <c r="AU233" s="150"/>
      <c r="AV233" s="150"/>
      <c r="AW233" s="150"/>
      <c r="AX233" s="150"/>
      <c r="AY233" s="150"/>
      <c r="AZ233" s="150"/>
      <c r="BA233" s="150"/>
      <c r="BB233" s="150"/>
      <c r="BC233" s="150"/>
      <c r="BD233" s="150"/>
      <c r="BE233" s="150"/>
      <c r="BF233" s="150"/>
      <c r="BG233" s="150"/>
      <c r="BH233" s="150"/>
      <c r="BI233" s="150"/>
      <c r="BJ233" s="150"/>
      <c r="BK233" s="150"/>
      <c r="BL233" s="150"/>
      <c r="BM233" s="150"/>
      <c r="BN233" s="150"/>
      <c r="BO233" s="150"/>
      <c r="BP233" s="150"/>
      <c r="BQ233" s="150"/>
      <c r="BR233" s="150"/>
      <c r="BS233" s="150"/>
      <c r="BT233" s="150"/>
      <c r="BU233" s="150"/>
      <c r="BV233" s="191">
        <f t="shared" si="30"/>
        <v>0</v>
      </c>
      <c r="BW233" s="20">
        <f t="shared" si="31"/>
        <v>100</v>
      </c>
      <c r="BX233" s="480" t="s">
        <v>1207</v>
      </c>
      <c r="BY233" s="449"/>
      <c r="BZ233" s="451"/>
      <c r="DU233" s="373" t="s">
        <v>1022</v>
      </c>
      <c r="DV233" s="374" t="s">
        <v>675</v>
      </c>
      <c r="DW233" s="174" t="s">
        <v>677</v>
      </c>
      <c r="DX233" s="180">
        <v>0</v>
      </c>
      <c r="DY233" s="180">
        <v>1</v>
      </c>
      <c r="DZ233" s="177">
        <v>0.1</v>
      </c>
      <c r="EA233" s="181">
        <v>0.9</v>
      </c>
      <c r="EB233" s="176">
        <v>0</v>
      </c>
      <c r="EC233" s="377">
        <v>0</v>
      </c>
      <c r="GH233" s="2" t="str">
        <f t="shared" si="33"/>
        <v>0</v>
      </c>
      <c r="GI233" s="2" t="str">
        <f t="shared" si="34"/>
        <v>0</v>
      </c>
      <c r="GJ233" s="2" t="str">
        <f t="shared" si="35"/>
        <v>100</v>
      </c>
    </row>
    <row r="234" spans="1:192" ht="49.5" customHeight="1" x14ac:dyDescent="0.25">
      <c r="A234" s="140" t="s">
        <v>54</v>
      </c>
      <c r="B234" s="22" t="s">
        <v>55</v>
      </c>
      <c r="C234" s="29" t="s">
        <v>119</v>
      </c>
      <c r="D234" s="23" t="s">
        <v>17</v>
      </c>
      <c r="E234" s="38" t="s">
        <v>270</v>
      </c>
      <c r="F234" s="49" t="s">
        <v>200</v>
      </c>
      <c r="G234" s="49" t="s">
        <v>203</v>
      </c>
      <c r="H234" s="71" t="s">
        <v>201</v>
      </c>
      <c r="I234" s="72" t="s">
        <v>202</v>
      </c>
      <c r="J234" s="740"/>
      <c r="K234" s="401" t="s">
        <v>1024</v>
      </c>
      <c r="L234" s="354" t="s">
        <v>679</v>
      </c>
      <c r="M234" s="405" t="s">
        <v>680</v>
      </c>
      <c r="N234" s="404">
        <f t="shared" si="27"/>
        <v>0</v>
      </c>
      <c r="O234" s="404">
        <f t="shared" si="28"/>
        <v>0.3</v>
      </c>
      <c r="P234" s="675">
        <f t="shared" si="29"/>
        <v>0.1</v>
      </c>
      <c r="Q234" s="324"/>
      <c r="R234" s="716">
        <f t="shared" si="32"/>
        <v>100</v>
      </c>
      <c r="S234" s="666"/>
      <c r="T234" s="149"/>
      <c r="U234" s="150"/>
      <c r="V234" s="150"/>
      <c r="W234" s="150"/>
      <c r="X234" s="150"/>
      <c r="Y234" s="150"/>
      <c r="Z234" s="150"/>
      <c r="AA234" s="150"/>
      <c r="AB234" s="150"/>
      <c r="AC234" s="150"/>
      <c r="AD234" s="150"/>
      <c r="AE234" s="150"/>
      <c r="AF234" s="150"/>
      <c r="AG234" s="150">
        <v>367143784</v>
      </c>
      <c r="AH234" s="150"/>
      <c r="AI234" s="150"/>
      <c r="AJ234" s="150"/>
      <c r="AK234" s="150"/>
      <c r="AL234" s="150"/>
      <c r="AM234" s="150"/>
      <c r="AN234" s="150"/>
      <c r="AO234" s="150">
        <v>300000000</v>
      </c>
      <c r="AP234" s="150"/>
      <c r="AQ234" s="150"/>
      <c r="AR234" s="150"/>
      <c r="AS234" s="150"/>
      <c r="AT234" s="150"/>
      <c r="AU234" s="150"/>
      <c r="AV234" s="150"/>
      <c r="AW234" s="150"/>
      <c r="AX234" s="150"/>
      <c r="AY234" s="150"/>
      <c r="AZ234" s="150"/>
      <c r="BA234" s="150"/>
      <c r="BB234" s="150"/>
      <c r="BC234" s="150"/>
      <c r="BD234" s="150"/>
      <c r="BE234" s="150"/>
      <c r="BF234" s="150"/>
      <c r="BG234" s="150"/>
      <c r="BH234" s="150"/>
      <c r="BI234" s="150"/>
      <c r="BJ234" s="150"/>
      <c r="BK234" s="150"/>
      <c r="BL234" s="150"/>
      <c r="BM234" s="150"/>
      <c r="BN234" s="150"/>
      <c r="BO234" s="150"/>
      <c r="BP234" s="150"/>
      <c r="BQ234" s="150"/>
      <c r="BR234" s="150"/>
      <c r="BS234" s="150"/>
      <c r="BT234" s="150"/>
      <c r="BU234" s="150"/>
      <c r="BV234" s="191">
        <f t="shared" si="30"/>
        <v>667143784</v>
      </c>
      <c r="BW234" s="20">
        <f t="shared" si="31"/>
        <v>-667143684</v>
      </c>
      <c r="BX234" s="480" t="s">
        <v>1207</v>
      </c>
      <c r="BY234" s="449"/>
      <c r="BZ234" s="451"/>
      <c r="DU234" s="373" t="s">
        <v>1023</v>
      </c>
      <c r="DV234" s="374" t="s">
        <v>675</v>
      </c>
      <c r="DW234" s="174" t="s">
        <v>678</v>
      </c>
      <c r="DX234" s="180">
        <v>0</v>
      </c>
      <c r="DY234" s="180">
        <v>1</v>
      </c>
      <c r="DZ234" s="176">
        <v>0</v>
      </c>
      <c r="EA234" s="183">
        <v>1</v>
      </c>
      <c r="EB234" s="176">
        <v>0</v>
      </c>
      <c r="EC234" s="377">
        <v>0</v>
      </c>
      <c r="GH234" s="2" t="str">
        <f t="shared" si="33"/>
        <v>1</v>
      </c>
      <c r="GI234" s="2" t="str">
        <f t="shared" si="34"/>
        <v>1</v>
      </c>
      <c r="GJ234" s="2">
        <f t="shared" si="35"/>
        <v>100</v>
      </c>
    </row>
    <row r="235" spans="1:192" ht="51.75" customHeight="1" x14ac:dyDescent="0.25">
      <c r="A235" s="140" t="s">
        <v>54</v>
      </c>
      <c r="B235" s="22" t="s">
        <v>55</v>
      </c>
      <c r="C235" s="29" t="s">
        <v>119</v>
      </c>
      <c r="D235" s="23" t="s">
        <v>17</v>
      </c>
      <c r="E235" s="38" t="s">
        <v>270</v>
      </c>
      <c r="F235" s="49" t="s">
        <v>200</v>
      </c>
      <c r="G235" s="49" t="s">
        <v>203</v>
      </c>
      <c r="H235" s="71" t="s">
        <v>201</v>
      </c>
      <c r="I235" s="72" t="s">
        <v>202</v>
      </c>
      <c r="J235" s="740"/>
      <c r="K235" s="401" t="s">
        <v>1025</v>
      </c>
      <c r="L235" s="354" t="s">
        <v>681</v>
      </c>
      <c r="M235" s="405" t="s">
        <v>682</v>
      </c>
      <c r="N235" s="404">
        <f t="shared" si="27"/>
        <v>0</v>
      </c>
      <c r="O235" s="404">
        <f t="shared" si="28"/>
        <v>1</v>
      </c>
      <c r="P235" s="675">
        <v>0</v>
      </c>
      <c r="Q235" s="324"/>
      <c r="R235" s="716" t="str">
        <f t="shared" si="32"/>
        <v>100</v>
      </c>
      <c r="S235" s="666"/>
      <c r="T235" s="149"/>
      <c r="U235" s="150"/>
      <c r="V235" s="150"/>
      <c r="W235" s="150"/>
      <c r="X235" s="150"/>
      <c r="Y235" s="150"/>
      <c r="Z235" s="150"/>
      <c r="AA235" s="150"/>
      <c r="AB235" s="150"/>
      <c r="AC235" s="150"/>
      <c r="AD235" s="150"/>
      <c r="AE235" s="150"/>
      <c r="AF235" s="150"/>
      <c r="AG235" s="150"/>
      <c r="AH235" s="150"/>
      <c r="AI235" s="150"/>
      <c r="AJ235" s="150"/>
      <c r="AK235" s="150"/>
      <c r="AL235" s="150"/>
      <c r="AM235" s="150"/>
      <c r="AN235" s="150"/>
      <c r="AO235" s="150"/>
      <c r="AP235" s="150"/>
      <c r="AQ235" s="150"/>
      <c r="AR235" s="150"/>
      <c r="AS235" s="150"/>
      <c r="AT235" s="150"/>
      <c r="AU235" s="150"/>
      <c r="AV235" s="150"/>
      <c r="AW235" s="150"/>
      <c r="AX235" s="150"/>
      <c r="AY235" s="150"/>
      <c r="AZ235" s="150"/>
      <c r="BA235" s="150"/>
      <c r="BB235" s="150"/>
      <c r="BC235" s="150"/>
      <c r="BD235" s="150"/>
      <c r="BE235" s="150"/>
      <c r="BF235" s="150"/>
      <c r="BG235" s="150"/>
      <c r="BH235" s="150"/>
      <c r="BI235" s="150"/>
      <c r="BJ235" s="150"/>
      <c r="BK235" s="150"/>
      <c r="BL235" s="150"/>
      <c r="BM235" s="150"/>
      <c r="BN235" s="150"/>
      <c r="BO235" s="150"/>
      <c r="BP235" s="150"/>
      <c r="BQ235" s="150"/>
      <c r="BR235" s="150"/>
      <c r="BS235" s="150"/>
      <c r="BT235" s="150"/>
      <c r="BU235" s="150"/>
      <c r="BV235" s="191">
        <f t="shared" si="30"/>
        <v>0</v>
      </c>
      <c r="BW235" s="20">
        <f t="shared" si="31"/>
        <v>100</v>
      </c>
      <c r="BX235" s="480" t="s">
        <v>1207</v>
      </c>
      <c r="BY235" s="449"/>
      <c r="BZ235" s="451"/>
      <c r="DU235" s="373" t="s">
        <v>1024</v>
      </c>
      <c r="DV235" s="374" t="s">
        <v>679</v>
      </c>
      <c r="DW235" s="174" t="s">
        <v>680</v>
      </c>
      <c r="DX235" s="180">
        <v>0</v>
      </c>
      <c r="DY235" s="187">
        <v>0.3</v>
      </c>
      <c r="DZ235" s="188">
        <v>0.05</v>
      </c>
      <c r="EA235" s="188">
        <v>0.05</v>
      </c>
      <c r="EB235" s="181">
        <v>0.1</v>
      </c>
      <c r="EC235" s="382">
        <v>0.1</v>
      </c>
      <c r="GH235" s="2" t="str">
        <f t="shared" si="33"/>
        <v>0</v>
      </c>
      <c r="GI235" s="2" t="str">
        <f t="shared" si="34"/>
        <v>0</v>
      </c>
      <c r="GJ235" s="2" t="str">
        <f t="shared" si="35"/>
        <v>100</v>
      </c>
    </row>
    <row r="236" spans="1:192" ht="50.25" customHeight="1" x14ac:dyDescent="0.25">
      <c r="A236" s="140" t="s">
        <v>54</v>
      </c>
      <c r="B236" s="22" t="s">
        <v>55</v>
      </c>
      <c r="C236" s="29" t="s">
        <v>119</v>
      </c>
      <c r="D236" s="23" t="s">
        <v>17</v>
      </c>
      <c r="E236" s="38" t="s">
        <v>270</v>
      </c>
      <c r="F236" s="49" t="s">
        <v>200</v>
      </c>
      <c r="G236" s="49" t="s">
        <v>203</v>
      </c>
      <c r="H236" s="71" t="s">
        <v>201</v>
      </c>
      <c r="I236" s="72" t="s">
        <v>202</v>
      </c>
      <c r="J236" s="740"/>
      <c r="K236" s="401" t="s">
        <v>1026</v>
      </c>
      <c r="L236" s="354" t="s">
        <v>681</v>
      </c>
      <c r="M236" s="405" t="s">
        <v>683</v>
      </c>
      <c r="N236" s="404">
        <f t="shared" si="27"/>
        <v>0</v>
      </c>
      <c r="O236" s="404">
        <f t="shared" si="28"/>
        <v>1</v>
      </c>
      <c r="P236" s="675">
        <v>0</v>
      </c>
      <c r="Q236" s="324"/>
      <c r="R236" s="716" t="str">
        <f t="shared" si="32"/>
        <v>100</v>
      </c>
      <c r="S236" s="666"/>
      <c r="T236" s="149"/>
      <c r="U236" s="150"/>
      <c r="V236" s="150"/>
      <c r="W236" s="150"/>
      <c r="X236" s="150"/>
      <c r="Y236" s="150"/>
      <c r="Z236" s="150"/>
      <c r="AA236" s="150"/>
      <c r="AB236" s="150"/>
      <c r="AC236" s="150"/>
      <c r="AD236" s="150"/>
      <c r="AE236" s="150"/>
      <c r="AF236" s="150"/>
      <c r="AG236" s="150"/>
      <c r="AH236" s="150"/>
      <c r="AI236" s="150"/>
      <c r="AJ236" s="150"/>
      <c r="AK236" s="150"/>
      <c r="AL236" s="150"/>
      <c r="AM236" s="150"/>
      <c r="AN236" s="150"/>
      <c r="AO236" s="150"/>
      <c r="AP236" s="150"/>
      <c r="AQ236" s="150"/>
      <c r="AR236" s="150"/>
      <c r="AS236" s="150"/>
      <c r="AT236" s="150"/>
      <c r="AU236" s="150"/>
      <c r="AV236" s="150"/>
      <c r="AW236" s="150"/>
      <c r="AX236" s="150"/>
      <c r="AY236" s="150"/>
      <c r="AZ236" s="150"/>
      <c r="BA236" s="150"/>
      <c r="BB236" s="150"/>
      <c r="BC236" s="150"/>
      <c r="BD236" s="150"/>
      <c r="BE236" s="150"/>
      <c r="BF236" s="150"/>
      <c r="BG236" s="150"/>
      <c r="BH236" s="150"/>
      <c r="BI236" s="150"/>
      <c r="BJ236" s="150"/>
      <c r="BK236" s="150"/>
      <c r="BL236" s="150"/>
      <c r="BM236" s="150"/>
      <c r="BN236" s="150"/>
      <c r="BO236" s="150"/>
      <c r="BP236" s="150"/>
      <c r="BQ236" s="150"/>
      <c r="BR236" s="150"/>
      <c r="BS236" s="150"/>
      <c r="BT236" s="150"/>
      <c r="BU236" s="150"/>
      <c r="BV236" s="191">
        <f t="shared" si="30"/>
        <v>0</v>
      </c>
      <c r="BW236" s="20">
        <f t="shared" si="31"/>
        <v>100</v>
      </c>
      <c r="BX236" s="480" t="s">
        <v>1207</v>
      </c>
      <c r="BY236" s="449"/>
      <c r="BZ236" s="451"/>
      <c r="DU236" s="373" t="s">
        <v>1025</v>
      </c>
      <c r="DV236" s="374" t="s">
        <v>681</v>
      </c>
      <c r="DW236" s="174" t="s">
        <v>682</v>
      </c>
      <c r="DX236" s="180">
        <v>0</v>
      </c>
      <c r="DY236" s="180">
        <v>1</v>
      </c>
      <c r="DZ236" s="177">
        <v>0.3</v>
      </c>
      <c r="EA236" s="457">
        <v>0</v>
      </c>
      <c r="EB236" s="195">
        <v>0.3</v>
      </c>
      <c r="EC236" s="375">
        <v>0.4</v>
      </c>
      <c r="GH236" s="2" t="str">
        <f t="shared" si="33"/>
        <v>0</v>
      </c>
      <c r="GI236" s="2" t="str">
        <f t="shared" si="34"/>
        <v>0</v>
      </c>
      <c r="GJ236" s="2" t="str">
        <f t="shared" si="35"/>
        <v>100</v>
      </c>
    </row>
    <row r="237" spans="1:192" ht="48" customHeight="1" thickBot="1" x14ac:dyDescent="0.3">
      <c r="A237" s="140" t="s">
        <v>54</v>
      </c>
      <c r="B237" s="22" t="s">
        <v>55</v>
      </c>
      <c r="C237" s="29" t="s">
        <v>119</v>
      </c>
      <c r="D237" s="23" t="s">
        <v>17</v>
      </c>
      <c r="E237" s="317" t="s">
        <v>270</v>
      </c>
      <c r="F237" s="234" t="s">
        <v>200</v>
      </c>
      <c r="G237" s="234" t="s">
        <v>203</v>
      </c>
      <c r="H237" s="318" t="s">
        <v>201</v>
      </c>
      <c r="I237" s="319" t="s">
        <v>202</v>
      </c>
      <c r="J237" s="751"/>
      <c r="K237" s="415" t="s">
        <v>1027</v>
      </c>
      <c r="L237" s="358" t="s">
        <v>684</v>
      </c>
      <c r="M237" s="402" t="s">
        <v>685</v>
      </c>
      <c r="N237" s="403">
        <f t="shared" si="27"/>
        <v>1</v>
      </c>
      <c r="O237" s="403">
        <f t="shared" si="28"/>
        <v>4</v>
      </c>
      <c r="P237" s="676">
        <f t="shared" si="29"/>
        <v>1</v>
      </c>
      <c r="Q237" s="328"/>
      <c r="R237" s="719">
        <f t="shared" si="32"/>
        <v>100</v>
      </c>
      <c r="S237" s="666"/>
      <c r="T237" s="220"/>
      <c r="U237" s="221"/>
      <c r="V237" s="221"/>
      <c r="W237" s="221"/>
      <c r="X237" s="221"/>
      <c r="Y237" s="221"/>
      <c r="Z237" s="221"/>
      <c r="AA237" s="221"/>
      <c r="AB237" s="221"/>
      <c r="AC237" s="221"/>
      <c r="AD237" s="221"/>
      <c r="AE237" s="221"/>
      <c r="AF237" s="221"/>
      <c r="AG237" s="221">
        <v>83604411</v>
      </c>
      <c r="AH237" s="221"/>
      <c r="AI237" s="221"/>
      <c r="AJ237" s="221"/>
      <c r="AK237" s="221"/>
      <c r="AL237" s="221"/>
      <c r="AM237" s="221"/>
      <c r="AN237" s="221"/>
      <c r="AO237" s="221"/>
      <c r="AP237" s="221"/>
      <c r="AQ237" s="221"/>
      <c r="AR237" s="221"/>
      <c r="AS237" s="221"/>
      <c r="AT237" s="221"/>
      <c r="AU237" s="221"/>
      <c r="AV237" s="221"/>
      <c r="AW237" s="221"/>
      <c r="AX237" s="221"/>
      <c r="AY237" s="221"/>
      <c r="AZ237" s="221"/>
      <c r="BA237" s="221"/>
      <c r="BB237" s="221"/>
      <c r="BC237" s="221"/>
      <c r="BD237" s="221"/>
      <c r="BE237" s="221"/>
      <c r="BF237" s="221"/>
      <c r="BG237" s="221">
        <v>256781422</v>
      </c>
      <c r="BH237" s="221">
        <v>80000000</v>
      </c>
      <c r="BI237" s="221"/>
      <c r="BJ237" s="221"/>
      <c r="BK237" s="221"/>
      <c r="BL237" s="221"/>
      <c r="BM237" s="221"/>
      <c r="BN237" s="221"/>
      <c r="BO237" s="221"/>
      <c r="BP237" s="221"/>
      <c r="BQ237" s="221"/>
      <c r="BR237" s="221"/>
      <c r="BS237" s="221"/>
      <c r="BT237" s="221"/>
      <c r="BU237" s="221"/>
      <c r="BV237" s="539">
        <f t="shared" si="30"/>
        <v>420385833</v>
      </c>
      <c r="BW237" s="222">
        <f t="shared" si="31"/>
        <v>-420385733</v>
      </c>
      <c r="BX237" s="484" t="s">
        <v>1207</v>
      </c>
      <c r="BY237" s="449"/>
      <c r="BZ237" s="451"/>
      <c r="DU237" s="373" t="s">
        <v>1026</v>
      </c>
      <c r="DV237" s="374" t="s">
        <v>681</v>
      </c>
      <c r="DW237" s="174" t="s">
        <v>683</v>
      </c>
      <c r="DX237" s="180">
        <v>0</v>
      </c>
      <c r="DY237" s="180">
        <v>1</v>
      </c>
      <c r="DZ237" s="176">
        <v>0</v>
      </c>
      <c r="EA237" s="459">
        <v>0</v>
      </c>
      <c r="EB237" s="176">
        <v>0</v>
      </c>
      <c r="EC237" s="381">
        <v>1</v>
      </c>
      <c r="GH237" s="2" t="str">
        <f t="shared" si="33"/>
        <v>1</v>
      </c>
      <c r="GI237" s="2" t="str">
        <f t="shared" si="34"/>
        <v>1</v>
      </c>
      <c r="GJ237" s="2">
        <f t="shared" si="35"/>
        <v>100</v>
      </c>
    </row>
    <row r="238" spans="1:192" ht="79.5" customHeight="1" thickTop="1" x14ac:dyDescent="0.25">
      <c r="A238" s="140" t="s">
        <v>54</v>
      </c>
      <c r="B238" s="22" t="s">
        <v>55</v>
      </c>
      <c r="C238" s="29" t="s">
        <v>119</v>
      </c>
      <c r="D238" s="23" t="s">
        <v>17</v>
      </c>
      <c r="E238" s="94" t="s">
        <v>271</v>
      </c>
      <c r="F238" s="95" t="s">
        <v>204</v>
      </c>
      <c r="G238" s="96" t="s">
        <v>203</v>
      </c>
      <c r="H238" s="98" t="s">
        <v>205</v>
      </c>
      <c r="I238" s="97" t="s">
        <v>206</v>
      </c>
      <c r="J238" s="752" t="s">
        <v>1184</v>
      </c>
      <c r="K238" s="413" t="s">
        <v>1028</v>
      </c>
      <c r="L238" s="359" t="s">
        <v>686</v>
      </c>
      <c r="M238" s="409" t="s">
        <v>687</v>
      </c>
      <c r="N238" s="410">
        <f t="shared" si="27"/>
        <v>0</v>
      </c>
      <c r="O238" s="410">
        <f t="shared" si="28"/>
        <v>5</v>
      </c>
      <c r="P238" s="677">
        <v>0</v>
      </c>
      <c r="Q238" s="329">
        <f>SUM(R238:R246)</f>
        <v>200</v>
      </c>
      <c r="R238" s="720" t="str">
        <f t="shared" si="32"/>
        <v>100</v>
      </c>
      <c r="S238" s="666"/>
      <c r="T238" s="225"/>
      <c r="U238" s="152"/>
      <c r="V238" s="152"/>
      <c r="W238" s="152"/>
      <c r="X238" s="152"/>
      <c r="Y238" s="152"/>
      <c r="Z238" s="152"/>
      <c r="AA238" s="152"/>
      <c r="AB238" s="152"/>
      <c r="AC238" s="152"/>
      <c r="AD238" s="152"/>
      <c r="AE238" s="152"/>
      <c r="AF238" s="152"/>
      <c r="AG238" s="152"/>
      <c r="AH238" s="152"/>
      <c r="AI238" s="152"/>
      <c r="AJ238" s="152"/>
      <c r="AK238" s="152"/>
      <c r="AL238" s="152"/>
      <c r="AM238" s="152"/>
      <c r="AN238" s="152"/>
      <c r="AO238" s="152"/>
      <c r="AP238" s="152"/>
      <c r="AQ238" s="152"/>
      <c r="AR238" s="152"/>
      <c r="AS238" s="152"/>
      <c r="AT238" s="152"/>
      <c r="AU238" s="152"/>
      <c r="AV238" s="152"/>
      <c r="AW238" s="152"/>
      <c r="AX238" s="152"/>
      <c r="AY238" s="152"/>
      <c r="AZ238" s="152"/>
      <c r="BA238" s="152"/>
      <c r="BB238" s="152"/>
      <c r="BC238" s="152"/>
      <c r="BD238" s="152"/>
      <c r="BE238" s="152"/>
      <c r="BF238" s="152"/>
      <c r="BG238" s="152"/>
      <c r="BH238" s="152"/>
      <c r="BI238" s="152"/>
      <c r="BJ238" s="152"/>
      <c r="BK238" s="152"/>
      <c r="BL238" s="152"/>
      <c r="BM238" s="152"/>
      <c r="BN238" s="152"/>
      <c r="BO238" s="152"/>
      <c r="BP238" s="152"/>
      <c r="BQ238" s="152"/>
      <c r="BR238" s="152"/>
      <c r="BS238" s="152"/>
      <c r="BT238" s="152"/>
      <c r="BU238" s="152"/>
      <c r="BV238" s="538">
        <f t="shared" si="30"/>
        <v>0</v>
      </c>
      <c r="BW238" s="226">
        <f t="shared" si="31"/>
        <v>100</v>
      </c>
      <c r="BX238" s="483" t="s">
        <v>1207</v>
      </c>
      <c r="BY238" s="449"/>
      <c r="BZ238" s="451"/>
      <c r="DU238" s="373" t="s">
        <v>1027</v>
      </c>
      <c r="DV238" s="189" t="s">
        <v>684</v>
      </c>
      <c r="DW238" s="175" t="s">
        <v>685</v>
      </c>
      <c r="DX238" s="180">
        <v>1</v>
      </c>
      <c r="DY238" s="388">
        <v>4</v>
      </c>
      <c r="DZ238" s="176">
        <v>1</v>
      </c>
      <c r="EA238" s="183">
        <v>1</v>
      </c>
      <c r="EB238" s="176">
        <v>1</v>
      </c>
      <c r="EC238" s="377">
        <v>1</v>
      </c>
      <c r="GH238" s="2" t="str">
        <f t="shared" si="33"/>
        <v>0</v>
      </c>
      <c r="GI238" s="2" t="str">
        <f t="shared" si="34"/>
        <v>0</v>
      </c>
      <c r="GJ238" s="2" t="str">
        <f t="shared" si="35"/>
        <v>100</v>
      </c>
    </row>
    <row r="239" spans="1:192" ht="48" customHeight="1" x14ac:dyDescent="0.25">
      <c r="A239" s="140" t="s">
        <v>54</v>
      </c>
      <c r="B239" s="22" t="s">
        <v>55</v>
      </c>
      <c r="C239" s="29" t="s">
        <v>119</v>
      </c>
      <c r="D239" s="23" t="s">
        <v>17</v>
      </c>
      <c r="E239" s="36" t="s">
        <v>271</v>
      </c>
      <c r="F239" s="49" t="s">
        <v>204</v>
      </c>
      <c r="G239" s="49" t="s">
        <v>203</v>
      </c>
      <c r="H239" s="43" t="s">
        <v>205</v>
      </c>
      <c r="I239" s="48" t="s">
        <v>206</v>
      </c>
      <c r="J239" s="740"/>
      <c r="K239" s="411" t="s">
        <v>1029</v>
      </c>
      <c r="L239" s="354" t="s">
        <v>688</v>
      </c>
      <c r="M239" s="405" t="s">
        <v>689</v>
      </c>
      <c r="N239" s="404">
        <f t="shared" si="27"/>
        <v>0</v>
      </c>
      <c r="O239" s="404">
        <f t="shared" si="28"/>
        <v>1</v>
      </c>
      <c r="P239" s="675">
        <f t="shared" si="29"/>
        <v>0</v>
      </c>
      <c r="Q239" s="324"/>
      <c r="R239" s="716" t="str">
        <f t="shared" si="32"/>
        <v>100</v>
      </c>
      <c r="S239" s="666"/>
      <c r="T239" s="149"/>
      <c r="U239" s="150"/>
      <c r="V239" s="150"/>
      <c r="W239" s="150"/>
      <c r="X239" s="150"/>
      <c r="Y239" s="150"/>
      <c r="Z239" s="150"/>
      <c r="AA239" s="150"/>
      <c r="AB239" s="150"/>
      <c r="AC239" s="150"/>
      <c r="AD239" s="150"/>
      <c r="AE239" s="150"/>
      <c r="AF239" s="150"/>
      <c r="AG239" s="150"/>
      <c r="AH239" s="150"/>
      <c r="AI239" s="150"/>
      <c r="AJ239" s="150"/>
      <c r="AK239" s="150"/>
      <c r="AL239" s="150"/>
      <c r="AM239" s="150"/>
      <c r="AN239" s="150"/>
      <c r="AO239" s="150"/>
      <c r="AP239" s="150"/>
      <c r="AQ239" s="150"/>
      <c r="AR239" s="150"/>
      <c r="AS239" s="150"/>
      <c r="AT239" s="150"/>
      <c r="AU239" s="150"/>
      <c r="AV239" s="150"/>
      <c r="AW239" s="150"/>
      <c r="AX239" s="150"/>
      <c r="AY239" s="150"/>
      <c r="AZ239" s="150"/>
      <c r="BA239" s="150"/>
      <c r="BB239" s="150"/>
      <c r="BC239" s="150"/>
      <c r="BD239" s="150"/>
      <c r="BE239" s="150"/>
      <c r="BF239" s="150"/>
      <c r="BG239" s="150"/>
      <c r="BH239" s="150"/>
      <c r="BI239" s="150"/>
      <c r="BJ239" s="150"/>
      <c r="BK239" s="150"/>
      <c r="BL239" s="150"/>
      <c r="BM239" s="150"/>
      <c r="BN239" s="150"/>
      <c r="BO239" s="150"/>
      <c r="BP239" s="150"/>
      <c r="BQ239" s="150"/>
      <c r="BR239" s="150"/>
      <c r="BS239" s="150"/>
      <c r="BT239" s="150"/>
      <c r="BU239" s="150"/>
      <c r="BV239" s="191">
        <f t="shared" si="30"/>
        <v>0</v>
      </c>
      <c r="BW239" s="20">
        <f t="shared" si="31"/>
        <v>100</v>
      </c>
      <c r="BX239" s="480" t="s">
        <v>1207</v>
      </c>
      <c r="BY239" s="449"/>
      <c r="BZ239" s="451"/>
      <c r="DU239" s="379" t="s">
        <v>1028</v>
      </c>
      <c r="DV239" s="189" t="s">
        <v>686</v>
      </c>
      <c r="DW239" s="175" t="s">
        <v>687</v>
      </c>
      <c r="DX239" s="175">
        <v>0</v>
      </c>
      <c r="DY239" s="175">
        <v>5</v>
      </c>
      <c r="DZ239" s="176">
        <v>1</v>
      </c>
      <c r="EA239" s="459">
        <v>3</v>
      </c>
      <c r="EB239" s="195">
        <v>0.9</v>
      </c>
      <c r="EC239" s="375">
        <v>0.1</v>
      </c>
      <c r="GH239" s="2" t="str">
        <f t="shared" si="33"/>
        <v>0</v>
      </c>
      <c r="GI239" s="2" t="str">
        <f t="shared" si="34"/>
        <v>0</v>
      </c>
      <c r="GJ239" s="2" t="str">
        <f t="shared" si="35"/>
        <v>100</v>
      </c>
    </row>
    <row r="240" spans="1:192" ht="46.5" customHeight="1" x14ac:dyDescent="0.25">
      <c r="A240" s="140" t="s">
        <v>54</v>
      </c>
      <c r="B240" s="22" t="s">
        <v>55</v>
      </c>
      <c r="C240" s="29" t="s">
        <v>119</v>
      </c>
      <c r="D240" s="23" t="s">
        <v>17</v>
      </c>
      <c r="E240" s="36" t="s">
        <v>271</v>
      </c>
      <c r="F240" s="49" t="s">
        <v>204</v>
      </c>
      <c r="G240" s="49" t="s">
        <v>203</v>
      </c>
      <c r="H240" s="43" t="s">
        <v>205</v>
      </c>
      <c r="I240" s="48" t="s">
        <v>206</v>
      </c>
      <c r="J240" s="740"/>
      <c r="K240" s="411" t="s">
        <v>1030</v>
      </c>
      <c r="L240" s="354" t="s">
        <v>688</v>
      </c>
      <c r="M240" s="405" t="s">
        <v>690</v>
      </c>
      <c r="N240" s="404">
        <f t="shared" si="27"/>
        <v>5</v>
      </c>
      <c r="O240" s="404">
        <f t="shared" si="28"/>
        <v>1</v>
      </c>
      <c r="P240" s="675">
        <v>0.25</v>
      </c>
      <c r="Q240" s="324"/>
      <c r="R240" s="716">
        <f t="shared" si="32"/>
        <v>100</v>
      </c>
      <c r="S240" s="666"/>
      <c r="T240" s="149"/>
      <c r="U240" s="150"/>
      <c r="V240" s="150"/>
      <c r="W240" s="150"/>
      <c r="X240" s="150"/>
      <c r="Y240" s="150"/>
      <c r="Z240" s="150"/>
      <c r="AA240" s="150"/>
      <c r="AB240" s="150"/>
      <c r="AC240" s="150"/>
      <c r="AD240" s="150"/>
      <c r="AE240" s="150"/>
      <c r="AF240" s="150"/>
      <c r="AG240" s="150">
        <v>500000000</v>
      </c>
      <c r="AH240" s="150">
        <v>4000000</v>
      </c>
      <c r="AI240" s="150"/>
      <c r="AJ240" s="150"/>
      <c r="AK240" s="150"/>
      <c r="AL240" s="150"/>
      <c r="AM240" s="150"/>
      <c r="AN240" s="150"/>
      <c r="AO240" s="150"/>
      <c r="AP240" s="150"/>
      <c r="AQ240" s="150"/>
      <c r="AR240" s="150"/>
      <c r="AS240" s="150"/>
      <c r="AT240" s="150"/>
      <c r="AU240" s="150"/>
      <c r="AV240" s="150"/>
      <c r="AW240" s="150"/>
      <c r="AX240" s="150"/>
      <c r="AY240" s="150"/>
      <c r="AZ240" s="150"/>
      <c r="BA240" s="150"/>
      <c r="BB240" s="150"/>
      <c r="BC240" s="150"/>
      <c r="BD240" s="150"/>
      <c r="BE240" s="150"/>
      <c r="BF240" s="150"/>
      <c r="BG240" s="150"/>
      <c r="BH240" s="150"/>
      <c r="BI240" s="150"/>
      <c r="BJ240" s="150"/>
      <c r="BK240" s="150"/>
      <c r="BL240" s="150"/>
      <c r="BM240" s="150"/>
      <c r="BN240" s="150"/>
      <c r="BO240" s="150"/>
      <c r="BP240" s="150"/>
      <c r="BQ240" s="150"/>
      <c r="BR240" s="150"/>
      <c r="BS240" s="150"/>
      <c r="BT240" s="150"/>
      <c r="BU240" s="150"/>
      <c r="BV240" s="191">
        <f t="shared" si="30"/>
        <v>504000000</v>
      </c>
      <c r="BW240" s="20">
        <f t="shared" si="31"/>
        <v>-503999900</v>
      </c>
      <c r="BX240" s="480" t="s">
        <v>1207</v>
      </c>
      <c r="BY240" s="449"/>
      <c r="BZ240" s="451"/>
      <c r="DU240" s="379" t="s">
        <v>1029</v>
      </c>
      <c r="DV240" s="374" t="s">
        <v>688</v>
      </c>
      <c r="DW240" s="174" t="s">
        <v>689</v>
      </c>
      <c r="DX240" s="175">
        <v>0</v>
      </c>
      <c r="DY240" s="175">
        <v>1</v>
      </c>
      <c r="DZ240" s="176">
        <v>0</v>
      </c>
      <c r="EA240" s="457">
        <v>0.5</v>
      </c>
      <c r="EB240" s="195">
        <v>0.5</v>
      </c>
      <c r="EC240" s="377">
        <v>0</v>
      </c>
      <c r="GH240" s="2" t="str">
        <f t="shared" si="33"/>
        <v>1</v>
      </c>
      <c r="GI240" s="2" t="str">
        <f t="shared" si="34"/>
        <v>1</v>
      </c>
      <c r="GJ240" s="2">
        <f t="shared" si="35"/>
        <v>100</v>
      </c>
    </row>
    <row r="241" spans="1:192" ht="34.5" customHeight="1" x14ac:dyDescent="0.25">
      <c r="A241" s="140" t="s">
        <v>54</v>
      </c>
      <c r="B241" s="22" t="s">
        <v>55</v>
      </c>
      <c r="C241" s="29" t="s">
        <v>119</v>
      </c>
      <c r="D241" s="23" t="s">
        <v>17</v>
      </c>
      <c r="E241" s="36" t="s">
        <v>271</v>
      </c>
      <c r="F241" s="49" t="s">
        <v>204</v>
      </c>
      <c r="G241" s="49" t="s">
        <v>203</v>
      </c>
      <c r="H241" s="43" t="s">
        <v>205</v>
      </c>
      <c r="I241" s="48" t="s">
        <v>206</v>
      </c>
      <c r="J241" s="740"/>
      <c r="K241" s="411" t="s">
        <v>1031</v>
      </c>
      <c r="L241" s="354" t="s">
        <v>691</v>
      </c>
      <c r="M241" s="405" t="s">
        <v>692</v>
      </c>
      <c r="N241" s="404">
        <f t="shared" si="27"/>
        <v>0.01</v>
      </c>
      <c r="O241" s="404">
        <f t="shared" si="28"/>
        <v>0.5</v>
      </c>
      <c r="P241" s="675">
        <v>0</v>
      </c>
      <c r="Q241" s="324"/>
      <c r="R241" s="716" t="str">
        <f t="shared" si="32"/>
        <v>100</v>
      </c>
      <c r="S241" s="666"/>
      <c r="T241" s="149"/>
      <c r="U241" s="150"/>
      <c r="V241" s="150"/>
      <c r="W241" s="150"/>
      <c r="X241" s="150"/>
      <c r="Y241" s="150"/>
      <c r="Z241" s="150"/>
      <c r="AA241" s="150"/>
      <c r="AB241" s="150"/>
      <c r="AC241" s="150"/>
      <c r="AD241" s="150"/>
      <c r="AE241" s="150"/>
      <c r="AF241" s="150"/>
      <c r="AG241" s="150"/>
      <c r="AH241" s="150"/>
      <c r="AI241" s="150"/>
      <c r="AJ241" s="150"/>
      <c r="AK241" s="150"/>
      <c r="AL241" s="150"/>
      <c r="AM241" s="150"/>
      <c r="AN241" s="150"/>
      <c r="AO241" s="150"/>
      <c r="AP241" s="150"/>
      <c r="AQ241" s="150"/>
      <c r="AR241" s="150"/>
      <c r="AS241" s="150"/>
      <c r="AT241" s="150"/>
      <c r="AU241" s="150"/>
      <c r="AV241" s="150"/>
      <c r="AW241" s="150"/>
      <c r="AX241" s="150"/>
      <c r="AY241" s="150"/>
      <c r="AZ241" s="150"/>
      <c r="BA241" s="150"/>
      <c r="BB241" s="150"/>
      <c r="BC241" s="150"/>
      <c r="BD241" s="150"/>
      <c r="BE241" s="150"/>
      <c r="BF241" s="150"/>
      <c r="BG241" s="150"/>
      <c r="BH241" s="150"/>
      <c r="BI241" s="150"/>
      <c r="BJ241" s="150"/>
      <c r="BK241" s="150"/>
      <c r="BL241" s="150"/>
      <c r="BM241" s="150"/>
      <c r="BN241" s="150"/>
      <c r="BO241" s="150"/>
      <c r="BP241" s="150"/>
      <c r="BQ241" s="150"/>
      <c r="BR241" s="150"/>
      <c r="BS241" s="150"/>
      <c r="BT241" s="150"/>
      <c r="BU241" s="150"/>
      <c r="BV241" s="191">
        <f t="shared" si="30"/>
        <v>0</v>
      </c>
      <c r="BW241" s="20">
        <f t="shared" si="31"/>
        <v>100</v>
      </c>
      <c r="BX241" s="480" t="s">
        <v>1207</v>
      </c>
      <c r="BY241" s="449"/>
      <c r="BZ241" s="451"/>
      <c r="DU241" s="379" t="s">
        <v>1030</v>
      </c>
      <c r="DV241" s="374" t="s">
        <v>688</v>
      </c>
      <c r="DW241" s="185" t="s">
        <v>690</v>
      </c>
      <c r="DX241" s="185">
        <v>5</v>
      </c>
      <c r="DY241" s="185">
        <v>1</v>
      </c>
      <c r="DZ241" s="183">
        <v>0</v>
      </c>
      <c r="EA241" s="457">
        <v>0.2</v>
      </c>
      <c r="EB241" s="195">
        <v>0.8</v>
      </c>
      <c r="EC241" s="387">
        <v>0</v>
      </c>
      <c r="GH241" s="2" t="str">
        <f t="shared" si="33"/>
        <v>0</v>
      </c>
      <c r="GI241" s="2" t="str">
        <f t="shared" si="34"/>
        <v>0</v>
      </c>
      <c r="GJ241" s="2" t="str">
        <f t="shared" si="35"/>
        <v>100</v>
      </c>
    </row>
    <row r="242" spans="1:192" ht="45" customHeight="1" x14ac:dyDescent="0.25">
      <c r="A242" s="140" t="s">
        <v>54</v>
      </c>
      <c r="B242" s="22" t="s">
        <v>55</v>
      </c>
      <c r="C242" s="29" t="s">
        <v>119</v>
      </c>
      <c r="D242" s="23" t="s">
        <v>17</v>
      </c>
      <c r="E242" s="36" t="s">
        <v>271</v>
      </c>
      <c r="F242" s="49" t="s">
        <v>204</v>
      </c>
      <c r="G242" s="49" t="s">
        <v>203</v>
      </c>
      <c r="H242" s="43" t="s">
        <v>205</v>
      </c>
      <c r="I242" s="48" t="s">
        <v>206</v>
      </c>
      <c r="J242" s="740"/>
      <c r="K242" s="411" t="s">
        <v>1032</v>
      </c>
      <c r="L242" s="354" t="s">
        <v>693</v>
      </c>
      <c r="M242" s="405" t="s">
        <v>682</v>
      </c>
      <c r="N242" s="404">
        <f t="shared" si="27"/>
        <v>0</v>
      </c>
      <c r="O242" s="404">
        <f t="shared" si="28"/>
        <v>1</v>
      </c>
      <c r="P242" s="675">
        <f t="shared" si="29"/>
        <v>0</v>
      </c>
      <c r="Q242" s="324"/>
      <c r="R242" s="716" t="str">
        <f t="shared" si="32"/>
        <v>100</v>
      </c>
      <c r="S242" s="666"/>
      <c r="T242" s="149"/>
      <c r="U242" s="150"/>
      <c r="V242" s="150"/>
      <c r="W242" s="150"/>
      <c r="X242" s="150"/>
      <c r="Y242" s="150"/>
      <c r="Z242" s="150"/>
      <c r="AA242" s="150"/>
      <c r="AB242" s="150"/>
      <c r="AC242" s="150"/>
      <c r="AD242" s="150"/>
      <c r="AE242" s="150"/>
      <c r="AF242" s="150"/>
      <c r="AG242" s="150"/>
      <c r="AH242" s="150"/>
      <c r="AI242" s="150"/>
      <c r="AJ242" s="150"/>
      <c r="AK242" s="150"/>
      <c r="AL242" s="150"/>
      <c r="AM242" s="150"/>
      <c r="AN242" s="150"/>
      <c r="AO242" s="150"/>
      <c r="AP242" s="150"/>
      <c r="AQ242" s="150"/>
      <c r="AR242" s="150"/>
      <c r="AS242" s="150"/>
      <c r="AT242" s="150"/>
      <c r="AU242" s="150"/>
      <c r="AV242" s="150"/>
      <c r="AW242" s="150"/>
      <c r="AX242" s="150"/>
      <c r="AY242" s="150"/>
      <c r="AZ242" s="150"/>
      <c r="BA242" s="150"/>
      <c r="BB242" s="150"/>
      <c r="BC242" s="150"/>
      <c r="BD242" s="150"/>
      <c r="BE242" s="150"/>
      <c r="BF242" s="150"/>
      <c r="BG242" s="150"/>
      <c r="BH242" s="150"/>
      <c r="BI242" s="150"/>
      <c r="BJ242" s="150"/>
      <c r="BK242" s="150"/>
      <c r="BL242" s="150"/>
      <c r="BM242" s="150"/>
      <c r="BN242" s="150"/>
      <c r="BO242" s="150"/>
      <c r="BP242" s="150"/>
      <c r="BQ242" s="150"/>
      <c r="BR242" s="150"/>
      <c r="BS242" s="150"/>
      <c r="BT242" s="150"/>
      <c r="BU242" s="150"/>
      <c r="BV242" s="191">
        <f t="shared" si="30"/>
        <v>0</v>
      </c>
      <c r="BW242" s="20">
        <f t="shared" si="31"/>
        <v>100</v>
      </c>
      <c r="BX242" s="480" t="s">
        <v>1207</v>
      </c>
      <c r="BY242" s="449"/>
      <c r="BZ242" s="451"/>
      <c r="DU242" s="379" t="s">
        <v>1031</v>
      </c>
      <c r="DV242" s="189" t="s">
        <v>691</v>
      </c>
      <c r="DW242" s="175" t="s">
        <v>692</v>
      </c>
      <c r="DX242" s="186">
        <v>0.01</v>
      </c>
      <c r="DY242" s="184">
        <v>0.5</v>
      </c>
      <c r="DZ242" s="176">
        <v>0</v>
      </c>
      <c r="EA242" s="181">
        <v>0.2</v>
      </c>
      <c r="EB242" s="177">
        <v>0.2</v>
      </c>
      <c r="EC242" s="380">
        <v>0.1</v>
      </c>
      <c r="GH242" s="2" t="str">
        <f t="shared" si="33"/>
        <v>0</v>
      </c>
      <c r="GI242" s="2" t="str">
        <f t="shared" si="34"/>
        <v>0</v>
      </c>
      <c r="GJ242" s="2" t="str">
        <f t="shared" si="35"/>
        <v>100</v>
      </c>
    </row>
    <row r="243" spans="1:192" ht="43.5" customHeight="1" x14ac:dyDescent="0.25">
      <c r="A243" s="140" t="s">
        <v>54</v>
      </c>
      <c r="B243" s="22" t="s">
        <v>55</v>
      </c>
      <c r="C243" s="29" t="s">
        <v>119</v>
      </c>
      <c r="D243" s="23" t="s">
        <v>17</v>
      </c>
      <c r="E243" s="36" t="s">
        <v>271</v>
      </c>
      <c r="F243" s="49" t="s">
        <v>204</v>
      </c>
      <c r="G243" s="49" t="s">
        <v>203</v>
      </c>
      <c r="H243" s="43" t="s">
        <v>205</v>
      </c>
      <c r="I243" s="48" t="s">
        <v>206</v>
      </c>
      <c r="J243" s="740"/>
      <c r="K243" s="411" t="s">
        <v>1033</v>
      </c>
      <c r="L243" s="354" t="s">
        <v>693</v>
      </c>
      <c r="M243" s="405" t="s">
        <v>683</v>
      </c>
      <c r="N243" s="404">
        <f t="shared" si="27"/>
        <v>0</v>
      </c>
      <c r="O243" s="404">
        <f t="shared" si="28"/>
        <v>1</v>
      </c>
      <c r="P243" s="675">
        <v>0</v>
      </c>
      <c r="Q243" s="324"/>
      <c r="R243" s="716" t="str">
        <f t="shared" si="32"/>
        <v>100</v>
      </c>
      <c r="S243" s="666"/>
      <c r="T243" s="149"/>
      <c r="U243" s="150"/>
      <c r="V243" s="150"/>
      <c r="W243" s="150"/>
      <c r="X243" s="150"/>
      <c r="Y243" s="150"/>
      <c r="Z243" s="150"/>
      <c r="AA243" s="150"/>
      <c r="AB243" s="150"/>
      <c r="AC243" s="150"/>
      <c r="AD243" s="150"/>
      <c r="AE243" s="150"/>
      <c r="AF243" s="150"/>
      <c r="AG243" s="150"/>
      <c r="AH243" s="150"/>
      <c r="AI243" s="150"/>
      <c r="AJ243" s="150"/>
      <c r="AK243" s="150"/>
      <c r="AL243" s="150"/>
      <c r="AM243" s="150"/>
      <c r="AN243" s="150"/>
      <c r="AO243" s="150"/>
      <c r="AP243" s="150"/>
      <c r="AQ243" s="150"/>
      <c r="AR243" s="150"/>
      <c r="AS243" s="150"/>
      <c r="AT243" s="150"/>
      <c r="AU243" s="150"/>
      <c r="AV243" s="150"/>
      <c r="AW243" s="150"/>
      <c r="AX243" s="150"/>
      <c r="AY243" s="150"/>
      <c r="AZ243" s="150"/>
      <c r="BA243" s="150"/>
      <c r="BB243" s="150"/>
      <c r="BC243" s="150"/>
      <c r="BD243" s="150"/>
      <c r="BE243" s="150"/>
      <c r="BF243" s="150"/>
      <c r="BG243" s="150"/>
      <c r="BH243" s="150"/>
      <c r="BI243" s="150"/>
      <c r="BJ243" s="150"/>
      <c r="BK243" s="150"/>
      <c r="BL243" s="150"/>
      <c r="BM243" s="150"/>
      <c r="BN243" s="150"/>
      <c r="BO243" s="150"/>
      <c r="BP243" s="150"/>
      <c r="BQ243" s="150"/>
      <c r="BR243" s="150"/>
      <c r="BS243" s="150"/>
      <c r="BT243" s="150"/>
      <c r="BU243" s="150"/>
      <c r="BV243" s="191">
        <f t="shared" si="30"/>
        <v>0</v>
      </c>
      <c r="BW243" s="20">
        <f t="shared" si="31"/>
        <v>100</v>
      </c>
      <c r="BX243" s="480" t="s">
        <v>1207</v>
      </c>
      <c r="BY243" s="449"/>
      <c r="BZ243" s="451"/>
      <c r="DU243" s="379" t="s">
        <v>1032</v>
      </c>
      <c r="DV243" s="374" t="s">
        <v>693</v>
      </c>
      <c r="DW243" s="174" t="s">
        <v>682</v>
      </c>
      <c r="DX243" s="180">
        <v>0</v>
      </c>
      <c r="DY243" s="180">
        <v>1</v>
      </c>
      <c r="DZ243" s="177">
        <v>0.3</v>
      </c>
      <c r="EA243" s="457">
        <v>0.1</v>
      </c>
      <c r="EB243" s="195">
        <v>0.6</v>
      </c>
      <c r="EC243" s="377">
        <v>0</v>
      </c>
      <c r="GH243" s="2" t="str">
        <f t="shared" si="33"/>
        <v>0</v>
      </c>
      <c r="GI243" s="2" t="str">
        <f t="shared" si="34"/>
        <v>0</v>
      </c>
      <c r="GJ243" s="2" t="str">
        <f t="shared" si="35"/>
        <v>100</v>
      </c>
    </row>
    <row r="244" spans="1:192" ht="43.5" customHeight="1" x14ac:dyDescent="0.25">
      <c r="A244" s="140" t="s">
        <v>54</v>
      </c>
      <c r="B244" s="22" t="s">
        <v>55</v>
      </c>
      <c r="C244" s="29" t="s">
        <v>119</v>
      </c>
      <c r="D244" s="23" t="s">
        <v>17</v>
      </c>
      <c r="E244" s="36" t="s">
        <v>271</v>
      </c>
      <c r="F244" s="49" t="s">
        <v>204</v>
      </c>
      <c r="G244" s="49" t="s">
        <v>203</v>
      </c>
      <c r="H244" s="43" t="s">
        <v>205</v>
      </c>
      <c r="I244" s="48" t="s">
        <v>206</v>
      </c>
      <c r="J244" s="740"/>
      <c r="K244" s="411" t="s">
        <v>1034</v>
      </c>
      <c r="L244" s="354" t="s">
        <v>694</v>
      </c>
      <c r="M244" s="405" t="s">
        <v>695</v>
      </c>
      <c r="N244" s="404">
        <f t="shared" si="27"/>
        <v>0.4</v>
      </c>
      <c r="O244" s="404">
        <f t="shared" si="28"/>
        <v>1</v>
      </c>
      <c r="P244" s="675">
        <f t="shared" si="29"/>
        <v>0</v>
      </c>
      <c r="Q244" s="324"/>
      <c r="R244" s="716" t="str">
        <f t="shared" si="32"/>
        <v>100</v>
      </c>
      <c r="S244" s="666"/>
      <c r="T244" s="149"/>
      <c r="U244" s="150"/>
      <c r="V244" s="150"/>
      <c r="W244" s="150"/>
      <c r="X244" s="150"/>
      <c r="Y244" s="150"/>
      <c r="Z244" s="150"/>
      <c r="AA244" s="150"/>
      <c r="AB244" s="150"/>
      <c r="AC244" s="150"/>
      <c r="AD244" s="150"/>
      <c r="AE244" s="150"/>
      <c r="AF244" s="150"/>
      <c r="AG244" s="150"/>
      <c r="AH244" s="150"/>
      <c r="AI244" s="150"/>
      <c r="AJ244" s="150"/>
      <c r="AK244" s="150"/>
      <c r="AL244" s="150"/>
      <c r="AM244" s="150"/>
      <c r="AN244" s="150"/>
      <c r="AO244" s="150"/>
      <c r="AP244" s="150"/>
      <c r="AQ244" s="150"/>
      <c r="AR244" s="150"/>
      <c r="AS244" s="150"/>
      <c r="AT244" s="150"/>
      <c r="AU244" s="150"/>
      <c r="AV244" s="150"/>
      <c r="AW244" s="150"/>
      <c r="AX244" s="150"/>
      <c r="AY244" s="150"/>
      <c r="AZ244" s="150"/>
      <c r="BA244" s="150"/>
      <c r="BB244" s="150"/>
      <c r="BC244" s="150"/>
      <c r="BD244" s="150"/>
      <c r="BE244" s="150"/>
      <c r="BF244" s="150"/>
      <c r="BG244" s="150"/>
      <c r="BH244" s="150"/>
      <c r="BI244" s="150"/>
      <c r="BJ244" s="150"/>
      <c r="BK244" s="150"/>
      <c r="BL244" s="150"/>
      <c r="BM244" s="150"/>
      <c r="BN244" s="150"/>
      <c r="BO244" s="150"/>
      <c r="BP244" s="150"/>
      <c r="BQ244" s="150"/>
      <c r="BR244" s="150"/>
      <c r="BS244" s="150"/>
      <c r="BT244" s="150"/>
      <c r="BU244" s="150"/>
      <c r="BV244" s="191">
        <f t="shared" si="30"/>
        <v>0</v>
      </c>
      <c r="BW244" s="20">
        <f t="shared" si="31"/>
        <v>100</v>
      </c>
      <c r="BX244" s="480" t="s">
        <v>1207</v>
      </c>
      <c r="BY244" s="449"/>
      <c r="BZ244" s="451"/>
      <c r="DU244" s="379" t="s">
        <v>1033</v>
      </c>
      <c r="DV244" s="374" t="s">
        <v>693</v>
      </c>
      <c r="DW244" s="174" t="s">
        <v>683</v>
      </c>
      <c r="DX244" s="180">
        <v>0</v>
      </c>
      <c r="DY244" s="180">
        <v>1</v>
      </c>
      <c r="DZ244" s="177">
        <v>0.1</v>
      </c>
      <c r="EA244" s="457">
        <v>0</v>
      </c>
      <c r="EB244" s="195">
        <v>0.2</v>
      </c>
      <c r="EC244" s="375">
        <v>0.7</v>
      </c>
      <c r="GH244" s="2" t="str">
        <f t="shared" si="33"/>
        <v>0</v>
      </c>
      <c r="GI244" s="2" t="str">
        <f t="shared" si="34"/>
        <v>0</v>
      </c>
      <c r="GJ244" s="2" t="str">
        <f t="shared" si="35"/>
        <v>100</v>
      </c>
    </row>
    <row r="245" spans="1:192" ht="51" customHeight="1" x14ac:dyDescent="0.25">
      <c r="A245" s="140" t="s">
        <v>54</v>
      </c>
      <c r="B245" s="22" t="s">
        <v>55</v>
      </c>
      <c r="C245" s="29" t="s">
        <v>119</v>
      </c>
      <c r="D245" s="23" t="s">
        <v>17</v>
      </c>
      <c r="E245" s="36" t="s">
        <v>271</v>
      </c>
      <c r="F245" s="49" t="s">
        <v>204</v>
      </c>
      <c r="G245" s="49" t="s">
        <v>203</v>
      </c>
      <c r="H245" s="43" t="s">
        <v>205</v>
      </c>
      <c r="I245" s="48" t="s">
        <v>206</v>
      </c>
      <c r="J245" s="740"/>
      <c r="K245" s="411" t="s">
        <v>1035</v>
      </c>
      <c r="L245" s="354" t="s">
        <v>694</v>
      </c>
      <c r="M245" s="405" t="s">
        <v>696</v>
      </c>
      <c r="N245" s="404">
        <f t="shared" si="27"/>
        <v>0</v>
      </c>
      <c r="O245" s="404">
        <f t="shared" si="28"/>
        <v>1</v>
      </c>
      <c r="P245" s="675">
        <v>0</v>
      </c>
      <c r="Q245" s="324"/>
      <c r="R245" s="716" t="str">
        <f t="shared" si="32"/>
        <v>100</v>
      </c>
      <c r="S245" s="666"/>
      <c r="T245" s="149"/>
      <c r="U245" s="150"/>
      <c r="V245" s="150"/>
      <c r="W245" s="150"/>
      <c r="X245" s="150"/>
      <c r="Y245" s="150"/>
      <c r="Z245" s="150"/>
      <c r="AA245" s="150"/>
      <c r="AB245" s="150"/>
      <c r="AC245" s="150"/>
      <c r="AD245" s="150"/>
      <c r="AE245" s="150"/>
      <c r="AF245" s="150"/>
      <c r="AG245" s="150"/>
      <c r="AH245" s="150"/>
      <c r="AI245" s="150"/>
      <c r="AJ245" s="150"/>
      <c r="AK245" s="150"/>
      <c r="AL245" s="150"/>
      <c r="AM245" s="150"/>
      <c r="AN245" s="150"/>
      <c r="AO245" s="150"/>
      <c r="AP245" s="150"/>
      <c r="AQ245" s="150"/>
      <c r="AR245" s="150"/>
      <c r="AS245" s="150"/>
      <c r="AT245" s="150"/>
      <c r="AU245" s="150"/>
      <c r="AV245" s="150"/>
      <c r="AW245" s="150"/>
      <c r="AX245" s="150"/>
      <c r="AY245" s="150"/>
      <c r="AZ245" s="150"/>
      <c r="BA245" s="150"/>
      <c r="BB245" s="150"/>
      <c r="BC245" s="150"/>
      <c r="BD245" s="150"/>
      <c r="BE245" s="150"/>
      <c r="BF245" s="150"/>
      <c r="BG245" s="150"/>
      <c r="BH245" s="150"/>
      <c r="BI245" s="150"/>
      <c r="BJ245" s="150"/>
      <c r="BK245" s="150"/>
      <c r="BL245" s="150"/>
      <c r="BM245" s="150"/>
      <c r="BN245" s="150"/>
      <c r="BO245" s="150"/>
      <c r="BP245" s="150"/>
      <c r="BQ245" s="150"/>
      <c r="BR245" s="150"/>
      <c r="BS245" s="150"/>
      <c r="BT245" s="150"/>
      <c r="BU245" s="150"/>
      <c r="BV245" s="191">
        <f t="shared" si="30"/>
        <v>0</v>
      </c>
      <c r="BW245" s="20">
        <f t="shared" si="31"/>
        <v>100</v>
      </c>
      <c r="BX245" s="480" t="s">
        <v>1207</v>
      </c>
      <c r="BY245" s="449"/>
      <c r="BZ245" s="451"/>
      <c r="DU245" s="379" t="s">
        <v>1034</v>
      </c>
      <c r="DV245" s="374" t="s">
        <v>694</v>
      </c>
      <c r="DW245" s="174" t="s">
        <v>695</v>
      </c>
      <c r="DX245" s="184">
        <v>0.4</v>
      </c>
      <c r="DY245" s="180">
        <v>1</v>
      </c>
      <c r="DZ245" s="177">
        <v>0.8</v>
      </c>
      <c r="EA245" s="181">
        <v>0.2</v>
      </c>
      <c r="EB245" s="176">
        <v>0</v>
      </c>
      <c r="EC245" s="377">
        <v>0</v>
      </c>
      <c r="GH245" s="2" t="str">
        <f t="shared" si="33"/>
        <v>0</v>
      </c>
      <c r="GI245" s="2" t="str">
        <f t="shared" si="34"/>
        <v>0</v>
      </c>
      <c r="GJ245" s="2" t="str">
        <f t="shared" si="35"/>
        <v>100</v>
      </c>
    </row>
    <row r="246" spans="1:192" ht="45" customHeight="1" thickBot="1" x14ac:dyDescent="0.3">
      <c r="A246" s="140" t="s">
        <v>54</v>
      </c>
      <c r="B246" s="22" t="s">
        <v>55</v>
      </c>
      <c r="C246" s="29" t="s">
        <v>119</v>
      </c>
      <c r="D246" s="23" t="s">
        <v>17</v>
      </c>
      <c r="E246" s="216" t="s">
        <v>271</v>
      </c>
      <c r="F246" s="234" t="s">
        <v>204</v>
      </c>
      <c r="G246" s="234" t="s">
        <v>203</v>
      </c>
      <c r="H246" s="218" t="s">
        <v>205</v>
      </c>
      <c r="I246" s="219" t="s">
        <v>206</v>
      </c>
      <c r="J246" s="751"/>
      <c r="K246" s="412" t="s">
        <v>1036</v>
      </c>
      <c r="L246" s="358" t="s">
        <v>697</v>
      </c>
      <c r="M246" s="402" t="s">
        <v>685</v>
      </c>
      <c r="N246" s="403">
        <f t="shared" si="27"/>
        <v>0</v>
      </c>
      <c r="O246" s="403">
        <f t="shared" si="28"/>
        <v>4</v>
      </c>
      <c r="P246" s="676">
        <f t="shared" si="29"/>
        <v>1</v>
      </c>
      <c r="Q246" s="328"/>
      <c r="R246" s="719">
        <f t="shared" si="32"/>
        <v>100</v>
      </c>
      <c r="S246" s="666"/>
      <c r="T246" s="220"/>
      <c r="U246" s="221"/>
      <c r="V246" s="221"/>
      <c r="W246" s="221"/>
      <c r="X246" s="221"/>
      <c r="Y246" s="221"/>
      <c r="Z246" s="221"/>
      <c r="AA246" s="221"/>
      <c r="AB246" s="221"/>
      <c r="AC246" s="221"/>
      <c r="AD246" s="221"/>
      <c r="AE246" s="221"/>
      <c r="AF246" s="221"/>
      <c r="AG246" s="221">
        <v>60119762</v>
      </c>
      <c r="AH246" s="221"/>
      <c r="AI246" s="221"/>
      <c r="AJ246" s="221"/>
      <c r="AK246" s="221"/>
      <c r="AL246" s="221"/>
      <c r="AM246" s="221"/>
      <c r="AN246" s="221"/>
      <c r="AO246" s="221"/>
      <c r="AP246" s="221"/>
      <c r="AQ246" s="221"/>
      <c r="AR246" s="221"/>
      <c r="AS246" s="221"/>
      <c r="AT246" s="221"/>
      <c r="AU246" s="221"/>
      <c r="AV246" s="221"/>
      <c r="AW246" s="221"/>
      <c r="AX246" s="221"/>
      <c r="AY246" s="221"/>
      <c r="AZ246" s="221"/>
      <c r="BA246" s="221"/>
      <c r="BB246" s="221"/>
      <c r="BC246" s="221"/>
      <c r="BD246" s="221"/>
      <c r="BE246" s="221"/>
      <c r="BF246" s="221"/>
      <c r="BG246" s="221">
        <v>184651000</v>
      </c>
      <c r="BH246" s="221"/>
      <c r="BI246" s="221"/>
      <c r="BJ246" s="221"/>
      <c r="BK246" s="221"/>
      <c r="BL246" s="221"/>
      <c r="BM246" s="221"/>
      <c r="BN246" s="221"/>
      <c r="BO246" s="221"/>
      <c r="BP246" s="221"/>
      <c r="BQ246" s="221"/>
      <c r="BR246" s="221"/>
      <c r="BS246" s="221"/>
      <c r="BT246" s="221"/>
      <c r="BU246" s="221"/>
      <c r="BV246" s="539">
        <f t="shared" si="30"/>
        <v>244770762</v>
      </c>
      <c r="BW246" s="222">
        <f t="shared" si="31"/>
        <v>-244770662</v>
      </c>
      <c r="BX246" s="484" t="s">
        <v>1207</v>
      </c>
      <c r="BY246" s="449"/>
      <c r="BZ246" s="451"/>
      <c r="DU246" s="379" t="s">
        <v>1035</v>
      </c>
      <c r="DV246" s="374" t="s">
        <v>694</v>
      </c>
      <c r="DW246" s="174" t="s">
        <v>696</v>
      </c>
      <c r="DX246" s="180">
        <v>0</v>
      </c>
      <c r="DY246" s="180">
        <v>1</v>
      </c>
      <c r="DZ246" s="176">
        <v>0</v>
      </c>
      <c r="EA246" s="457">
        <v>0.2</v>
      </c>
      <c r="EB246" s="195">
        <v>0.6</v>
      </c>
      <c r="EC246" s="375">
        <v>0.2</v>
      </c>
      <c r="GH246" s="2" t="str">
        <f t="shared" si="33"/>
        <v>1</v>
      </c>
      <c r="GI246" s="2" t="str">
        <f t="shared" si="34"/>
        <v>1</v>
      </c>
      <c r="GJ246" s="2">
        <f t="shared" si="35"/>
        <v>100</v>
      </c>
    </row>
    <row r="247" spans="1:192" ht="47.25" customHeight="1" thickTop="1" x14ac:dyDescent="0.25">
      <c r="A247" s="140" t="s">
        <v>54</v>
      </c>
      <c r="B247" s="22" t="s">
        <v>55</v>
      </c>
      <c r="C247" s="29" t="s">
        <v>119</v>
      </c>
      <c r="D247" s="23" t="s">
        <v>17</v>
      </c>
      <c r="E247" s="94" t="s">
        <v>272</v>
      </c>
      <c r="F247" s="95" t="s">
        <v>207</v>
      </c>
      <c r="G247" s="101" t="s">
        <v>203</v>
      </c>
      <c r="H247" s="98" t="s">
        <v>208</v>
      </c>
      <c r="I247" s="97" t="s">
        <v>209</v>
      </c>
      <c r="J247" s="752" t="s">
        <v>1185</v>
      </c>
      <c r="K247" s="413" t="s">
        <v>1037</v>
      </c>
      <c r="L247" s="359" t="s">
        <v>698</v>
      </c>
      <c r="M247" s="409" t="s">
        <v>685</v>
      </c>
      <c r="N247" s="410">
        <f t="shared" si="27"/>
        <v>0</v>
      </c>
      <c r="O247" s="410">
        <f t="shared" si="28"/>
        <v>4</v>
      </c>
      <c r="P247" s="677">
        <f t="shared" si="29"/>
        <v>1</v>
      </c>
      <c r="Q247" s="329">
        <f>SUM(R247:R249)</f>
        <v>100</v>
      </c>
      <c r="R247" s="709">
        <f t="shared" si="32"/>
        <v>100</v>
      </c>
      <c r="S247" s="666"/>
      <c r="T247" s="225"/>
      <c r="U247" s="152"/>
      <c r="V247" s="152"/>
      <c r="W247" s="152"/>
      <c r="X247" s="152"/>
      <c r="Y247" s="152"/>
      <c r="Z247" s="152"/>
      <c r="AA247" s="152"/>
      <c r="AB247" s="152"/>
      <c r="AC247" s="152"/>
      <c r="AD247" s="152"/>
      <c r="AE247" s="152"/>
      <c r="AF247" s="152"/>
      <c r="AG247" s="152">
        <v>9301201</v>
      </c>
      <c r="AH247" s="152"/>
      <c r="AI247" s="152"/>
      <c r="AJ247" s="152"/>
      <c r="AK247" s="152"/>
      <c r="AL247" s="152"/>
      <c r="AM247" s="152"/>
      <c r="AN247" s="152"/>
      <c r="AO247" s="152"/>
      <c r="AP247" s="152"/>
      <c r="AQ247" s="152"/>
      <c r="AR247" s="152"/>
      <c r="AS247" s="152"/>
      <c r="AT247" s="152"/>
      <c r="AU247" s="152"/>
      <c r="AV247" s="152"/>
      <c r="AW247" s="152"/>
      <c r="AX247" s="152"/>
      <c r="AY247" s="152"/>
      <c r="AZ247" s="152"/>
      <c r="BA247" s="152"/>
      <c r="BB247" s="152"/>
      <c r="BC247" s="152"/>
      <c r="BD247" s="152"/>
      <c r="BE247" s="152"/>
      <c r="BF247" s="152"/>
      <c r="BG247" s="152">
        <v>28567578</v>
      </c>
      <c r="BH247" s="152"/>
      <c r="BI247" s="152"/>
      <c r="BJ247" s="152"/>
      <c r="BK247" s="152"/>
      <c r="BL247" s="152"/>
      <c r="BM247" s="152"/>
      <c r="BN247" s="152"/>
      <c r="BO247" s="152"/>
      <c r="BP247" s="152"/>
      <c r="BQ247" s="152"/>
      <c r="BR247" s="152"/>
      <c r="BS247" s="152"/>
      <c r="BT247" s="152"/>
      <c r="BU247" s="152"/>
      <c r="BV247" s="538">
        <f t="shared" si="30"/>
        <v>37868779</v>
      </c>
      <c r="BW247" s="226">
        <f t="shared" si="31"/>
        <v>-37868679</v>
      </c>
      <c r="BX247" s="483" t="s">
        <v>1207</v>
      </c>
      <c r="BY247" s="449"/>
      <c r="BZ247" s="451"/>
      <c r="DU247" s="379" t="s">
        <v>1036</v>
      </c>
      <c r="DV247" s="189" t="s">
        <v>697</v>
      </c>
      <c r="DW247" s="175" t="s">
        <v>685</v>
      </c>
      <c r="DX247" s="180">
        <v>0</v>
      </c>
      <c r="DY247" s="180">
        <v>4</v>
      </c>
      <c r="DZ247" s="176">
        <v>1</v>
      </c>
      <c r="EA247" s="183">
        <v>1</v>
      </c>
      <c r="EB247" s="176">
        <v>1</v>
      </c>
      <c r="EC247" s="377">
        <v>1</v>
      </c>
      <c r="GH247" s="2" t="str">
        <f t="shared" si="33"/>
        <v>1</v>
      </c>
      <c r="GI247" s="2" t="str">
        <f t="shared" si="34"/>
        <v>1</v>
      </c>
      <c r="GJ247" s="2">
        <f t="shared" si="35"/>
        <v>100</v>
      </c>
    </row>
    <row r="248" spans="1:192" ht="42" customHeight="1" x14ac:dyDescent="0.25">
      <c r="A248" s="140" t="s">
        <v>54</v>
      </c>
      <c r="B248" s="22" t="s">
        <v>55</v>
      </c>
      <c r="C248" s="29" t="s">
        <v>119</v>
      </c>
      <c r="D248" s="23" t="s">
        <v>17</v>
      </c>
      <c r="E248" s="36" t="s">
        <v>272</v>
      </c>
      <c r="F248" s="42" t="s">
        <v>207</v>
      </c>
      <c r="G248" s="42" t="s">
        <v>203</v>
      </c>
      <c r="H248" s="43" t="s">
        <v>208</v>
      </c>
      <c r="I248" s="48" t="s">
        <v>209</v>
      </c>
      <c r="J248" s="740"/>
      <c r="K248" s="411" t="s">
        <v>1038</v>
      </c>
      <c r="L248" s="354" t="s">
        <v>699</v>
      </c>
      <c r="M248" s="405" t="s">
        <v>700</v>
      </c>
      <c r="N248" s="404">
        <f t="shared" si="27"/>
        <v>7</v>
      </c>
      <c r="O248" s="404">
        <f t="shared" si="28"/>
        <v>3</v>
      </c>
      <c r="P248" s="675">
        <v>0</v>
      </c>
      <c r="Q248" s="324"/>
      <c r="R248" s="704" t="str">
        <f t="shared" si="32"/>
        <v>100</v>
      </c>
      <c r="S248" s="666"/>
      <c r="T248" s="149"/>
      <c r="U248" s="150"/>
      <c r="V248" s="150"/>
      <c r="W248" s="150"/>
      <c r="X248" s="150"/>
      <c r="Y248" s="150"/>
      <c r="Z248" s="150"/>
      <c r="AA248" s="150"/>
      <c r="AB248" s="150"/>
      <c r="AC248" s="150"/>
      <c r="AD248" s="150"/>
      <c r="AE248" s="150"/>
      <c r="AF248" s="150"/>
      <c r="AG248" s="150"/>
      <c r="AH248" s="150"/>
      <c r="AI248" s="150"/>
      <c r="AJ248" s="150"/>
      <c r="AK248" s="150"/>
      <c r="AL248" s="150"/>
      <c r="AM248" s="150"/>
      <c r="AN248" s="150"/>
      <c r="AO248" s="150"/>
      <c r="AP248" s="150"/>
      <c r="AQ248" s="150"/>
      <c r="AR248" s="150"/>
      <c r="AS248" s="150"/>
      <c r="AT248" s="150"/>
      <c r="AU248" s="150"/>
      <c r="AV248" s="150"/>
      <c r="AW248" s="150"/>
      <c r="AX248" s="150"/>
      <c r="AY248" s="150"/>
      <c r="AZ248" s="150"/>
      <c r="BA248" s="150"/>
      <c r="BB248" s="150"/>
      <c r="BC248" s="150"/>
      <c r="BD248" s="150"/>
      <c r="BE248" s="150"/>
      <c r="BF248" s="150"/>
      <c r="BG248" s="150"/>
      <c r="BH248" s="150"/>
      <c r="BI248" s="150"/>
      <c r="BJ248" s="150"/>
      <c r="BK248" s="150"/>
      <c r="BL248" s="150"/>
      <c r="BM248" s="150"/>
      <c r="BN248" s="150"/>
      <c r="BO248" s="150"/>
      <c r="BP248" s="150"/>
      <c r="BQ248" s="150"/>
      <c r="BR248" s="150"/>
      <c r="BS248" s="150"/>
      <c r="BT248" s="150"/>
      <c r="BU248" s="150"/>
      <c r="BV248" s="191">
        <f t="shared" si="30"/>
        <v>0</v>
      </c>
      <c r="BW248" s="20">
        <f t="shared" si="31"/>
        <v>100</v>
      </c>
      <c r="BX248" s="480" t="s">
        <v>1207</v>
      </c>
      <c r="BY248" s="449"/>
      <c r="BZ248" s="451"/>
      <c r="DU248" s="379" t="s">
        <v>1037</v>
      </c>
      <c r="DV248" s="189" t="s">
        <v>698</v>
      </c>
      <c r="DW248" s="175" t="s">
        <v>685</v>
      </c>
      <c r="DX248" s="175">
        <v>0</v>
      </c>
      <c r="DY248" s="175">
        <v>4</v>
      </c>
      <c r="DZ248" s="176">
        <v>1</v>
      </c>
      <c r="EA248" s="183">
        <v>1</v>
      </c>
      <c r="EB248" s="176">
        <v>1</v>
      </c>
      <c r="EC248" s="377">
        <v>1</v>
      </c>
      <c r="GH248" s="2" t="str">
        <f t="shared" si="33"/>
        <v>0</v>
      </c>
      <c r="GI248" s="2" t="str">
        <f t="shared" si="34"/>
        <v>0</v>
      </c>
      <c r="GJ248" s="2" t="str">
        <f t="shared" si="35"/>
        <v>100</v>
      </c>
    </row>
    <row r="249" spans="1:192" ht="38.25" customHeight="1" thickBot="1" x14ac:dyDescent="0.3">
      <c r="A249" s="140" t="s">
        <v>54</v>
      </c>
      <c r="B249" s="22" t="s">
        <v>55</v>
      </c>
      <c r="C249" s="29" t="s">
        <v>119</v>
      </c>
      <c r="D249" s="23" t="s">
        <v>17</v>
      </c>
      <c r="E249" s="216" t="s">
        <v>272</v>
      </c>
      <c r="F249" s="217" t="s">
        <v>207</v>
      </c>
      <c r="G249" s="217" t="s">
        <v>203</v>
      </c>
      <c r="H249" s="218" t="s">
        <v>208</v>
      </c>
      <c r="I249" s="219" t="s">
        <v>209</v>
      </c>
      <c r="J249" s="751"/>
      <c r="K249" s="412" t="s">
        <v>1039</v>
      </c>
      <c r="L249" s="358" t="s">
        <v>701</v>
      </c>
      <c r="M249" s="402" t="s">
        <v>702</v>
      </c>
      <c r="N249" s="403">
        <f t="shared" si="27"/>
        <v>0</v>
      </c>
      <c r="O249" s="403">
        <f t="shared" si="28"/>
        <v>2</v>
      </c>
      <c r="P249" s="676">
        <f t="shared" si="29"/>
        <v>0</v>
      </c>
      <c r="Q249" s="328"/>
      <c r="R249" s="708" t="str">
        <f t="shared" si="32"/>
        <v>100</v>
      </c>
      <c r="S249" s="666"/>
      <c r="T249" s="220"/>
      <c r="U249" s="221"/>
      <c r="V249" s="221"/>
      <c r="W249" s="221"/>
      <c r="X249" s="221"/>
      <c r="Y249" s="221"/>
      <c r="Z249" s="221"/>
      <c r="AA249" s="221"/>
      <c r="AB249" s="221"/>
      <c r="AC249" s="221"/>
      <c r="AD249" s="221"/>
      <c r="AE249" s="221"/>
      <c r="AF249" s="221"/>
      <c r="AG249" s="221"/>
      <c r="AH249" s="221"/>
      <c r="AI249" s="221"/>
      <c r="AJ249" s="221"/>
      <c r="AK249" s="221"/>
      <c r="AL249" s="221"/>
      <c r="AM249" s="221"/>
      <c r="AN249" s="221"/>
      <c r="AO249" s="221"/>
      <c r="AP249" s="221"/>
      <c r="AQ249" s="221"/>
      <c r="AR249" s="221"/>
      <c r="AS249" s="221"/>
      <c r="AT249" s="221"/>
      <c r="AU249" s="221"/>
      <c r="AV249" s="221"/>
      <c r="AW249" s="221"/>
      <c r="AX249" s="221"/>
      <c r="AY249" s="221"/>
      <c r="AZ249" s="221"/>
      <c r="BA249" s="221"/>
      <c r="BB249" s="221"/>
      <c r="BC249" s="221"/>
      <c r="BD249" s="221"/>
      <c r="BE249" s="221"/>
      <c r="BF249" s="221"/>
      <c r="BG249" s="221"/>
      <c r="BH249" s="221"/>
      <c r="BI249" s="221"/>
      <c r="BJ249" s="221"/>
      <c r="BK249" s="221"/>
      <c r="BL249" s="221"/>
      <c r="BM249" s="221"/>
      <c r="BN249" s="221"/>
      <c r="BO249" s="221"/>
      <c r="BP249" s="221"/>
      <c r="BQ249" s="221"/>
      <c r="BR249" s="221"/>
      <c r="BS249" s="221"/>
      <c r="BT249" s="221"/>
      <c r="BU249" s="221"/>
      <c r="BV249" s="539">
        <f t="shared" si="30"/>
        <v>0</v>
      </c>
      <c r="BW249" s="222">
        <f t="shared" si="31"/>
        <v>100</v>
      </c>
      <c r="BX249" s="484" t="s">
        <v>1207</v>
      </c>
      <c r="BY249" s="449"/>
      <c r="BZ249" s="451"/>
      <c r="DU249" s="379" t="s">
        <v>1038</v>
      </c>
      <c r="DV249" s="189" t="s">
        <v>699</v>
      </c>
      <c r="DW249" s="175" t="s">
        <v>700</v>
      </c>
      <c r="DX249" s="175">
        <v>7</v>
      </c>
      <c r="DY249" s="175">
        <v>3</v>
      </c>
      <c r="DZ249" s="177">
        <v>0.5</v>
      </c>
      <c r="EA249" s="459">
        <v>1</v>
      </c>
      <c r="EB249" s="176">
        <v>1</v>
      </c>
      <c r="EC249" s="375">
        <v>0.5</v>
      </c>
      <c r="GH249" s="2" t="str">
        <f t="shared" si="33"/>
        <v>0</v>
      </c>
      <c r="GI249" s="2" t="str">
        <f t="shared" si="34"/>
        <v>0</v>
      </c>
      <c r="GJ249" s="2" t="str">
        <f t="shared" si="35"/>
        <v>100</v>
      </c>
    </row>
    <row r="250" spans="1:192" ht="44.25" customHeight="1" thickTop="1" x14ac:dyDescent="0.25">
      <c r="A250" s="140" t="s">
        <v>54</v>
      </c>
      <c r="B250" s="22" t="s">
        <v>55</v>
      </c>
      <c r="C250" s="29" t="s">
        <v>119</v>
      </c>
      <c r="D250" s="23" t="s">
        <v>17</v>
      </c>
      <c r="E250" s="211" t="s">
        <v>273</v>
      </c>
      <c r="F250" s="212" t="s">
        <v>210</v>
      </c>
      <c r="G250" s="213" t="s">
        <v>211</v>
      </c>
      <c r="H250" s="300">
        <v>0</v>
      </c>
      <c r="I250" s="241">
        <v>4</v>
      </c>
      <c r="J250" s="740" t="s">
        <v>1186</v>
      </c>
      <c r="K250" s="439" t="s">
        <v>1040</v>
      </c>
      <c r="L250" s="357" t="s">
        <v>703</v>
      </c>
      <c r="M250" s="409" t="s">
        <v>704</v>
      </c>
      <c r="N250" s="410">
        <f t="shared" si="27"/>
        <v>0</v>
      </c>
      <c r="O250" s="410">
        <f t="shared" si="28"/>
        <v>1</v>
      </c>
      <c r="P250" s="677">
        <f t="shared" si="29"/>
        <v>0</v>
      </c>
      <c r="Q250" s="327">
        <f>SUM(R250:R253)</f>
        <v>0</v>
      </c>
      <c r="R250" s="707" t="str">
        <f t="shared" si="32"/>
        <v>100</v>
      </c>
      <c r="S250" s="666"/>
      <c r="T250" s="204"/>
      <c r="U250" s="190"/>
      <c r="V250" s="190"/>
      <c r="W250" s="190"/>
      <c r="X250" s="190"/>
      <c r="Y250" s="190"/>
      <c r="Z250" s="190"/>
      <c r="AA250" s="190"/>
      <c r="AB250" s="190"/>
      <c r="AC250" s="190"/>
      <c r="AD250" s="190"/>
      <c r="AE250" s="190"/>
      <c r="AF250" s="190"/>
      <c r="AG250" s="190"/>
      <c r="AH250" s="190"/>
      <c r="AI250" s="190"/>
      <c r="AJ250" s="190"/>
      <c r="AK250" s="190"/>
      <c r="AL250" s="190"/>
      <c r="AM250" s="190"/>
      <c r="AN250" s="190"/>
      <c r="AO250" s="190"/>
      <c r="AP250" s="190"/>
      <c r="AQ250" s="190"/>
      <c r="AR250" s="190"/>
      <c r="AS250" s="190"/>
      <c r="AT250" s="190"/>
      <c r="AU250" s="190"/>
      <c r="AV250" s="190"/>
      <c r="AW250" s="190"/>
      <c r="AX250" s="190"/>
      <c r="AY250" s="190"/>
      <c r="AZ250" s="190"/>
      <c r="BA250" s="190"/>
      <c r="BB250" s="190"/>
      <c r="BC250" s="190"/>
      <c r="BD250" s="190"/>
      <c r="BE250" s="190"/>
      <c r="BF250" s="190"/>
      <c r="BG250" s="190"/>
      <c r="BH250" s="190"/>
      <c r="BI250" s="190"/>
      <c r="BJ250" s="190"/>
      <c r="BK250" s="190"/>
      <c r="BL250" s="190"/>
      <c r="BM250" s="190"/>
      <c r="BN250" s="190"/>
      <c r="BO250" s="190"/>
      <c r="BP250" s="190"/>
      <c r="BQ250" s="190"/>
      <c r="BR250" s="190"/>
      <c r="BS250" s="190"/>
      <c r="BT250" s="190"/>
      <c r="BU250" s="190"/>
      <c r="BV250" s="540">
        <f t="shared" si="30"/>
        <v>0</v>
      </c>
      <c r="BW250" s="206">
        <f t="shared" si="31"/>
        <v>100</v>
      </c>
      <c r="BX250" s="485" t="s">
        <v>1207</v>
      </c>
      <c r="BY250" s="449"/>
      <c r="BZ250" s="451"/>
      <c r="DU250" s="379" t="s">
        <v>1039</v>
      </c>
      <c r="DV250" s="189" t="s">
        <v>701</v>
      </c>
      <c r="DW250" s="175" t="s">
        <v>702</v>
      </c>
      <c r="DX250" s="175">
        <v>0</v>
      </c>
      <c r="DY250" s="175">
        <v>2</v>
      </c>
      <c r="DZ250" s="176">
        <v>0</v>
      </c>
      <c r="EA250" s="183">
        <v>1</v>
      </c>
      <c r="EB250" s="176">
        <v>1</v>
      </c>
      <c r="EC250" s="377">
        <v>0</v>
      </c>
      <c r="GH250" s="2" t="str">
        <f t="shared" si="33"/>
        <v>0</v>
      </c>
      <c r="GI250" s="2" t="str">
        <f t="shared" si="34"/>
        <v>0</v>
      </c>
      <c r="GJ250" s="2" t="str">
        <f t="shared" si="35"/>
        <v>100</v>
      </c>
    </row>
    <row r="251" spans="1:192" ht="44.25" customHeight="1" x14ac:dyDescent="0.25">
      <c r="A251" s="140" t="s">
        <v>54</v>
      </c>
      <c r="B251" s="22" t="s">
        <v>55</v>
      </c>
      <c r="C251" s="29" t="s">
        <v>119</v>
      </c>
      <c r="D251" s="24" t="s">
        <v>17</v>
      </c>
      <c r="E251" s="36" t="s">
        <v>273</v>
      </c>
      <c r="F251" s="49" t="s">
        <v>210</v>
      </c>
      <c r="G251" s="49" t="s">
        <v>211</v>
      </c>
      <c r="H251" s="64">
        <v>0</v>
      </c>
      <c r="I251" s="55">
        <v>4</v>
      </c>
      <c r="J251" s="740"/>
      <c r="K251" s="428" t="s">
        <v>1041</v>
      </c>
      <c r="L251" s="354" t="s">
        <v>703</v>
      </c>
      <c r="M251" s="405" t="s">
        <v>705</v>
      </c>
      <c r="N251" s="404">
        <f t="shared" si="27"/>
        <v>0</v>
      </c>
      <c r="O251" s="404">
        <f t="shared" si="28"/>
        <v>1</v>
      </c>
      <c r="P251" s="675">
        <v>0</v>
      </c>
      <c r="Q251" s="324"/>
      <c r="R251" s="704" t="str">
        <f t="shared" si="32"/>
        <v>100</v>
      </c>
      <c r="S251" s="666"/>
      <c r="T251" s="149"/>
      <c r="U251" s="150"/>
      <c r="V251" s="150"/>
      <c r="W251" s="150"/>
      <c r="X251" s="150"/>
      <c r="Y251" s="150"/>
      <c r="Z251" s="150"/>
      <c r="AA251" s="150"/>
      <c r="AB251" s="150"/>
      <c r="AC251" s="150"/>
      <c r="AD251" s="150"/>
      <c r="AE251" s="150"/>
      <c r="AF251" s="150"/>
      <c r="AG251" s="150"/>
      <c r="AH251" s="150"/>
      <c r="AI251" s="150"/>
      <c r="AJ251" s="150"/>
      <c r="AK251" s="150"/>
      <c r="AL251" s="150"/>
      <c r="AM251" s="150"/>
      <c r="AN251" s="150"/>
      <c r="AO251" s="150"/>
      <c r="AP251" s="150"/>
      <c r="AQ251" s="150"/>
      <c r="AR251" s="150"/>
      <c r="AS251" s="150"/>
      <c r="AT251" s="150"/>
      <c r="AU251" s="150"/>
      <c r="AV251" s="150"/>
      <c r="AW251" s="150"/>
      <c r="AX251" s="150"/>
      <c r="AY251" s="150"/>
      <c r="AZ251" s="150"/>
      <c r="BA251" s="150"/>
      <c r="BB251" s="150"/>
      <c r="BC251" s="150"/>
      <c r="BD251" s="150"/>
      <c r="BE251" s="150"/>
      <c r="BF251" s="150"/>
      <c r="BG251" s="150"/>
      <c r="BH251" s="150"/>
      <c r="BI251" s="150"/>
      <c r="BJ251" s="150"/>
      <c r="BK251" s="150"/>
      <c r="BL251" s="150"/>
      <c r="BM251" s="150"/>
      <c r="BN251" s="150"/>
      <c r="BO251" s="150"/>
      <c r="BP251" s="150"/>
      <c r="BQ251" s="150"/>
      <c r="BR251" s="150"/>
      <c r="BS251" s="150"/>
      <c r="BT251" s="150"/>
      <c r="BU251" s="150"/>
      <c r="BV251" s="191">
        <f t="shared" si="30"/>
        <v>0</v>
      </c>
      <c r="BW251" s="20">
        <f t="shared" si="31"/>
        <v>100</v>
      </c>
      <c r="BX251" s="480" t="s">
        <v>1207</v>
      </c>
      <c r="BY251" s="449"/>
      <c r="BZ251" s="451"/>
      <c r="DU251" s="385" t="s">
        <v>1040</v>
      </c>
      <c r="DV251" s="374" t="s">
        <v>703</v>
      </c>
      <c r="DW251" s="174" t="s">
        <v>704</v>
      </c>
      <c r="DX251" s="175">
        <v>0</v>
      </c>
      <c r="DY251" s="175">
        <v>1</v>
      </c>
      <c r="DZ251" s="176">
        <v>1</v>
      </c>
      <c r="EA251" s="183">
        <v>0</v>
      </c>
      <c r="EB251" s="176">
        <v>0</v>
      </c>
      <c r="EC251" s="377">
        <v>0</v>
      </c>
      <c r="GH251" s="2" t="str">
        <f t="shared" si="33"/>
        <v>0</v>
      </c>
      <c r="GI251" s="2" t="str">
        <f t="shared" si="34"/>
        <v>0</v>
      </c>
      <c r="GJ251" s="2" t="str">
        <f t="shared" si="35"/>
        <v>100</v>
      </c>
    </row>
    <row r="252" spans="1:192" ht="47.25" customHeight="1" x14ac:dyDescent="0.25">
      <c r="A252" s="140" t="s">
        <v>54</v>
      </c>
      <c r="B252" s="22" t="s">
        <v>55</v>
      </c>
      <c r="C252" s="29" t="s">
        <v>119</v>
      </c>
      <c r="D252" s="24" t="s">
        <v>17</v>
      </c>
      <c r="E252" s="36" t="s">
        <v>273</v>
      </c>
      <c r="F252" s="49" t="s">
        <v>210</v>
      </c>
      <c r="G252" s="49" t="s">
        <v>211</v>
      </c>
      <c r="H252" s="64">
        <v>0</v>
      </c>
      <c r="I252" s="55">
        <v>4</v>
      </c>
      <c r="J252" s="740"/>
      <c r="K252" s="428" t="s">
        <v>1042</v>
      </c>
      <c r="L252" s="354" t="s">
        <v>706</v>
      </c>
      <c r="M252" s="405" t="s">
        <v>707</v>
      </c>
      <c r="N252" s="404">
        <f t="shared" si="27"/>
        <v>0</v>
      </c>
      <c r="O252" s="404">
        <f t="shared" si="28"/>
        <v>1</v>
      </c>
      <c r="P252" s="675">
        <f t="shared" si="29"/>
        <v>0</v>
      </c>
      <c r="Q252" s="324"/>
      <c r="R252" s="704" t="str">
        <f t="shared" si="32"/>
        <v>100</v>
      </c>
      <c r="S252" s="666"/>
      <c r="T252" s="149"/>
      <c r="U252" s="150"/>
      <c r="V252" s="150"/>
      <c r="W252" s="150"/>
      <c r="X252" s="150"/>
      <c r="Y252" s="150"/>
      <c r="Z252" s="150"/>
      <c r="AA252" s="150"/>
      <c r="AB252" s="150"/>
      <c r="AC252" s="150"/>
      <c r="AD252" s="150"/>
      <c r="AE252" s="150"/>
      <c r="AF252" s="150"/>
      <c r="AG252" s="150"/>
      <c r="AH252" s="150"/>
      <c r="AI252" s="150"/>
      <c r="AJ252" s="150"/>
      <c r="AK252" s="150"/>
      <c r="AL252" s="150"/>
      <c r="AM252" s="150"/>
      <c r="AN252" s="150"/>
      <c r="AO252" s="150"/>
      <c r="AP252" s="150"/>
      <c r="AQ252" s="150"/>
      <c r="AR252" s="150"/>
      <c r="AS252" s="150"/>
      <c r="AT252" s="150"/>
      <c r="AU252" s="150"/>
      <c r="AV252" s="150"/>
      <c r="AW252" s="150"/>
      <c r="AX252" s="150"/>
      <c r="AY252" s="150"/>
      <c r="AZ252" s="150"/>
      <c r="BA252" s="150"/>
      <c r="BB252" s="150"/>
      <c r="BC252" s="150"/>
      <c r="BD252" s="150"/>
      <c r="BE252" s="150"/>
      <c r="BF252" s="150"/>
      <c r="BG252" s="150"/>
      <c r="BH252" s="150"/>
      <c r="BI252" s="150"/>
      <c r="BJ252" s="150"/>
      <c r="BK252" s="150"/>
      <c r="BL252" s="150"/>
      <c r="BM252" s="150"/>
      <c r="BN252" s="150"/>
      <c r="BO252" s="150"/>
      <c r="BP252" s="150"/>
      <c r="BQ252" s="150"/>
      <c r="BR252" s="150"/>
      <c r="BS252" s="150"/>
      <c r="BT252" s="150"/>
      <c r="BU252" s="150"/>
      <c r="BV252" s="191">
        <f t="shared" si="30"/>
        <v>0</v>
      </c>
      <c r="BW252" s="20">
        <f t="shared" si="31"/>
        <v>100</v>
      </c>
      <c r="BX252" s="480" t="s">
        <v>1207</v>
      </c>
      <c r="BY252" s="449"/>
      <c r="BZ252" s="451"/>
      <c r="DU252" s="385" t="s">
        <v>1041</v>
      </c>
      <c r="DV252" s="374" t="s">
        <v>703</v>
      </c>
      <c r="DW252" s="174" t="s">
        <v>705</v>
      </c>
      <c r="DX252" s="175">
        <v>0</v>
      </c>
      <c r="DY252" s="175">
        <v>1</v>
      </c>
      <c r="DZ252" s="176">
        <v>0</v>
      </c>
      <c r="EA252" s="459">
        <v>0</v>
      </c>
      <c r="EB252" s="195">
        <v>0.4</v>
      </c>
      <c r="EC252" s="375">
        <v>0.6</v>
      </c>
      <c r="GH252" s="2" t="str">
        <f t="shared" si="33"/>
        <v>0</v>
      </c>
      <c r="GI252" s="2" t="str">
        <f t="shared" si="34"/>
        <v>0</v>
      </c>
      <c r="GJ252" s="2" t="str">
        <f t="shared" si="35"/>
        <v>100</v>
      </c>
    </row>
    <row r="253" spans="1:192" ht="58.5" customHeight="1" thickBot="1" x14ac:dyDescent="0.3">
      <c r="A253" s="293" t="s">
        <v>54</v>
      </c>
      <c r="B253" s="28" t="s">
        <v>55</v>
      </c>
      <c r="C253" s="35" t="s">
        <v>119</v>
      </c>
      <c r="D253" s="477" t="s">
        <v>17</v>
      </c>
      <c r="E253" s="39" t="s">
        <v>273</v>
      </c>
      <c r="F253" s="75" t="s">
        <v>210</v>
      </c>
      <c r="G253" s="75" t="s">
        <v>211</v>
      </c>
      <c r="H253" s="76">
        <v>0</v>
      </c>
      <c r="I253" s="77">
        <v>4</v>
      </c>
      <c r="J253" s="741"/>
      <c r="K253" s="444" t="s">
        <v>1043</v>
      </c>
      <c r="L253" s="364" t="s">
        <v>706</v>
      </c>
      <c r="M253" s="402" t="s">
        <v>708</v>
      </c>
      <c r="N253" s="403">
        <f t="shared" si="27"/>
        <v>0</v>
      </c>
      <c r="O253" s="403">
        <f t="shared" si="28"/>
        <v>1</v>
      </c>
      <c r="P253" s="676">
        <v>0</v>
      </c>
      <c r="Q253" s="332"/>
      <c r="R253" s="712" t="str">
        <f t="shared" si="32"/>
        <v>100</v>
      </c>
      <c r="S253" s="669"/>
      <c r="T253" s="296"/>
      <c r="U253" s="297"/>
      <c r="V253" s="297"/>
      <c r="W253" s="297"/>
      <c r="X253" s="297"/>
      <c r="Y253" s="297"/>
      <c r="Z253" s="297"/>
      <c r="AA253" s="297"/>
      <c r="AB253" s="297"/>
      <c r="AC253" s="297"/>
      <c r="AD253" s="297"/>
      <c r="AE253" s="297"/>
      <c r="AF253" s="297"/>
      <c r="AG253" s="297"/>
      <c r="AH253" s="297"/>
      <c r="AI253" s="297"/>
      <c r="AJ253" s="297"/>
      <c r="AK253" s="297"/>
      <c r="AL253" s="297"/>
      <c r="AM253" s="297"/>
      <c r="AN253" s="297"/>
      <c r="AO253" s="297"/>
      <c r="AP253" s="297"/>
      <c r="AQ253" s="297"/>
      <c r="AR253" s="297"/>
      <c r="AS253" s="297"/>
      <c r="AT253" s="297"/>
      <c r="AU253" s="297"/>
      <c r="AV253" s="297"/>
      <c r="AW253" s="297"/>
      <c r="AX253" s="297"/>
      <c r="AY253" s="297"/>
      <c r="AZ253" s="297"/>
      <c r="BA253" s="297"/>
      <c r="BB253" s="297"/>
      <c r="BC253" s="297"/>
      <c r="BD253" s="297"/>
      <c r="BE253" s="297"/>
      <c r="BF253" s="297"/>
      <c r="BG253" s="297"/>
      <c r="BH253" s="297"/>
      <c r="BI253" s="297"/>
      <c r="BJ253" s="297"/>
      <c r="BK253" s="297"/>
      <c r="BL253" s="297"/>
      <c r="BM253" s="297"/>
      <c r="BN253" s="297"/>
      <c r="BO253" s="297"/>
      <c r="BP253" s="297"/>
      <c r="BQ253" s="297"/>
      <c r="BR253" s="297"/>
      <c r="BS253" s="297"/>
      <c r="BT253" s="297"/>
      <c r="BU253" s="297"/>
      <c r="BV253" s="544">
        <f t="shared" si="30"/>
        <v>0</v>
      </c>
      <c r="BW253" s="298">
        <f t="shared" si="31"/>
        <v>100</v>
      </c>
      <c r="BX253" s="488" t="s">
        <v>1207</v>
      </c>
      <c r="BY253" s="449"/>
      <c r="BZ253" s="451"/>
      <c r="DU253" s="385" t="s">
        <v>1042</v>
      </c>
      <c r="DV253" s="374" t="s">
        <v>706</v>
      </c>
      <c r="DW253" s="174" t="s">
        <v>707</v>
      </c>
      <c r="DX253" s="175">
        <v>0</v>
      </c>
      <c r="DY253" s="175">
        <v>1</v>
      </c>
      <c r="DZ253" s="177">
        <v>0.2</v>
      </c>
      <c r="EA253" s="457">
        <v>0.3</v>
      </c>
      <c r="EB253" s="195">
        <v>0.5</v>
      </c>
      <c r="EC253" s="377">
        <v>0</v>
      </c>
      <c r="GH253" s="2" t="str">
        <f t="shared" si="33"/>
        <v>0</v>
      </c>
      <c r="GI253" s="2" t="str">
        <f t="shared" si="34"/>
        <v>0</v>
      </c>
      <c r="GJ253" s="2" t="str">
        <f t="shared" si="35"/>
        <v>100</v>
      </c>
    </row>
    <row r="254" spans="1:192" ht="49.5" customHeight="1" thickTop="1" x14ac:dyDescent="0.25">
      <c r="A254" s="289" t="s">
        <v>56</v>
      </c>
      <c r="B254" s="320" t="s">
        <v>57</v>
      </c>
      <c r="C254" s="227" t="s">
        <v>120</v>
      </c>
      <c r="D254" s="320" t="s">
        <v>87</v>
      </c>
      <c r="E254" s="81" t="s">
        <v>274</v>
      </c>
      <c r="F254" s="82" t="s">
        <v>212</v>
      </c>
      <c r="G254" s="83" t="s">
        <v>213</v>
      </c>
      <c r="H254" s="84">
        <v>635</v>
      </c>
      <c r="I254" s="85">
        <v>571</v>
      </c>
      <c r="J254" s="753" t="s">
        <v>1187</v>
      </c>
      <c r="K254" s="445" t="s">
        <v>1044</v>
      </c>
      <c r="L254" s="366" t="s">
        <v>709</v>
      </c>
      <c r="M254" s="436" t="s">
        <v>710</v>
      </c>
      <c r="N254" s="437">
        <f t="shared" si="27"/>
        <v>10</v>
      </c>
      <c r="O254" s="437">
        <f t="shared" si="28"/>
        <v>100</v>
      </c>
      <c r="P254" s="683">
        <f t="shared" si="29"/>
        <v>25</v>
      </c>
      <c r="Q254" s="335">
        <f>SUM(R254:R260)</f>
        <v>350</v>
      </c>
      <c r="R254" s="721">
        <f t="shared" si="32"/>
        <v>50</v>
      </c>
      <c r="S254" s="670">
        <f>SUM(BV254:BV272)</f>
        <v>6303808000</v>
      </c>
      <c r="T254" s="548">
        <v>0</v>
      </c>
      <c r="U254" s="154"/>
      <c r="V254" s="154"/>
      <c r="W254" s="154"/>
      <c r="X254" s="154"/>
      <c r="Y254" s="154"/>
      <c r="Z254" s="154"/>
      <c r="AA254" s="154"/>
      <c r="AB254" s="154"/>
      <c r="AC254" s="154"/>
      <c r="AD254" s="154"/>
      <c r="AE254" s="154"/>
      <c r="AF254" s="154"/>
      <c r="AG254" s="154"/>
      <c r="AH254" s="154"/>
      <c r="AI254" s="154"/>
      <c r="AJ254" s="154"/>
      <c r="AK254" s="154"/>
      <c r="AL254" s="154"/>
      <c r="AM254" s="154"/>
      <c r="AN254" s="154"/>
      <c r="AO254" s="154"/>
      <c r="AP254" s="154"/>
      <c r="AQ254" s="154"/>
      <c r="AR254" s="154"/>
      <c r="AS254" s="154"/>
      <c r="AT254" s="154"/>
      <c r="AU254" s="154"/>
      <c r="AV254" s="154"/>
      <c r="AW254" s="154"/>
      <c r="AX254" s="154"/>
      <c r="AY254" s="154"/>
      <c r="AZ254" s="154"/>
      <c r="BA254" s="154"/>
      <c r="BB254" s="154"/>
      <c r="BC254" s="154"/>
      <c r="BD254" s="154"/>
      <c r="BE254" s="154"/>
      <c r="BF254" s="154"/>
      <c r="BG254" s="154"/>
      <c r="BH254" s="154"/>
      <c r="BI254" s="154"/>
      <c r="BJ254" s="154"/>
      <c r="BK254" s="154"/>
      <c r="BL254" s="154"/>
      <c r="BM254" s="154"/>
      <c r="BN254" s="154"/>
      <c r="BO254" s="154"/>
      <c r="BP254" s="154"/>
      <c r="BQ254" s="154"/>
      <c r="BR254" s="154"/>
      <c r="BS254" s="154"/>
      <c r="BT254" s="154"/>
      <c r="BU254" s="154"/>
      <c r="BV254" s="549">
        <f t="shared" si="30"/>
        <v>0</v>
      </c>
      <c r="BW254" s="321">
        <f t="shared" si="31"/>
        <v>50</v>
      </c>
      <c r="BX254" s="491" t="s">
        <v>1208</v>
      </c>
      <c r="BY254" s="449"/>
      <c r="BZ254" s="451"/>
      <c r="DU254" s="385" t="s">
        <v>1043</v>
      </c>
      <c r="DV254" s="374" t="s">
        <v>706</v>
      </c>
      <c r="DW254" s="174" t="s">
        <v>708</v>
      </c>
      <c r="DX254" s="175">
        <v>0</v>
      </c>
      <c r="DY254" s="175">
        <v>1</v>
      </c>
      <c r="DZ254" s="176">
        <v>0</v>
      </c>
      <c r="EA254" s="459">
        <v>0</v>
      </c>
      <c r="EB254" s="195">
        <v>0.4</v>
      </c>
      <c r="EC254" s="375">
        <v>0.6</v>
      </c>
      <c r="GH254" s="2" t="str">
        <f t="shared" si="33"/>
        <v>1</v>
      </c>
      <c r="GI254" s="2" t="str">
        <f t="shared" si="34"/>
        <v>0</v>
      </c>
      <c r="GJ254" s="2">
        <f t="shared" si="35"/>
        <v>50</v>
      </c>
    </row>
    <row r="255" spans="1:192" ht="46.5" customHeight="1" x14ac:dyDescent="0.25">
      <c r="A255" s="144" t="s">
        <v>56</v>
      </c>
      <c r="B255" s="22" t="s">
        <v>57</v>
      </c>
      <c r="C255" s="29" t="s">
        <v>120</v>
      </c>
      <c r="D255" s="23" t="s">
        <v>87</v>
      </c>
      <c r="E255" s="36" t="s">
        <v>274</v>
      </c>
      <c r="F255" s="49" t="s">
        <v>212</v>
      </c>
      <c r="G255" s="49" t="s">
        <v>213</v>
      </c>
      <c r="H255" s="64">
        <v>635</v>
      </c>
      <c r="I255" s="55">
        <v>571</v>
      </c>
      <c r="J255" s="740"/>
      <c r="K255" s="428" t="s">
        <v>1045</v>
      </c>
      <c r="L255" s="354" t="s">
        <v>711</v>
      </c>
      <c r="M255" s="405" t="s">
        <v>712</v>
      </c>
      <c r="N255" s="404">
        <f t="shared" si="27"/>
        <v>17</v>
      </c>
      <c r="O255" s="404">
        <f t="shared" si="28"/>
        <v>100</v>
      </c>
      <c r="P255" s="675">
        <f t="shared" si="29"/>
        <v>25</v>
      </c>
      <c r="Q255" s="324"/>
      <c r="R255" s="704">
        <f t="shared" si="32"/>
        <v>100</v>
      </c>
      <c r="S255" s="666"/>
      <c r="T255" s="149">
        <v>0</v>
      </c>
      <c r="U255" s="150"/>
      <c r="V255" s="150"/>
      <c r="W255" s="150"/>
      <c r="X255" s="150"/>
      <c r="Y255" s="150"/>
      <c r="Z255" s="150"/>
      <c r="AA255" s="150"/>
      <c r="AB255" s="150"/>
      <c r="AC255" s="150"/>
      <c r="AD255" s="150"/>
      <c r="AE255" s="150"/>
      <c r="AF255" s="150"/>
      <c r="AG255" s="150"/>
      <c r="AH255" s="150"/>
      <c r="AI255" s="150"/>
      <c r="AJ255" s="150"/>
      <c r="AK255" s="150"/>
      <c r="AL255" s="150"/>
      <c r="AM255" s="150">
        <v>49305000</v>
      </c>
      <c r="AN255" s="150"/>
      <c r="AO255" s="150"/>
      <c r="AP255" s="150"/>
      <c r="AQ255" s="150"/>
      <c r="AR255" s="150"/>
      <c r="AS255" s="150"/>
      <c r="AT255" s="150"/>
      <c r="AU255" s="150"/>
      <c r="AV255" s="150"/>
      <c r="AW255" s="150"/>
      <c r="AX255" s="150"/>
      <c r="AY255" s="150"/>
      <c r="AZ255" s="150"/>
      <c r="BA255" s="150"/>
      <c r="BB255" s="150"/>
      <c r="BC255" s="150"/>
      <c r="BD255" s="150"/>
      <c r="BE255" s="150"/>
      <c r="BF255" s="150"/>
      <c r="BG255" s="150"/>
      <c r="BH255" s="150"/>
      <c r="BI255" s="150"/>
      <c r="BJ255" s="150"/>
      <c r="BK255" s="150"/>
      <c r="BL255" s="150"/>
      <c r="BM255" s="150"/>
      <c r="BN255" s="150"/>
      <c r="BO255" s="150"/>
      <c r="BP255" s="150"/>
      <c r="BQ255" s="150"/>
      <c r="BR255" s="150"/>
      <c r="BS255" s="150"/>
      <c r="BT255" s="150"/>
      <c r="BU255" s="150"/>
      <c r="BV255" s="191">
        <f t="shared" si="30"/>
        <v>49305000</v>
      </c>
      <c r="BW255" s="20">
        <f t="shared" si="31"/>
        <v>-49304900</v>
      </c>
      <c r="BX255" s="480" t="s">
        <v>1208</v>
      </c>
      <c r="BY255" s="449"/>
      <c r="BZ255" s="451"/>
      <c r="DU255" s="385" t="s">
        <v>1044</v>
      </c>
      <c r="DV255" s="189" t="s">
        <v>709</v>
      </c>
      <c r="DW255" s="175" t="s">
        <v>710</v>
      </c>
      <c r="DX255" s="175">
        <v>10</v>
      </c>
      <c r="DY255" s="175">
        <v>100</v>
      </c>
      <c r="DZ255" s="176">
        <v>25</v>
      </c>
      <c r="EA255" s="183">
        <v>25</v>
      </c>
      <c r="EB255" s="176">
        <v>25</v>
      </c>
      <c r="EC255" s="377">
        <v>25</v>
      </c>
      <c r="GH255" s="2" t="str">
        <f t="shared" si="33"/>
        <v>1</v>
      </c>
      <c r="GI255" s="2" t="str">
        <f t="shared" si="34"/>
        <v>1</v>
      </c>
      <c r="GJ255" s="2">
        <f t="shared" si="35"/>
        <v>100</v>
      </c>
    </row>
    <row r="256" spans="1:192" ht="51.75" customHeight="1" x14ac:dyDescent="0.25">
      <c r="A256" s="144" t="s">
        <v>56</v>
      </c>
      <c r="B256" s="22" t="s">
        <v>57</v>
      </c>
      <c r="C256" s="29" t="s">
        <v>120</v>
      </c>
      <c r="D256" s="23" t="s">
        <v>87</v>
      </c>
      <c r="E256" s="36" t="s">
        <v>274</v>
      </c>
      <c r="F256" s="49" t="s">
        <v>212</v>
      </c>
      <c r="G256" s="49" t="s">
        <v>213</v>
      </c>
      <c r="H256" s="64">
        <v>635</v>
      </c>
      <c r="I256" s="55">
        <v>571</v>
      </c>
      <c r="J256" s="740"/>
      <c r="K256" s="428" t="s">
        <v>1046</v>
      </c>
      <c r="L256" s="354" t="s">
        <v>713</v>
      </c>
      <c r="M256" s="405" t="s">
        <v>714</v>
      </c>
      <c r="N256" s="404">
        <f t="shared" si="27"/>
        <v>1</v>
      </c>
      <c r="O256" s="404">
        <f t="shared" si="28"/>
        <v>2</v>
      </c>
      <c r="P256" s="675">
        <f t="shared" si="29"/>
        <v>0</v>
      </c>
      <c r="Q256" s="324"/>
      <c r="R256" s="704" t="str">
        <f t="shared" si="32"/>
        <v>100</v>
      </c>
      <c r="S256" s="666"/>
      <c r="T256" s="149">
        <v>0</v>
      </c>
      <c r="U256" s="150"/>
      <c r="V256" s="150"/>
      <c r="W256" s="150"/>
      <c r="X256" s="150"/>
      <c r="Y256" s="150"/>
      <c r="Z256" s="150"/>
      <c r="AA256" s="150"/>
      <c r="AB256" s="150"/>
      <c r="AC256" s="150"/>
      <c r="AD256" s="150"/>
      <c r="AE256" s="150"/>
      <c r="AF256" s="150"/>
      <c r="AG256" s="150"/>
      <c r="AH256" s="150"/>
      <c r="AI256" s="150"/>
      <c r="AJ256" s="150"/>
      <c r="AK256" s="150"/>
      <c r="AL256" s="150"/>
      <c r="AM256" s="150"/>
      <c r="AN256" s="150"/>
      <c r="AO256" s="150"/>
      <c r="AP256" s="150"/>
      <c r="AQ256" s="150"/>
      <c r="AR256" s="150"/>
      <c r="AS256" s="150"/>
      <c r="AT256" s="150"/>
      <c r="AU256" s="150"/>
      <c r="AV256" s="150"/>
      <c r="AW256" s="150"/>
      <c r="AX256" s="150"/>
      <c r="AY256" s="150"/>
      <c r="AZ256" s="150"/>
      <c r="BA256" s="150"/>
      <c r="BB256" s="150"/>
      <c r="BC256" s="150"/>
      <c r="BD256" s="150"/>
      <c r="BE256" s="150"/>
      <c r="BF256" s="150"/>
      <c r="BG256" s="150"/>
      <c r="BH256" s="150"/>
      <c r="BI256" s="150"/>
      <c r="BJ256" s="150"/>
      <c r="BK256" s="150"/>
      <c r="BL256" s="150"/>
      <c r="BM256" s="150"/>
      <c r="BN256" s="150"/>
      <c r="BO256" s="150"/>
      <c r="BP256" s="150"/>
      <c r="BQ256" s="150"/>
      <c r="BR256" s="150"/>
      <c r="BS256" s="150"/>
      <c r="BT256" s="150"/>
      <c r="BU256" s="150"/>
      <c r="BV256" s="191">
        <f t="shared" si="30"/>
        <v>0</v>
      </c>
      <c r="BW256" s="20">
        <f t="shared" si="31"/>
        <v>100</v>
      </c>
      <c r="BX256" s="480" t="s">
        <v>1208</v>
      </c>
      <c r="BY256" s="449"/>
      <c r="BZ256" s="451"/>
      <c r="DU256" s="385" t="s">
        <v>1045</v>
      </c>
      <c r="DV256" s="189" t="s">
        <v>711</v>
      </c>
      <c r="DW256" s="175" t="s">
        <v>712</v>
      </c>
      <c r="DX256" s="179">
        <v>17</v>
      </c>
      <c r="DY256" s="188">
        <v>100</v>
      </c>
      <c r="DZ256" s="188">
        <v>25</v>
      </c>
      <c r="EA256" s="188">
        <v>25</v>
      </c>
      <c r="EB256" s="188">
        <v>25</v>
      </c>
      <c r="EC256" s="390">
        <v>25</v>
      </c>
      <c r="GH256" s="2" t="str">
        <f t="shared" si="33"/>
        <v>0</v>
      </c>
      <c r="GI256" s="2" t="str">
        <f t="shared" si="34"/>
        <v>0</v>
      </c>
      <c r="GJ256" s="2" t="str">
        <f t="shared" si="35"/>
        <v>100</v>
      </c>
    </row>
    <row r="257" spans="1:192" ht="49.5" customHeight="1" x14ac:dyDescent="0.25">
      <c r="A257" s="144" t="s">
        <v>56</v>
      </c>
      <c r="B257" s="22" t="s">
        <v>57</v>
      </c>
      <c r="C257" s="29" t="s">
        <v>120</v>
      </c>
      <c r="D257" s="23" t="s">
        <v>87</v>
      </c>
      <c r="E257" s="36" t="s">
        <v>274</v>
      </c>
      <c r="F257" s="49" t="s">
        <v>212</v>
      </c>
      <c r="G257" s="49" t="s">
        <v>213</v>
      </c>
      <c r="H257" s="64">
        <v>635</v>
      </c>
      <c r="I257" s="55">
        <v>571</v>
      </c>
      <c r="J257" s="740"/>
      <c r="K257" s="428" t="s">
        <v>1047</v>
      </c>
      <c r="L257" s="354" t="s">
        <v>715</v>
      </c>
      <c r="M257" s="405" t="s">
        <v>716</v>
      </c>
      <c r="N257" s="404">
        <f t="shared" si="27"/>
        <v>2</v>
      </c>
      <c r="O257" s="404">
        <f t="shared" si="28"/>
        <v>2</v>
      </c>
      <c r="P257" s="675">
        <v>0</v>
      </c>
      <c r="Q257" s="324"/>
      <c r="R257" s="704" t="str">
        <f t="shared" si="32"/>
        <v>100</v>
      </c>
      <c r="S257" s="666"/>
      <c r="T257" s="149">
        <v>0</v>
      </c>
      <c r="U257" s="150"/>
      <c r="V257" s="150"/>
      <c r="W257" s="150"/>
      <c r="X257" s="150"/>
      <c r="Y257" s="150"/>
      <c r="Z257" s="150"/>
      <c r="AA257" s="150"/>
      <c r="AB257" s="150"/>
      <c r="AC257" s="150"/>
      <c r="AD257" s="150"/>
      <c r="AE257" s="150"/>
      <c r="AF257" s="150"/>
      <c r="AG257" s="150"/>
      <c r="AH257" s="150"/>
      <c r="AI257" s="150"/>
      <c r="AJ257" s="150"/>
      <c r="AK257" s="150"/>
      <c r="AL257" s="150"/>
      <c r="AM257" s="150"/>
      <c r="AN257" s="150"/>
      <c r="AO257" s="150"/>
      <c r="AP257" s="150"/>
      <c r="AQ257" s="150"/>
      <c r="AR257" s="150"/>
      <c r="AS257" s="150"/>
      <c r="AT257" s="150"/>
      <c r="AU257" s="150"/>
      <c r="AV257" s="150"/>
      <c r="AW257" s="150"/>
      <c r="AX257" s="150"/>
      <c r="AY257" s="150"/>
      <c r="AZ257" s="150"/>
      <c r="BA257" s="150"/>
      <c r="BB257" s="150"/>
      <c r="BC257" s="150"/>
      <c r="BD257" s="150"/>
      <c r="BE257" s="150"/>
      <c r="BF257" s="150"/>
      <c r="BG257" s="150"/>
      <c r="BH257" s="150"/>
      <c r="BI257" s="150"/>
      <c r="BJ257" s="150"/>
      <c r="BK257" s="150"/>
      <c r="BL257" s="150"/>
      <c r="BM257" s="150"/>
      <c r="BN257" s="150"/>
      <c r="BO257" s="150"/>
      <c r="BP257" s="150"/>
      <c r="BQ257" s="150"/>
      <c r="BR257" s="150"/>
      <c r="BS257" s="150"/>
      <c r="BT257" s="150"/>
      <c r="BU257" s="150"/>
      <c r="BV257" s="191">
        <f t="shared" si="30"/>
        <v>0</v>
      </c>
      <c r="BW257" s="20">
        <f t="shared" si="31"/>
        <v>100</v>
      </c>
      <c r="BX257" s="480" t="s">
        <v>1208</v>
      </c>
      <c r="BY257" s="449"/>
      <c r="BZ257" s="451"/>
      <c r="DU257" s="385" t="s">
        <v>1046</v>
      </c>
      <c r="DV257" s="189" t="s">
        <v>713</v>
      </c>
      <c r="DW257" s="175" t="s">
        <v>714</v>
      </c>
      <c r="DX257" s="180">
        <v>1</v>
      </c>
      <c r="DY257" s="180">
        <v>2</v>
      </c>
      <c r="DZ257" s="177">
        <v>0.6</v>
      </c>
      <c r="EA257" s="181">
        <v>0.8</v>
      </c>
      <c r="EB257" s="177">
        <v>0.6</v>
      </c>
      <c r="EC257" s="377">
        <v>0</v>
      </c>
      <c r="GH257" s="2" t="str">
        <f t="shared" si="33"/>
        <v>0</v>
      </c>
      <c r="GI257" s="2" t="str">
        <f t="shared" si="34"/>
        <v>0</v>
      </c>
      <c r="GJ257" s="2" t="str">
        <f t="shared" si="35"/>
        <v>100</v>
      </c>
    </row>
    <row r="258" spans="1:192" ht="47.25" customHeight="1" x14ac:dyDescent="0.25">
      <c r="A258" s="144" t="s">
        <v>56</v>
      </c>
      <c r="B258" s="22" t="s">
        <v>57</v>
      </c>
      <c r="C258" s="29" t="s">
        <v>120</v>
      </c>
      <c r="D258" s="23" t="s">
        <v>87</v>
      </c>
      <c r="E258" s="36" t="s">
        <v>274</v>
      </c>
      <c r="F258" s="49" t="s">
        <v>212</v>
      </c>
      <c r="G258" s="49" t="s">
        <v>213</v>
      </c>
      <c r="H258" s="64">
        <v>635</v>
      </c>
      <c r="I258" s="55">
        <v>571</v>
      </c>
      <c r="J258" s="740"/>
      <c r="K258" s="428" t="s">
        <v>1048</v>
      </c>
      <c r="L258" s="354" t="s">
        <v>717</v>
      </c>
      <c r="M258" s="405" t="s">
        <v>718</v>
      </c>
      <c r="N258" s="404">
        <f t="shared" si="27"/>
        <v>0</v>
      </c>
      <c r="O258" s="404">
        <f t="shared" si="28"/>
        <v>1</v>
      </c>
      <c r="P258" s="675">
        <f t="shared" si="29"/>
        <v>0.25</v>
      </c>
      <c r="Q258" s="324"/>
      <c r="R258" s="704">
        <f t="shared" si="32"/>
        <v>100</v>
      </c>
      <c r="S258" s="666"/>
      <c r="T258" s="149">
        <v>43680000</v>
      </c>
      <c r="U258" s="150"/>
      <c r="V258" s="150"/>
      <c r="W258" s="150"/>
      <c r="X258" s="150"/>
      <c r="Y258" s="150"/>
      <c r="Z258" s="150"/>
      <c r="AA258" s="150"/>
      <c r="AB258" s="150"/>
      <c r="AC258" s="150"/>
      <c r="AD258" s="150"/>
      <c r="AE258" s="150"/>
      <c r="AF258" s="150"/>
      <c r="AG258" s="150"/>
      <c r="AH258" s="150"/>
      <c r="AI258" s="150"/>
      <c r="AJ258" s="150"/>
      <c r="AK258" s="150"/>
      <c r="AL258" s="150"/>
      <c r="AM258" s="150">
        <v>48680000</v>
      </c>
      <c r="AN258" s="150">
        <v>0</v>
      </c>
      <c r="AO258" s="150"/>
      <c r="AP258" s="150"/>
      <c r="AQ258" s="150"/>
      <c r="AR258" s="150"/>
      <c r="AS258" s="150"/>
      <c r="AT258" s="150"/>
      <c r="AU258" s="150"/>
      <c r="AV258" s="150"/>
      <c r="AW258" s="150"/>
      <c r="AX258" s="150"/>
      <c r="AY258" s="150"/>
      <c r="AZ258" s="150"/>
      <c r="BA258" s="150"/>
      <c r="BB258" s="150"/>
      <c r="BC258" s="150"/>
      <c r="BD258" s="150"/>
      <c r="BE258" s="150"/>
      <c r="BF258" s="150"/>
      <c r="BG258" s="150"/>
      <c r="BH258" s="150"/>
      <c r="BI258" s="150"/>
      <c r="BJ258" s="150"/>
      <c r="BK258" s="150"/>
      <c r="BL258" s="150"/>
      <c r="BM258" s="150"/>
      <c r="BN258" s="150"/>
      <c r="BO258" s="150"/>
      <c r="BP258" s="150"/>
      <c r="BQ258" s="150"/>
      <c r="BR258" s="150"/>
      <c r="BS258" s="150"/>
      <c r="BT258" s="150"/>
      <c r="BU258" s="150"/>
      <c r="BV258" s="191">
        <f t="shared" si="30"/>
        <v>92360000</v>
      </c>
      <c r="BW258" s="20">
        <f t="shared" si="31"/>
        <v>-92359900</v>
      </c>
      <c r="BX258" s="480" t="s">
        <v>1208</v>
      </c>
      <c r="BY258" s="449"/>
      <c r="BZ258" s="451"/>
      <c r="DU258" s="385" t="s">
        <v>1047</v>
      </c>
      <c r="DV258" s="189" t="s">
        <v>715</v>
      </c>
      <c r="DW258" s="175" t="s">
        <v>716</v>
      </c>
      <c r="DX258" s="180">
        <v>2</v>
      </c>
      <c r="DY258" s="180">
        <v>2</v>
      </c>
      <c r="DZ258" s="177">
        <v>0.5</v>
      </c>
      <c r="EA258" s="181">
        <v>0.5</v>
      </c>
      <c r="EB258" s="177">
        <v>0.5</v>
      </c>
      <c r="EC258" s="380">
        <v>0.5</v>
      </c>
      <c r="GH258" s="2" t="str">
        <f t="shared" si="33"/>
        <v>1</v>
      </c>
      <c r="GI258" s="2" t="str">
        <f t="shared" si="34"/>
        <v>1</v>
      </c>
      <c r="GJ258" s="2">
        <f t="shared" si="35"/>
        <v>100</v>
      </c>
    </row>
    <row r="259" spans="1:192" ht="49.5" customHeight="1" x14ac:dyDescent="0.25">
      <c r="A259" s="144" t="s">
        <v>56</v>
      </c>
      <c r="B259" s="22" t="s">
        <v>57</v>
      </c>
      <c r="C259" s="29" t="s">
        <v>120</v>
      </c>
      <c r="D259" s="23" t="s">
        <v>87</v>
      </c>
      <c r="E259" s="36" t="s">
        <v>274</v>
      </c>
      <c r="F259" s="49" t="s">
        <v>212</v>
      </c>
      <c r="G259" s="49" t="s">
        <v>213</v>
      </c>
      <c r="H259" s="64">
        <v>635</v>
      </c>
      <c r="I259" s="55">
        <v>571</v>
      </c>
      <c r="J259" s="740"/>
      <c r="K259" s="428" t="s">
        <v>1049</v>
      </c>
      <c r="L259" s="354" t="s">
        <v>719</v>
      </c>
      <c r="M259" s="405" t="s">
        <v>720</v>
      </c>
      <c r="N259" s="404">
        <f t="shared" si="27"/>
        <v>0</v>
      </c>
      <c r="O259" s="404">
        <f t="shared" si="28"/>
        <v>2</v>
      </c>
      <c r="P259" s="675">
        <v>0</v>
      </c>
      <c r="Q259" s="324"/>
      <c r="R259" s="704" t="str">
        <f t="shared" si="32"/>
        <v>100</v>
      </c>
      <c r="S259" s="666"/>
      <c r="T259" s="149">
        <v>0</v>
      </c>
      <c r="U259" s="150"/>
      <c r="V259" s="150"/>
      <c r="W259" s="150"/>
      <c r="X259" s="150"/>
      <c r="Y259" s="150"/>
      <c r="Z259" s="150"/>
      <c r="AA259" s="150"/>
      <c r="AB259" s="150"/>
      <c r="AC259" s="150"/>
      <c r="AD259" s="150"/>
      <c r="AE259" s="150"/>
      <c r="AF259" s="150"/>
      <c r="AG259" s="150"/>
      <c r="AH259" s="150"/>
      <c r="AI259" s="150"/>
      <c r="AJ259" s="150"/>
      <c r="AK259" s="150"/>
      <c r="AL259" s="150"/>
      <c r="AM259" s="150">
        <v>0</v>
      </c>
      <c r="AN259" s="150">
        <v>0</v>
      </c>
      <c r="AO259" s="150"/>
      <c r="AP259" s="150"/>
      <c r="AQ259" s="150"/>
      <c r="AR259" s="150"/>
      <c r="AS259" s="150"/>
      <c r="AT259" s="150"/>
      <c r="AU259" s="150"/>
      <c r="AV259" s="150"/>
      <c r="AW259" s="150"/>
      <c r="AX259" s="150"/>
      <c r="AY259" s="150"/>
      <c r="AZ259" s="150"/>
      <c r="BA259" s="150"/>
      <c r="BB259" s="150"/>
      <c r="BC259" s="150"/>
      <c r="BD259" s="150"/>
      <c r="BE259" s="150"/>
      <c r="BF259" s="150"/>
      <c r="BG259" s="150"/>
      <c r="BH259" s="150"/>
      <c r="BI259" s="150"/>
      <c r="BJ259" s="150"/>
      <c r="BK259" s="150"/>
      <c r="BL259" s="150"/>
      <c r="BM259" s="150"/>
      <c r="BN259" s="150"/>
      <c r="BO259" s="150"/>
      <c r="BP259" s="150"/>
      <c r="BQ259" s="150"/>
      <c r="BR259" s="150"/>
      <c r="BS259" s="150"/>
      <c r="BT259" s="150"/>
      <c r="BU259" s="150"/>
      <c r="BV259" s="191">
        <f t="shared" si="30"/>
        <v>0</v>
      </c>
      <c r="BW259" s="20">
        <f t="shared" si="31"/>
        <v>100</v>
      </c>
      <c r="BX259" s="480" t="s">
        <v>1208</v>
      </c>
      <c r="BY259" s="449"/>
      <c r="BZ259" s="451"/>
      <c r="DU259" s="385" t="s">
        <v>1048</v>
      </c>
      <c r="DV259" s="189" t="s">
        <v>717</v>
      </c>
      <c r="DW259" s="175" t="s">
        <v>718</v>
      </c>
      <c r="DX259" s="180">
        <v>0</v>
      </c>
      <c r="DY259" s="180">
        <v>1</v>
      </c>
      <c r="DZ259" s="179">
        <v>0.25</v>
      </c>
      <c r="EA259" s="188">
        <v>0.25</v>
      </c>
      <c r="EB259" s="179">
        <v>0.25</v>
      </c>
      <c r="EC259" s="376">
        <v>0.25</v>
      </c>
      <c r="GH259" s="2" t="str">
        <f t="shared" si="33"/>
        <v>0</v>
      </c>
      <c r="GI259" s="2" t="str">
        <f t="shared" si="34"/>
        <v>0</v>
      </c>
      <c r="GJ259" s="2" t="str">
        <f t="shared" si="35"/>
        <v>100</v>
      </c>
    </row>
    <row r="260" spans="1:192" ht="66" customHeight="1" thickBot="1" x14ac:dyDescent="0.3">
      <c r="A260" s="144" t="s">
        <v>56</v>
      </c>
      <c r="B260" s="22" t="s">
        <v>57</v>
      </c>
      <c r="C260" s="29" t="s">
        <v>120</v>
      </c>
      <c r="D260" s="23" t="s">
        <v>87</v>
      </c>
      <c r="E260" s="216" t="s">
        <v>274</v>
      </c>
      <c r="F260" s="234" t="s">
        <v>212</v>
      </c>
      <c r="G260" s="234" t="s">
        <v>213</v>
      </c>
      <c r="H260" s="302">
        <v>635</v>
      </c>
      <c r="I260" s="303">
        <v>571</v>
      </c>
      <c r="J260" s="751"/>
      <c r="K260" s="441" t="s">
        <v>1050</v>
      </c>
      <c r="L260" s="358" t="s">
        <v>721</v>
      </c>
      <c r="M260" s="402" t="s">
        <v>722</v>
      </c>
      <c r="N260" s="403">
        <f t="shared" si="27"/>
        <v>9</v>
      </c>
      <c r="O260" s="403">
        <f t="shared" si="28"/>
        <v>11</v>
      </c>
      <c r="P260" s="676">
        <f t="shared" si="29"/>
        <v>2.75</v>
      </c>
      <c r="Q260" s="328"/>
      <c r="R260" s="708">
        <f t="shared" si="32"/>
        <v>100</v>
      </c>
      <c r="S260" s="666"/>
      <c r="T260" s="220">
        <v>3000000000</v>
      </c>
      <c r="U260" s="221"/>
      <c r="V260" s="221"/>
      <c r="W260" s="221"/>
      <c r="X260" s="221"/>
      <c r="Y260" s="221"/>
      <c r="Z260" s="221"/>
      <c r="AA260" s="221"/>
      <c r="AB260" s="221"/>
      <c r="AC260" s="221"/>
      <c r="AD260" s="221"/>
      <c r="AE260" s="221"/>
      <c r="AF260" s="221"/>
      <c r="AG260" s="221"/>
      <c r="AH260" s="221"/>
      <c r="AI260" s="221"/>
      <c r="AJ260" s="221"/>
      <c r="AK260" s="221"/>
      <c r="AL260" s="221"/>
      <c r="AM260" s="221">
        <v>1902015000</v>
      </c>
      <c r="AN260" s="221">
        <v>30000000</v>
      </c>
      <c r="AO260" s="221"/>
      <c r="AP260" s="221"/>
      <c r="AQ260" s="221"/>
      <c r="AR260" s="221"/>
      <c r="AS260" s="221"/>
      <c r="AT260" s="221"/>
      <c r="AU260" s="221"/>
      <c r="AV260" s="221"/>
      <c r="AW260" s="221"/>
      <c r="AX260" s="221"/>
      <c r="AY260" s="221"/>
      <c r="AZ260" s="221">
        <v>20000000</v>
      </c>
      <c r="BA260" s="221">
        <v>100000</v>
      </c>
      <c r="BB260" s="221"/>
      <c r="BC260" s="221"/>
      <c r="BD260" s="221"/>
      <c r="BE260" s="221"/>
      <c r="BF260" s="221"/>
      <c r="BG260" s="221"/>
      <c r="BH260" s="221"/>
      <c r="BI260" s="221"/>
      <c r="BJ260" s="221"/>
      <c r="BK260" s="221"/>
      <c r="BL260" s="221"/>
      <c r="BM260" s="221"/>
      <c r="BN260" s="221"/>
      <c r="BO260" s="221"/>
      <c r="BP260" s="221"/>
      <c r="BQ260" s="221"/>
      <c r="BR260" s="221"/>
      <c r="BS260" s="221"/>
      <c r="BT260" s="221"/>
      <c r="BU260" s="221"/>
      <c r="BV260" s="539">
        <f t="shared" si="30"/>
        <v>4952115000</v>
      </c>
      <c r="BW260" s="222">
        <f t="shared" si="31"/>
        <v>-4952114900</v>
      </c>
      <c r="BX260" s="484" t="s">
        <v>1208</v>
      </c>
      <c r="BY260" s="449"/>
      <c r="BZ260" s="451"/>
      <c r="DU260" s="385" t="s">
        <v>1049</v>
      </c>
      <c r="DV260" s="189" t="s">
        <v>719</v>
      </c>
      <c r="DW260" s="175" t="s">
        <v>720</v>
      </c>
      <c r="DX260" s="180">
        <v>0</v>
      </c>
      <c r="DY260" s="180">
        <v>2</v>
      </c>
      <c r="DZ260" s="176">
        <v>0</v>
      </c>
      <c r="EA260" s="459">
        <v>0</v>
      </c>
      <c r="EB260" s="195">
        <v>1</v>
      </c>
      <c r="EC260" s="195">
        <v>1</v>
      </c>
      <c r="GH260" s="2" t="str">
        <f t="shared" si="33"/>
        <v>1</v>
      </c>
      <c r="GI260" s="2" t="str">
        <f t="shared" si="34"/>
        <v>1</v>
      </c>
      <c r="GJ260" s="2">
        <f t="shared" si="35"/>
        <v>100</v>
      </c>
    </row>
    <row r="261" spans="1:192" ht="54" customHeight="1" thickTop="1" thickBot="1" x14ac:dyDescent="0.3">
      <c r="A261" s="144" t="s">
        <v>56</v>
      </c>
      <c r="B261" s="22" t="s">
        <v>57</v>
      </c>
      <c r="C261" s="29" t="s">
        <v>120</v>
      </c>
      <c r="D261" s="23" t="s">
        <v>87</v>
      </c>
      <c r="E261" s="94" t="s">
        <v>275</v>
      </c>
      <c r="F261" s="95" t="s">
        <v>214</v>
      </c>
      <c r="G261" s="96" t="s">
        <v>215</v>
      </c>
      <c r="H261" s="98">
        <v>277</v>
      </c>
      <c r="I261" s="97">
        <v>249</v>
      </c>
      <c r="J261" s="752" t="s">
        <v>1188</v>
      </c>
      <c r="K261" s="413" t="s">
        <v>1051</v>
      </c>
      <c r="L261" s="359" t="s">
        <v>723</v>
      </c>
      <c r="M261" s="409" t="s">
        <v>724</v>
      </c>
      <c r="N261" s="410">
        <f t="shared" si="27"/>
        <v>0</v>
      </c>
      <c r="O261" s="410">
        <f t="shared" si="28"/>
        <v>1</v>
      </c>
      <c r="P261" s="677">
        <v>0</v>
      </c>
      <c r="Q261" s="329">
        <f>SUM(R261:R266)</f>
        <v>250</v>
      </c>
      <c r="R261" s="720" t="str">
        <f t="shared" si="32"/>
        <v>100</v>
      </c>
      <c r="S261" s="666"/>
      <c r="T261" s="225">
        <v>0</v>
      </c>
      <c r="U261" s="152"/>
      <c r="V261" s="152"/>
      <c r="W261" s="152"/>
      <c r="X261" s="152"/>
      <c r="Y261" s="152"/>
      <c r="Z261" s="152"/>
      <c r="AA261" s="152"/>
      <c r="AB261" s="152"/>
      <c r="AC261" s="152"/>
      <c r="AD261" s="152"/>
      <c r="AE261" s="152"/>
      <c r="AF261" s="152"/>
      <c r="AG261" s="152"/>
      <c r="AH261" s="152"/>
      <c r="AI261" s="152"/>
      <c r="AJ261" s="152"/>
      <c r="AK261" s="152"/>
      <c r="AL261" s="152"/>
      <c r="AM261" s="152"/>
      <c r="AN261" s="152"/>
      <c r="AO261" s="152"/>
      <c r="AP261" s="152"/>
      <c r="AQ261" s="152"/>
      <c r="AR261" s="152"/>
      <c r="AS261" s="152"/>
      <c r="AT261" s="152"/>
      <c r="AU261" s="152"/>
      <c r="AV261" s="152"/>
      <c r="AW261" s="152"/>
      <c r="AX261" s="152"/>
      <c r="AY261" s="152"/>
      <c r="AZ261" s="152"/>
      <c r="BA261" s="152"/>
      <c r="BB261" s="152"/>
      <c r="BC261" s="152"/>
      <c r="BD261" s="152"/>
      <c r="BE261" s="152"/>
      <c r="BF261" s="152"/>
      <c r="BG261" s="152"/>
      <c r="BH261" s="152"/>
      <c r="BI261" s="152"/>
      <c r="BJ261" s="152"/>
      <c r="BK261" s="152"/>
      <c r="BL261" s="152"/>
      <c r="BM261" s="152"/>
      <c r="BN261" s="152"/>
      <c r="BO261" s="152"/>
      <c r="BP261" s="152"/>
      <c r="BQ261" s="152"/>
      <c r="BR261" s="152"/>
      <c r="BS261" s="152"/>
      <c r="BT261" s="152"/>
      <c r="BU261" s="152"/>
      <c r="BV261" s="538">
        <f t="shared" si="30"/>
        <v>0</v>
      </c>
      <c r="BW261" s="226">
        <f t="shared" si="31"/>
        <v>100</v>
      </c>
      <c r="BX261" s="483" t="s">
        <v>1208</v>
      </c>
      <c r="BY261" s="449"/>
      <c r="BZ261" s="451"/>
      <c r="DU261" s="385" t="s">
        <v>1050</v>
      </c>
      <c r="DV261" s="189" t="s">
        <v>721</v>
      </c>
      <c r="DW261" s="175" t="s">
        <v>722</v>
      </c>
      <c r="DX261" s="180">
        <v>9</v>
      </c>
      <c r="DY261" s="180">
        <v>11</v>
      </c>
      <c r="DZ261" s="179">
        <v>2.75</v>
      </c>
      <c r="EA261" s="188">
        <v>2.75</v>
      </c>
      <c r="EB261" s="179">
        <v>2.75</v>
      </c>
      <c r="EC261" s="376">
        <v>2.75</v>
      </c>
      <c r="GH261" s="2" t="str">
        <f t="shared" si="33"/>
        <v>0</v>
      </c>
      <c r="GI261" s="2" t="str">
        <f t="shared" si="34"/>
        <v>0</v>
      </c>
      <c r="GJ261" s="2" t="str">
        <f t="shared" si="35"/>
        <v>100</v>
      </c>
    </row>
    <row r="262" spans="1:192" ht="66" customHeight="1" thickTop="1" thickBot="1" x14ac:dyDescent="0.3">
      <c r="A262" s="144" t="s">
        <v>56</v>
      </c>
      <c r="B262" s="22" t="s">
        <v>57</v>
      </c>
      <c r="C262" s="29" t="s">
        <v>120</v>
      </c>
      <c r="D262" s="23" t="s">
        <v>87</v>
      </c>
      <c r="E262" s="36" t="s">
        <v>275</v>
      </c>
      <c r="F262" s="68" t="s">
        <v>214</v>
      </c>
      <c r="G262" s="68" t="s">
        <v>215</v>
      </c>
      <c r="H262" s="43">
        <v>277</v>
      </c>
      <c r="I262" s="48">
        <v>249</v>
      </c>
      <c r="J262" s="740"/>
      <c r="K262" s="411" t="s">
        <v>1052</v>
      </c>
      <c r="L262" s="354" t="s">
        <v>725</v>
      </c>
      <c r="M262" s="405" t="s">
        <v>726</v>
      </c>
      <c r="N262" s="404">
        <f t="shared" si="27"/>
        <v>1</v>
      </c>
      <c r="O262" s="404">
        <f t="shared" si="28"/>
        <v>1</v>
      </c>
      <c r="P262" s="675">
        <f t="shared" si="29"/>
        <v>0.25</v>
      </c>
      <c r="Q262" s="324"/>
      <c r="R262" s="716">
        <f t="shared" si="32"/>
        <v>50</v>
      </c>
      <c r="S262" s="666"/>
      <c r="T262" s="225">
        <v>0</v>
      </c>
      <c r="U262" s="150"/>
      <c r="V262" s="150"/>
      <c r="W262" s="150"/>
      <c r="X262" s="150"/>
      <c r="Y262" s="150"/>
      <c r="Z262" s="150"/>
      <c r="AA262" s="150"/>
      <c r="AB262" s="150"/>
      <c r="AC262" s="150"/>
      <c r="AD262" s="150"/>
      <c r="AE262" s="150"/>
      <c r="AF262" s="150"/>
      <c r="AG262" s="150"/>
      <c r="AH262" s="150"/>
      <c r="AI262" s="150"/>
      <c r="AJ262" s="150"/>
      <c r="AK262" s="150"/>
      <c r="AL262" s="150"/>
      <c r="AM262" s="150"/>
      <c r="AN262" s="150"/>
      <c r="AO262" s="150"/>
      <c r="AP262" s="150"/>
      <c r="AQ262" s="150"/>
      <c r="AR262" s="150"/>
      <c r="AS262" s="150"/>
      <c r="AT262" s="150"/>
      <c r="AU262" s="150"/>
      <c r="AV262" s="150"/>
      <c r="AW262" s="150"/>
      <c r="AX262" s="150"/>
      <c r="AY262" s="150"/>
      <c r="AZ262" s="150"/>
      <c r="BA262" s="150"/>
      <c r="BB262" s="150"/>
      <c r="BC262" s="150"/>
      <c r="BD262" s="150"/>
      <c r="BE262" s="150"/>
      <c r="BF262" s="150"/>
      <c r="BG262" s="150"/>
      <c r="BH262" s="150"/>
      <c r="BI262" s="150"/>
      <c r="BJ262" s="150"/>
      <c r="BK262" s="150"/>
      <c r="BL262" s="150"/>
      <c r="BM262" s="150"/>
      <c r="BN262" s="150"/>
      <c r="BO262" s="150"/>
      <c r="BP262" s="150"/>
      <c r="BQ262" s="150"/>
      <c r="BR262" s="150"/>
      <c r="BS262" s="150"/>
      <c r="BT262" s="150"/>
      <c r="BU262" s="150"/>
      <c r="BV262" s="191">
        <f t="shared" si="30"/>
        <v>0</v>
      </c>
      <c r="BW262" s="20">
        <f t="shared" si="31"/>
        <v>50</v>
      </c>
      <c r="BX262" s="480" t="s">
        <v>1208</v>
      </c>
      <c r="BY262" s="449"/>
      <c r="BZ262" s="451"/>
      <c r="DU262" s="379" t="s">
        <v>1051</v>
      </c>
      <c r="DV262" s="189" t="s">
        <v>723</v>
      </c>
      <c r="DW262" s="175" t="s">
        <v>724</v>
      </c>
      <c r="DX262" s="175">
        <v>0</v>
      </c>
      <c r="DY262" s="175">
        <v>1</v>
      </c>
      <c r="DZ262" s="179">
        <v>0.25</v>
      </c>
      <c r="EA262" s="188">
        <v>0.25</v>
      </c>
      <c r="EB262" s="179">
        <v>0.25</v>
      </c>
      <c r="EC262" s="376">
        <v>0.25</v>
      </c>
      <c r="GH262" s="2" t="str">
        <f t="shared" si="33"/>
        <v>1</v>
      </c>
      <c r="GI262" s="2" t="str">
        <f t="shared" si="34"/>
        <v>0</v>
      </c>
      <c r="GJ262" s="2">
        <f t="shared" si="35"/>
        <v>50</v>
      </c>
    </row>
    <row r="263" spans="1:192" ht="49.5" customHeight="1" thickTop="1" thickBot="1" x14ac:dyDescent="0.3">
      <c r="A263" s="144" t="s">
        <v>56</v>
      </c>
      <c r="B263" s="22" t="s">
        <v>57</v>
      </c>
      <c r="C263" s="29" t="s">
        <v>120</v>
      </c>
      <c r="D263" s="23" t="s">
        <v>87</v>
      </c>
      <c r="E263" s="36" t="s">
        <v>275</v>
      </c>
      <c r="F263" s="68" t="s">
        <v>214</v>
      </c>
      <c r="G263" s="68" t="s">
        <v>215</v>
      </c>
      <c r="H263" s="43">
        <v>277</v>
      </c>
      <c r="I263" s="48">
        <v>249</v>
      </c>
      <c r="J263" s="740"/>
      <c r="K263" s="411" t="s">
        <v>1053</v>
      </c>
      <c r="L263" s="354" t="s">
        <v>727</v>
      </c>
      <c r="M263" s="405" t="s">
        <v>728</v>
      </c>
      <c r="N263" s="404">
        <f t="shared" ref="N263:N302" si="36">VLOOKUP(K263,$DU$8:$EC$303,4,0)</f>
        <v>1</v>
      </c>
      <c r="O263" s="404">
        <f t="shared" ref="O263:O302" si="37">VLOOKUP(K263,$DU$8:$EC$303,5,0)</f>
        <v>1</v>
      </c>
      <c r="P263" s="675">
        <v>0.25</v>
      </c>
      <c r="Q263" s="324"/>
      <c r="R263" s="716">
        <f t="shared" si="32"/>
        <v>100</v>
      </c>
      <c r="S263" s="666"/>
      <c r="T263" s="225">
        <v>80000000</v>
      </c>
      <c r="U263" s="150"/>
      <c r="V263" s="150"/>
      <c r="W263" s="150"/>
      <c r="X263" s="150"/>
      <c r="Y263" s="150"/>
      <c r="Z263" s="150"/>
      <c r="AA263" s="150"/>
      <c r="AB263" s="150"/>
      <c r="AC263" s="150"/>
      <c r="AD263" s="150"/>
      <c r="AE263" s="150"/>
      <c r="AF263" s="150"/>
      <c r="AG263" s="150"/>
      <c r="AH263" s="150"/>
      <c r="AI263" s="150"/>
      <c r="AJ263" s="150"/>
      <c r="AK263" s="150"/>
      <c r="AL263" s="150"/>
      <c r="AM263" s="150"/>
      <c r="AN263" s="150"/>
      <c r="AO263" s="150"/>
      <c r="AP263" s="150"/>
      <c r="AQ263" s="150"/>
      <c r="AR263" s="150"/>
      <c r="AS263" s="150"/>
      <c r="AT263" s="150"/>
      <c r="AU263" s="150"/>
      <c r="AV263" s="150"/>
      <c r="AW263" s="150"/>
      <c r="AX263" s="150"/>
      <c r="AY263" s="150"/>
      <c r="AZ263" s="150"/>
      <c r="BA263" s="150"/>
      <c r="BB263" s="150"/>
      <c r="BC263" s="150"/>
      <c r="BD263" s="150"/>
      <c r="BE263" s="150"/>
      <c r="BF263" s="150"/>
      <c r="BG263" s="150"/>
      <c r="BH263" s="150"/>
      <c r="BI263" s="150"/>
      <c r="BJ263" s="150"/>
      <c r="BK263" s="150"/>
      <c r="BL263" s="150"/>
      <c r="BM263" s="150"/>
      <c r="BN263" s="150"/>
      <c r="BO263" s="150"/>
      <c r="BP263" s="150"/>
      <c r="BQ263" s="150"/>
      <c r="BR263" s="150"/>
      <c r="BS263" s="150"/>
      <c r="BT263" s="150"/>
      <c r="BU263" s="150"/>
      <c r="BV263" s="191">
        <f t="shared" ref="BV263:BV302" si="38">SUM(T263:BU263)</f>
        <v>80000000</v>
      </c>
      <c r="BW263" s="20">
        <f t="shared" ref="BW263:BW303" si="39">+R263-BV263</f>
        <v>-79999900</v>
      </c>
      <c r="BX263" s="480" t="s">
        <v>1208</v>
      </c>
      <c r="BY263" s="449"/>
      <c r="BZ263" s="451"/>
      <c r="DU263" s="379" t="s">
        <v>1052</v>
      </c>
      <c r="DV263" s="189" t="s">
        <v>725</v>
      </c>
      <c r="DW263" s="175" t="s">
        <v>726</v>
      </c>
      <c r="DX263" s="175">
        <v>1</v>
      </c>
      <c r="DY263" s="175">
        <v>1</v>
      </c>
      <c r="DZ263" s="179">
        <v>0.25</v>
      </c>
      <c r="EA263" s="188">
        <v>0.25</v>
      </c>
      <c r="EB263" s="179">
        <v>0.25</v>
      </c>
      <c r="EC263" s="376">
        <v>0.25</v>
      </c>
      <c r="GH263" s="2" t="str">
        <f t="shared" si="33"/>
        <v>1</v>
      </c>
      <c r="GI263" s="2" t="str">
        <f t="shared" si="34"/>
        <v>1</v>
      </c>
      <c r="GJ263" s="2">
        <f t="shared" si="35"/>
        <v>100</v>
      </c>
    </row>
    <row r="264" spans="1:192" ht="54" customHeight="1" thickTop="1" thickBot="1" x14ac:dyDescent="0.3">
      <c r="A264" s="144" t="s">
        <v>56</v>
      </c>
      <c r="B264" s="22" t="s">
        <v>57</v>
      </c>
      <c r="C264" s="29" t="s">
        <v>120</v>
      </c>
      <c r="D264" s="23" t="s">
        <v>87</v>
      </c>
      <c r="E264" s="36" t="s">
        <v>275</v>
      </c>
      <c r="F264" s="68" t="s">
        <v>214</v>
      </c>
      <c r="G264" s="68" t="s">
        <v>215</v>
      </c>
      <c r="H264" s="43">
        <v>277</v>
      </c>
      <c r="I264" s="48">
        <v>249</v>
      </c>
      <c r="J264" s="740"/>
      <c r="K264" s="411" t="s">
        <v>1054</v>
      </c>
      <c r="L264" s="354" t="s">
        <v>729</v>
      </c>
      <c r="M264" s="405" t="s">
        <v>730</v>
      </c>
      <c r="N264" s="404">
        <f t="shared" si="36"/>
        <v>1</v>
      </c>
      <c r="O264" s="404">
        <f t="shared" si="37"/>
        <v>1</v>
      </c>
      <c r="P264" s="675">
        <f t="shared" ref="P264:P302" si="40">VLOOKUP(K264,$DU$8:$EC$303,9,0)</f>
        <v>0</v>
      </c>
      <c r="Q264" s="324"/>
      <c r="R264" s="716" t="str">
        <f t="shared" ref="R264:R302" si="41">+GJ264</f>
        <v>100</v>
      </c>
      <c r="S264" s="666"/>
      <c r="T264" s="225">
        <v>0</v>
      </c>
      <c r="U264" s="150"/>
      <c r="V264" s="150"/>
      <c r="W264" s="150"/>
      <c r="X264" s="150"/>
      <c r="Y264" s="150"/>
      <c r="Z264" s="150"/>
      <c r="AA264" s="150"/>
      <c r="AB264" s="150"/>
      <c r="AC264" s="150"/>
      <c r="AD264" s="150"/>
      <c r="AE264" s="150"/>
      <c r="AF264" s="150"/>
      <c r="AG264" s="150"/>
      <c r="AH264" s="150"/>
      <c r="AI264" s="150"/>
      <c r="AJ264" s="150"/>
      <c r="AK264" s="150"/>
      <c r="AL264" s="150"/>
      <c r="AM264" s="150"/>
      <c r="AN264" s="150"/>
      <c r="AO264" s="150"/>
      <c r="AP264" s="150"/>
      <c r="AQ264" s="150"/>
      <c r="AR264" s="150"/>
      <c r="AS264" s="150"/>
      <c r="AT264" s="150"/>
      <c r="AU264" s="150"/>
      <c r="AV264" s="150"/>
      <c r="AW264" s="150"/>
      <c r="AX264" s="150"/>
      <c r="AY264" s="150"/>
      <c r="AZ264" s="150"/>
      <c r="BA264" s="150"/>
      <c r="BB264" s="150"/>
      <c r="BC264" s="150"/>
      <c r="BD264" s="150"/>
      <c r="BE264" s="150"/>
      <c r="BF264" s="150"/>
      <c r="BG264" s="150"/>
      <c r="BH264" s="150"/>
      <c r="BI264" s="150"/>
      <c r="BJ264" s="150"/>
      <c r="BK264" s="150"/>
      <c r="BL264" s="150"/>
      <c r="BM264" s="150"/>
      <c r="BN264" s="150"/>
      <c r="BO264" s="150"/>
      <c r="BP264" s="150"/>
      <c r="BQ264" s="150"/>
      <c r="BR264" s="150"/>
      <c r="BS264" s="150"/>
      <c r="BT264" s="150"/>
      <c r="BU264" s="150"/>
      <c r="BV264" s="191">
        <f t="shared" si="38"/>
        <v>0</v>
      </c>
      <c r="BW264" s="20">
        <f t="shared" si="39"/>
        <v>100</v>
      </c>
      <c r="BX264" s="480" t="s">
        <v>1208</v>
      </c>
      <c r="BY264" s="449"/>
      <c r="BZ264" s="451"/>
      <c r="DU264" s="379" t="s">
        <v>1053</v>
      </c>
      <c r="DV264" s="189" t="s">
        <v>727</v>
      </c>
      <c r="DW264" s="175" t="s">
        <v>728</v>
      </c>
      <c r="DX264" s="180">
        <v>1</v>
      </c>
      <c r="DY264" s="180">
        <v>1</v>
      </c>
      <c r="DZ264" s="176">
        <v>1</v>
      </c>
      <c r="EA264" s="183">
        <v>0</v>
      </c>
      <c r="EB264" s="176">
        <v>0</v>
      </c>
      <c r="EC264" s="377">
        <v>0</v>
      </c>
      <c r="GH264" s="2" t="str">
        <f t="shared" ref="GH264:GH302" si="42">+IF(P264=0,"0","1")</f>
        <v>0</v>
      </c>
      <c r="GI264" s="2" t="str">
        <f t="shared" ref="GI264:GI302" si="43">+IF(BV264=0,"0","1")</f>
        <v>0</v>
      </c>
      <c r="GJ264" s="2" t="str">
        <f t="shared" si="35"/>
        <v>100</v>
      </c>
    </row>
    <row r="265" spans="1:192" ht="49.5" customHeight="1" thickTop="1" x14ac:dyDescent="0.25">
      <c r="A265" s="144" t="s">
        <v>56</v>
      </c>
      <c r="B265" s="22" t="s">
        <v>57</v>
      </c>
      <c r="C265" s="29" t="s">
        <v>120</v>
      </c>
      <c r="D265" s="23" t="s">
        <v>87</v>
      </c>
      <c r="E265" s="36" t="s">
        <v>275</v>
      </c>
      <c r="F265" s="68" t="s">
        <v>214</v>
      </c>
      <c r="G265" s="68" t="s">
        <v>215</v>
      </c>
      <c r="H265" s="43">
        <v>277</v>
      </c>
      <c r="I265" s="48">
        <v>249</v>
      </c>
      <c r="J265" s="740"/>
      <c r="K265" s="411" t="s">
        <v>1055</v>
      </c>
      <c r="L265" s="354" t="s">
        <v>731</v>
      </c>
      <c r="M265" s="405" t="s">
        <v>732</v>
      </c>
      <c r="N265" s="404">
        <f t="shared" si="36"/>
        <v>0</v>
      </c>
      <c r="O265" s="404">
        <f t="shared" si="37"/>
        <v>1</v>
      </c>
      <c r="P265" s="675">
        <v>0</v>
      </c>
      <c r="Q265" s="324"/>
      <c r="R265" s="716" t="str">
        <f t="shared" si="41"/>
        <v>100</v>
      </c>
      <c r="S265" s="666"/>
      <c r="T265" s="225">
        <v>0</v>
      </c>
      <c r="U265" s="150"/>
      <c r="V265" s="150"/>
      <c r="W265" s="150"/>
      <c r="X265" s="153"/>
      <c r="Y265" s="150"/>
      <c r="Z265" s="150"/>
      <c r="AA265" s="150"/>
      <c r="AB265" s="150"/>
      <c r="AC265" s="150"/>
      <c r="AD265" s="150"/>
      <c r="AE265" s="150"/>
      <c r="AF265" s="150"/>
      <c r="AG265" s="150"/>
      <c r="AH265" s="150"/>
      <c r="AI265" s="150"/>
      <c r="AJ265" s="150"/>
      <c r="AK265" s="150"/>
      <c r="AL265" s="150"/>
      <c r="AM265" s="150"/>
      <c r="AN265" s="150"/>
      <c r="AO265" s="150"/>
      <c r="AP265" s="150"/>
      <c r="AQ265" s="150"/>
      <c r="AR265" s="150"/>
      <c r="AS265" s="150"/>
      <c r="AT265" s="150"/>
      <c r="AU265" s="155"/>
      <c r="AV265" s="150"/>
      <c r="AW265" s="150"/>
      <c r="AX265" s="150"/>
      <c r="AY265" s="150"/>
      <c r="AZ265" s="150"/>
      <c r="BA265" s="150"/>
      <c r="BB265" s="150"/>
      <c r="BC265" s="150"/>
      <c r="BD265" s="150"/>
      <c r="BE265" s="150"/>
      <c r="BF265" s="150"/>
      <c r="BG265" s="150"/>
      <c r="BH265" s="150"/>
      <c r="BI265" s="150"/>
      <c r="BJ265" s="150"/>
      <c r="BK265" s="150"/>
      <c r="BL265" s="150"/>
      <c r="BM265" s="150"/>
      <c r="BN265" s="150"/>
      <c r="BO265" s="150"/>
      <c r="BP265" s="150"/>
      <c r="BQ265" s="150"/>
      <c r="BR265" s="150"/>
      <c r="BS265" s="150"/>
      <c r="BT265" s="150"/>
      <c r="BU265" s="150"/>
      <c r="BV265" s="191">
        <f t="shared" si="38"/>
        <v>0</v>
      </c>
      <c r="BW265" s="20">
        <f t="shared" si="39"/>
        <v>100</v>
      </c>
      <c r="BX265" s="480" t="s">
        <v>1208</v>
      </c>
      <c r="BY265" s="449"/>
      <c r="BZ265" s="451"/>
      <c r="DU265" s="379" t="s">
        <v>1054</v>
      </c>
      <c r="DV265" s="189" t="s">
        <v>729</v>
      </c>
      <c r="DW265" s="175" t="s">
        <v>730</v>
      </c>
      <c r="DX265" s="180">
        <v>1</v>
      </c>
      <c r="DY265" s="180">
        <v>1</v>
      </c>
      <c r="DZ265" s="176">
        <v>0</v>
      </c>
      <c r="EA265" s="183">
        <v>1</v>
      </c>
      <c r="EB265" s="176">
        <v>0</v>
      </c>
      <c r="EC265" s="377">
        <v>0</v>
      </c>
      <c r="GH265" s="2" t="str">
        <f t="shared" si="42"/>
        <v>0</v>
      </c>
      <c r="GI265" s="2" t="str">
        <f t="shared" si="43"/>
        <v>0</v>
      </c>
      <c r="GJ265" s="2" t="str">
        <f t="shared" si="35"/>
        <v>100</v>
      </c>
    </row>
    <row r="266" spans="1:192" ht="73.5" customHeight="1" thickBot="1" x14ac:dyDescent="0.3">
      <c r="A266" s="144" t="s">
        <v>56</v>
      </c>
      <c r="B266" s="22" t="s">
        <v>57</v>
      </c>
      <c r="C266" s="29" t="s">
        <v>120</v>
      </c>
      <c r="D266" s="23" t="s">
        <v>87</v>
      </c>
      <c r="E266" s="216" t="s">
        <v>275</v>
      </c>
      <c r="F266" s="322" t="s">
        <v>214</v>
      </c>
      <c r="G266" s="322" t="s">
        <v>215</v>
      </c>
      <c r="H266" s="218">
        <v>277</v>
      </c>
      <c r="I266" s="219">
        <v>249</v>
      </c>
      <c r="J266" s="751"/>
      <c r="K266" s="412" t="s">
        <v>1056</v>
      </c>
      <c r="L266" s="358" t="s">
        <v>733</v>
      </c>
      <c r="M266" s="402" t="s">
        <v>734</v>
      </c>
      <c r="N266" s="403">
        <f t="shared" si="36"/>
        <v>0</v>
      </c>
      <c r="O266" s="403">
        <f t="shared" si="37"/>
        <v>1</v>
      </c>
      <c r="P266" s="676">
        <f t="shared" si="40"/>
        <v>0.4</v>
      </c>
      <c r="Q266" s="328"/>
      <c r="R266" s="719">
        <f t="shared" si="41"/>
        <v>100</v>
      </c>
      <c r="S266" s="666"/>
      <c r="T266" s="220">
        <v>66000000</v>
      </c>
      <c r="U266" s="221"/>
      <c r="V266" s="221"/>
      <c r="W266" s="221"/>
      <c r="X266" s="221"/>
      <c r="Y266" s="221"/>
      <c r="Z266" s="221"/>
      <c r="AA266" s="221"/>
      <c r="AB266" s="221"/>
      <c r="AC266" s="221"/>
      <c r="AD266" s="221"/>
      <c r="AE266" s="221"/>
      <c r="AF266" s="221"/>
      <c r="AG266" s="221"/>
      <c r="AH266" s="221"/>
      <c r="AI266" s="221"/>
      <c r="AJ266" s="221"/>
      <c r="AK266" s="221"/>
      <c r="AL266" s="221"/>
      <c r="AM266" s="221"/>
      <c r="AN266" s="221"/>
      <c r="AO266" s="221"/>
      <c r="AP266" s="221"/>
      <c r="AQ266" s="221"/>
      <c r="AR266" s="221"/>
      <c r="AS266" s="221"/>
      <c r="AT266" s="221"/>
      <c r="AU266" s="221"/>
      <c r="AV266" s="221"/>
      <c r="AW266" s="221"/>
      <c r="AX266" s="221"/>
      <c r="AY266" s="221"/>
      <c r="AZ266" s="221"/>
      <c r="BA266" s="221"/>
      <c r="BB266" s="221"/>
      <c r="BC266" s="221"/>
      <c r="BD266" s="221"/>
      <c r="BE266" s="221"/>
      <c r="BF266" s="221"/>
      <c r="BG266" s="221"/>
      <c r="BH266" s="221"/>
      <c r="BI266" s="221"/>
      <c r="BJ266" s="221"/>
      <c r="BK266" s="221"/>
      <c r="BL266" s="221"/>
      <c r="BM266" s="221"/>
      <c r="BN266" s="221"/>
      <c r="BO266" s="221"/>
      <c r="BP266" s="221"/>
      <c r="BQ266" s="221"/>
      <c r="BR266" s="221"/>
      <c r="BS266" s="221"/>
      <c r="BT266" s="221"/>
      <c r="BU266" s="221"/>
      <c r="BV266" s="539">
        <f t="shared" si="38"/>
        <v>66000000</v>
      </c>
      <c r="BW266" s="222">
        <f t="shared" si="39"/>
        <v>-65999900</v>
      </c>
      <c r="BX266" s="484" t="s">
        <v>1208</v>
      </c>
      <c r="BY266" s="449"/>
      <c r="BZ266" s="451"/>
      <c r="DU266" s="379" t="s">
        <v>1055</v>
      </c>
      <c r="DV266" s="189" t="s">
        <v>731</v>
      </c>
      <c r="DW266" s="175" t="s">
        <v>732</v>
      </c>
      <c r="DX266" s="180">
        <v>0</v>
      </c>
      <c r="DY266" s="180">
        <v>1</v>
      </c>
      <c r="DZ266" s="176">
        <v>0</v>
      </c>
      <c r="EA266" s="183">
        <v>0</v>
      </c>
      <c r="EB266" s="177">
        <v>0.5</v>
      </c>
      <c r="EC266" s="380">
        <v>0.5</v>
      </c>
      <c r="GH266" s="2" t="str">
        <f t="shared" si="42"/>
        <v>1</v>
      </c>
      <c r="GI266" s="2" t="str">
        <f t="shared" si="43"/>
        <v>1</v>
      </c>
      <c r="GJ266" s="2">
        <f t="shared" ref="GJ266:GJ302" si="44">+((IF((GH266+GI266)=0,"100",(((GH266+GI266)/2)*100))))</f>
        <v>100</v>
      </c>
    </row>
    <row r="267" spans="1:192" ht="61.5" customHeight="1" thickTop="1" x14ac:dyDescent="0.25">
      <c r="A267" s="144" t="s">
        <v>56</v>
      </c>
      <c r="B267" s="22" t="s">
        <v>57</v>
      </c>
      <c r="C267" s="29" t="s">
        <v>120</v>
      </c>
      <c r="D267" s="24" t="s">
        <v>87</v>
      </c>
      <c r="E267" s="94" t="s">
        <v>276</v>
      </c>
      <c r="F267" s="95" t="s">
        <v>216</v>
      </c>
      <c r="G267" s="96" t="s">
        <v>217</v>
      </c>
      <c r="H267" s="103">
        <v>4.9000000000000002E-2</v>
      </c>
      <c r="I267" s="99">
        <v>0.05</v>
      </c>
      <c r="J267" s="752" t="s">
        <v>1189</v>
      </c>
      <c r="K267" s="414" t="s">
        <v>1057</v>
      </c>
      <c r="L267" s="359" t="s">
        <v>735</v>
      </c>
      <c r="M267" s="409" t="s">
        <v>724</v>
      </c>
      <c r="N267" s="410">
        <f t="shared" si="36"/>
        <v>0</v>
      </c>
      <c r="O267" s="410">
        <f t="shared" si="37"/>
        <v>1</v>
      </c>
      <c r="P267" s="677">
        <f t="shared" si="40"/>
        <v>0.25</v>
      </c>
      <c r="Q267" s="329">
        <f>SUM(R267:R269)</f>
        <v>200</v>
      </c>
      <c r="R267" s="720">
        <f t="shared" si="41"/>
        <v>100</v>
      </c>
      <c r="S267" s="666"/>
      <c r="T267" s="225">
        <v>230000000</v>
      </c>
      <c r="U267" s="152"/>
      <c r="V267" s="152"/>
      <c r="W267" s="152"/>
      <c r="X267" s="152"/>
      <c r="Y267" s="152"/>
      <c r="Z267" s="152"/>
      <c r="AA267" s="152"/>
      <c r="AB267" s="152"/>
      <c r="AC267" s="152"/>
      <c r="AD267" s="152"/>
      <c r="AE267" s="152"/>
      <c r="AF267" s="152"/>
      <c r="AG267" s="152"/>
      <c r="AH267" s="152"/>
      <c r="AI267" s="152"/>
      <c r="AJ267" s="152"/>
      <c r="AK267" s="152"/>
      <c r="AL267" s="152"/>
      <c r="AM267" s="152"/>
      <c r="AN267" s="152"/>
      <c r="AO267" s="152"/>
      <c r="AP267" s="152"/>
      <c r="AQ267" s="152"/>
      <c r="AR267" s="152"/>
      <c r="AS267" s="152"/>
      <c r="AT267" s="152"/>
      <c r="AU267" s="152"/>
      <c r="AV267" s="152"/>
      <c r="AW267" s="152"/>
      <c r="AX267" s="152"/>
      <c r="AY267" s="152"/>
      <c r="AZ267" s="152"/>
      <c r="BA267" s="152"/>
      <c r="BB267" s="152"/>
      <c r="BC267" s="152"/>
      <c r="BD267" s="152"/>
      <c r="BE267" s="152"/>
      <c r="BF267" s="152"/>
      <c r="BG267" s="152"/>
      <c r="BH267" s="152"/>
      <c r="BI267" s="152"/>
      <c r="BJ267" s="152"/>
      <c r="BK267" s="152"/>
      <c r="BL267" s="152"/>
      <c r="BM267" s="152"/>
      <c r="BN267" s="152"/>
      <c r="BO267" s="152"/>
      <c r="BP267" s="152"/>
      <c r="BQ267" s="152"/>
      <c r="BR267" s="152"/>
      <c r="BS267" s="152"/>
      <c r="BT267" s="152"/>
      <c r="BU267" s="152"/>
      <c r="BV267" s="538">
        <f t="shared" si="38"/>
        <v>230000000</v>
      </c>
      <c r="BW267" s="226">
        <f t="shared" si="39"/>
        <v>-229999900</v>
      </c>
      <c r="BX267" s="483" t="s">
        <v>1208</v>
      </c>
      <c r="BY267" s="449"/>
      <c r="BZ267" s="451"/>
      <c r="DU267" s="379" t="s">
        <v>1056</v>
      </c>
      <c r="DV267" s="189" t="s">
        <v>733</v>
      </c>
      <c r="DW267" s="175" t="s">
        <v>734</v>
      </c>
      <c r="DX267" s="180">
        <v>0</v>
      </c>
      <c r="DY267" s="180">
        <v>1</v>
      </c>
      <c r="DZ267" s="177">
        <v>0.3</v>
      </c>
      <c r="EA267" s="181">
        <v>0</v>
      </c>
      <c r="EB267" s="177">
        <v>0.3</v>
      </c>
      <c r="EC267" s="380">
        <v>0.4</v>
      </c>
      <c r="GH267" s="2" t="str">
        <f t="shared" si="42"/>
        <v>1</v>
      </c>
      <c r="GI267" s="2" t="str">
        <f t="shared" si="43"/>
        <v>1</v>
      </c>
      <c r="GJ267" s="2">
        <f t="shared" si="44"/>
        <v>100</v>
      </c>
    </row>
    <row r="268" spans="1:192" ht="73.5" customHeight="1" x14ac:dyDescent="0.25">
      <c r="A268" s="144" t="s">
        <v>56</v>
      </c>
      <c r="B268" s="22" t="s">
        <v>57</v>
      </c>
      <c r="C268" s="29" t="s">
        <v>120</v>
      </c>
      <c r="D268" s="24" t="s">
        <v>87</v>
      </c>
      <c r="E268" s="36" t="s">
        <v>276</v>
      </c>
      <c r="F268" s="49" t="s">
        <v>216</v>
      </c>
      <c r="G268" s="49" t="s">
        <v>217</v>
      </c>
      <c r="H268" s="73">
        <v>4.9000000000000002E-2</v>
      </c>
      <c r="I268" s="48">
        <v>0.05</v>
      </c>
      <c r="J268" s="740"/>
      <c r="K268" s="411" t="s">
        <v>1058</v>
      </c>
      <c r="L268" s="354" t="s">
        <v>736</v>
      </c>
      <c r="M268" s="405" t="s">
        <v>737</v>
      </c>
      <c r="N268" s="404">
        <f t="shared" si="36"/>
        <v>5</v>
      </c>
      <c r="O268" s="404">
        <f t="shared" si="37"/>
        <v>10</v>
      </c>
      <c r="P268" s="675">
        <f t="shared" si="40"/>
        <v>2</v>
      </c>
      <c r="Q268" s="324"/>
      <c r="R268" s="716">
        <f t="shared" si="41"/>
        <v>100</v>
      </c>
      <c r="S268" s="666"/>
      <c r="T268" s="149">
        <v>434028000</v>
      </c>
      <c r="U268" s="150"/>
      <c r="V268" s="150"/>
      <c r="W268" s="150"/>
      <c r="X268" s="150"/>
      <c r="Y268" s="150"/>
      <c r="Z268" s="150"/>
      <c r="AA268" s="150"/>
      <c r="AB268" s="150"/>
      <c r="AC268" s="150"/>
      <c r="AD268" s="150"/>
      <c r="AE268" s="150"/>
      <c r="AF268" s="150"/>
      <c r="AG268" s="150"/>
      <c r="AH268" s="150"/>
      <c r="AI268" s="150"/>
      <c r="AJ268" s="150"/>
      <c r="AK268" s="150"/>
      <c r="AL268" s="150"/>
      <c r="AM268" s="150"/>
      <c r="AN268" s="150"/>
      <c r="AO268" s="150"/>
      <c r="AP268" s="150"/>
      <c r="AQ268" s="150"/>
      <c r="AR268" s="150"/>
      <c r="AS268" s="150"/>
      <c r="AT268" s="150"/>
      <c r="AU268" s="150"/>
      <c r="AV268" s="150"/>
      <c r="AW268" s="150"/>
      <c r="AX268" s="150"/>
      <c r="AY268" s="150"/>
      <c r="AZ268" s="150"/>
      <c r="BA268" s="150"/>
      <c r="BB268" s="150"/>
      <c r="BC268" s="150"/>
      <c r="BD268" s="150"/>
      <c r="BE268" s="150"/>
      <c r="BF268" s="150"/>
      <c r="BG268" s="150"/>
      <c r="BH268" s="150"/>
      <c r="BI268" s="150"/>
      <c r="BJ268" s="150"/>
      <c r="BK268" s="150"/>
      <c r="BL268" s="150"/>
      <c r="BM268" s="150"/>
      <c r="BN268" s="150"/>
      <c r="BO268" s="150"/>
      <c r="BP268" s="150"/>
      <c r="BQ268" s="150"/>
      <c r="BR268" s="150"/>
      <c r="BS268" s="150"/>
      <c r="BT268" s="150"/>
      <c r="BU268" s="150"/>
      <c r="BV268" s="191">
        <f t="shared" si="38"/>
        <v>434028000</v>
      </c>
      <c r="BW268" s="20">
        <f t="shared" si="39"/>
        <v>-434027900</v>
      </c>
      <c r="BX268" s="480" t="s">
        <v>1208</v>
      </c>
      <c r="BY268" s="449"/>
      <c r="BZ268" s="451"/>
      <c r="DU268" s="373" t="s">
        <v>1057</v>
      </c>
      <c r="DV268" s="189" t="s">
        <v>735</v>
      </c>
      <c r="DW268" s="175" t="s">
        <v>724</v>
      </c>
      <c r="DX268" s="175">
        <v>0</v>
      </c>
      <c r="DY268" s="175">
        <v>1</v>
      </c>
      <c r="DZ268" s="179">
        <v>0.25</v>
      </c>
      <c r="EA268" s="188">
        <v>0.25</v>
      </c>
      <c r="EB268" s="179">
        <v>0.25</v>
      </c>
      <c r="EC268" s="376">
        <v>0.25</v>
      </c>
      <c r="GH268" s="2" t="str">
        <f t="shared" si="42"/>
        <v>1</v>
      </c>
      <c r="GI268" s="2" t="str">
        <f t="shared" si="43"/>
        <v>1</v>
      </c>
      <c r="GJ268" s="2">
        <f t="shared" si="44"/>
        <v>100</v>
      </c>
    </row>
    <row r="269" spans="1:192" ht="62.25" customHeight="1" thickBot="1" x14ac:dyDescent="0.3">
      <c r="A269" s="144" t="s">
        <v>56</v>
      </c>
      <c r="B269" s="22" t="s">
        <v>57</v>
      </c>
      <c r="C269" s="29" t="s">
        <v>120</v>
      </c>
      <c r="D269" s="24" t="s">
        <v>87</v>
      </c>
      <c r="E269" s="216" t="s">
        <v>276</v>
      </c>
      <c r="F269" s="234" t="s">
        <v>216</v>
      </c>
      <c r="G269" s="234" t="s">
        <v>217</v>
      </c>
      <c r="H269" s="323">
        <v>4.9000000000000002E-2</v>
      </c>
      <c r="I269" s="219">
        <v>0.05</v>
      </c>
      <c r="J269" s="751"/>
      <c r="K269" s="412" t="s">
        <v>1059</v>
      </c>
      <c r="L269" s="358" t="s">
        <v>738</v>
      </c>
      <c r="M269" s="402" t="s">
        <v>739</v>
      </c>
      <c r="N269" s="403">
        <f t="shared" si="36"/>
        <v>1</v>
      </c>
      <c r="O269" s="403">
        <f t="shared" si="37"/>
        <v>2</v>
      </c>
      <c r="P269" s="676">
        <v>0</v>
      </c>
      <c r="Q269" s="328"/>
      <c r="R269" s="719" t="str">
        <f t="shared" si="41"/>
        <v>100</v>
      </c>
      <c r="S269" s="666"/>
      <c r="T269" s="220">
        <v>0</v>
      </c>
      <c r="U269" s="221"/>
      <c r="V269" s="221"/>
      <c r="W269" s="221"/>
      <c r="X269" s="221"/>
      <c r="Y269" s="221"/>
      <c r="Z269" s="221"/>
      <c r="AA269" s="221"/>
      <c r="AB269" s="221"/>
      <c r="AC269" s="221"/>
      <c r="AD269" s="221"/>
      <c r="AE269" s="221"/>
      <c r="AF269" s="221"/>
      <c r="AG269" s="221"/>
      <c r="AH269" s="221"/>
      <c r="AI269" s="221"/>
      <c r="AJ269" s="221"/>
      <c r="AK269" s="221"/>
      <c r="AL269" s="221"/>
      <c r="AM269" s="221"/>
      <c r="AN269" s="221"/>
      <c r="AO269" s="221"/>
      <c r="AP269" s="221"/>
      <c r="AQ269" s="221"/>
      <c r="AR269" s="221"/>
      <c r="AS269" s="221"/>
      <c r="AT269" s="221"/>
      <c r="AU269" s="221"/>
      <c r="AV269" s="221"/>
      <c r="AW269" s="221"/>
      <c r="AX269" s="221"/>
      <c r="AY269" s="221"/>
      <c r="AZ269" s="221"/>
      <c r="BA269" s="221"/>
      <c r="BB269" s="221"/>
      <c r="BC269" s="221"/>
      <c r="BD269" s="221"/>
      <c r="BE269" s="221"/>
      <c r="BF269" s="221"/>
      <c r="BG269" s="221"/>
      <c r="BH269" s="221"/>
      <c r="BI269" s="221"/>
      <c r="BJ269" s="221"/>
      <c r="BK269" s="221"/>
      <c r="BL269" s="221"/>
      <c r="BM269" s="221"/>
      <c r="BN269" s="221"/>
      <c r="BO269" s="221"/>
      <c r="BP269" s="221"/>
      <c r="BQ269" s="221"/>
      <c r="BR269" s="221"/>
      <c r="BS269" s="221"/>
      <c r="BT269" s="221"/>
      <c r="BU269" s="221"/>
      <c r="BV269" s="539">
        <f t="shared" si="38"/>
        <v>0</v>
      </c>
      <c r="BW269" s="222">
        <f t="shared" si="39"/>
        <v>100</v>
      </c>
      <c r="BX269" s="484" t="s">
        <v>1208</v>
      </c>
      <c r="BY269" s="449"/>
      <c r="BZ269" s="451"/>
      <c r="DU269" s="379" t="s">
        <v>1058</v>
      </c>
      <c r="DV269" s="189" t="s">
        <v>736</v>
      </c>
      <c r="DW269" s="175" t="s">
        <v>737</v>
      </c>
      <c r="DX269" s="175">
        <v>5</v>
      </c>
      <c r="DY269" s="175">
        <v>10</v>
      </c>
      <c r="DZ269" s="176">
        <v>0</v>
      </c>
      <c r="EA269" s="183">
        <v>5</v>
      </c>
      <c r="EB269" s="194">
        <v>3</v>
      </c>
      <c r="EC269" s="381">
        <v>2</v>
      </c>
      <c r="GH269" s="2" t="str">
        <f t="shared" si="42"/>
        <v>0</v>
      </c>
      <c r="GI269" s="2" t="str">
        <f t="shared" si="43"/>
        <v>0</v>
      </c>
      <c r="GJ269" s="2" t="str">
        <f t="shared" si="44"/>
        <v>100</v>
      </c>
    </row>
    <row r="270" spans="1:192" ht="60.75" customHeight="1" thickTop="1" x14ac:dyDescent="0.25">
      <c r="A270" s="144" t="s">
        <v>56</v>
      </c>
      <c r="B270" s="22" t="s">
        <v>57</v>
      </c>
      <c r="C270" s="29" t="s">
        <v>120</v>
      </c>
      <c r="D270" s="23" t="s">
        <v>87</v>
      </c>
      <c r="E270" s="211" t="s">
        <v>277</v>
      </c>
      <c r="F270" s="212" t="s">
        <v>218</v>
      </c>
      <c r="G270" s="213" t="s">
        <v>219</v>
      </c>
      <c r="H270" s="300">
        <v>7357</v>
      </c>
      <c r="I270" s="241">
        <v>11035</v>
      </c>
      <c r="J270" s="740" t="s">
        <v>1190</v>
      </c>
      <c r="K270" s="439" t="s">
        <v>1060</v>
      </c>
      <c r="L270" s="357" t="s">
        <v>740</v>
      </c>
      <c r="M270" s="409" t="s">
        <v>741</v>
      </c>
      <c r="N270" s="410">
        <f t="shared" si="36"/>
        <v>0</v>
      </c>
      <c r="O270" s="410">
        <f t="shared" si="37"/>
        <v>1</v>
      </c>
      <c r="P270" s="677">
        <f t="shared" si="40"/>
        <v>0.25</v>
      </c>
      <c r="Q270" s="327">
        <f>SUM(R270:R272)</f>
        <v>100</v>
      </c>
      <c r="R270" s="722">
        <f t="shared" si="41"/>
        <v>100</v>
      </c>
      <c r="S270" s="666"/>
      <c r="T270" s="204">
        <v>400000000</v>
      </c>
      <c r="U270" s="190"/>
      <c r="V270" s="190"/>
      <c r="W270" s="190"/>
      <c r="X270" s="190"/>
      <c r="Y270" s="190"/>
      <c r="Z270" s="190"/>
      <c r="AA270" s="190"/>
      <c r="AB270" s="190"/>
      <c r="AC270" s="190"/>
      <c r="AD270" s="190"/>
      <c r="AE270" s="190"/>
      <c r="AF270" s="190"/>
      <c r="AG270" s="190"/>
      <c r="AH270" s="190"/>
      <c r="AI270" s="190"/>
      <c r="AJ270" s="190"/>
      <c r="AK270" s="190"/>
      <c r="AL270" s="190"/>
      <c r="AM270" s="190"/>
      <c r="AN270" s="190"/>
      <c r="AO270" s="190"/>
      <c r="AP270" s="190"/>
      <c r="AQ270" s="190"/>
      <c r="AR270" s="190"/>
      <c r="AS270" s="190"/>
      <c r="AT270" s="190"/>
      <c r="AU270" s="190"/>
      <c r="AV270" s="190"/>
      <c r="AW270" s="190"/>
      <c r="AX270" s="190"/>
      <c r="AY270" s="190"/>
      <c r="AZ270" s="190"/>
      <c r="BA270" s="190"/>
      <c r="BB270" s="190"/>
      <c r="BC270" s="190"/>
      <c r="BD270" s="190"/>
      <c r="BE270" s="190"/>
      <c r="BF270" s="190"/>
      <c r="BG270" s="190"/>
      <c r="BH270" s="190"/>
      <c r="BI270" s="190"/>
      <c r="BJ270" s="190"/>
      <c r="BK270" s="190"/>
      <c r="BL270" s="190"/>
      <c r="BM270" s="190"/>
      <c r="BN270" s="190"/>
      <c r="BO270" s="190"/>
      <c r="BP270" s="190"/>
      <c r="BQ270" s="190"/>
      <c r="BR270" s="190"/>
      <c r="BS270" s="190"/>
      <c r="BT270" s="190"/>
      <c r="BU270" s="190"/>
      <c r="BV270" s="540">
        <f t="shared" si="38"/>
        <v>400000000</v>
      </c>
      <c r="BW270" s="206">
        <f t="shared" si="39"/>
        <v>-399999900</v>
      </c>
      <c r="BX270" s="485" t="s">
        <v>1208</v>
      </c>
      <c r="BY270" s="449"/>
      <c r="BZ270" s="451"/>
      <c r="DU270" s="379" t="s">
        <v>1059</v>
      </c>
      <c r="DV270" s="189" t="s">
        <v>738</v>
      </c>
      <c r="DW270" s="175" t="s">
        <v>739</v>
      </c>
      <c r="DX270" s="175">
        <v>1</v>
      </c>
      <c r="DY270" s="175">
        <v>2</v>
      </c>
      <c r="DZ270" s="177">
        <v>0.3</v>
      </c>
      <c r="EA270" s="181">
        <v>0.3</v>
      </c>
      <c r="EB270" s="177">
        <v>1.1000000000000001</v>
      </c>
      <c r="EC270" s="380">
        <v>0.3</v>
      </c>
      <c r="GH270" s="2" t="str">
        <f t="shared" si="42"/>
        <v>1</v>
      </c>
      <c r="GI270" s="2" t="str">
        <f t="shared" si="43"/>
        <v>1</v>
      </c>
      <c r="GJ270" s="2">
        <f t="shared" si="44"/>
        <v>100</v>
      </c>
    </row>
    <row r="271" spans="1:192" ht="60" customHeight="1" x14ac:dyDescent="0.25">
      <c r="A271" s="144" t="s">
        <v>56</v>
      </c>
      <c r="B271" s="22" t="s">
        <v>57</v>
      </c>
      <c r="C271" s="29" t="s">
        <v>120</v>
      </c>
      <c r="D271" s="23" t="s">
        <v>87</v>
      </c>
      <c r="E271" s="36" t="s">
        <v>277</v>
      </c>
      <c r="F271" s="49" t="s">
        <v>218</v>
      </c>
      <c r="G271" s="49" t="s">
        <v>219</v>
      </c>
      <c r="H271" s="64">
        <v>7357</v>
      </c>
      <c r="I271" s="55">
        <v>11035</v>
      </c>
      <c r="J271" s="740"/>
      <c r="K271" s="428" t="s">
        <v>1061</v>
      </c>
      <c r="L271" s="354" t="s">
        <v>742</v>
      </c>
      <c r="M271" s="405" t="s">
        <v>743</v>
      </c>
      <c r="N271" s="404">
        <f t="shared" si="36"/>
        <v>1</v>
      </c>
      <c r="O271" s="404">
        <f t="shared" si="37"/>
        <v>3</v>
      </c>
      <c r="P271" s="675">
        <v>0</v>
      </c>
      <c r="Q271" s="324"/>
      <c r="R271" s="716" t="str">
        <f t="shared" si="41"/>
        <v>100</v>
      </c>
      <c r="S271" s="666"/>
      <c r="T271" s="149">
        <v>0</v>
      </c>
      <c r="U271" s="150"/>
      <c r="V271" s="150"/>
      <c r="W271" s="150"/>
      <c r="X271" s="150"/>
      <c r="Y271" s="150"/>
      <c r="Z271" s="150"/>
      <c r="AA271" s="150"/>
      <c r="AB271" s="150"/>
      <c r="AC271" s="150"/>
      <c r="AD271" s="150"/>
      <c r="AE271" s="150"/>
      <c r="AF271" s="150"/>
      <c r="AG271" s="150"/>
      <c r="AH271" s="150"/>
      <c r="AI271" s="150"/>
      <c r="AJ271" s="150"/>
      <c r="AK271" s="150"/>
      <c r="AL271" s="150"/>
      <c r="AM271" s="150"/>
      <c r="AN271" s="150"/>
      <c r="AO271" s="150"/>
      <c r="AP271" s="150"/>
      <c r="AQ271" s="150"/>
      <c r="AR271" s="150"/>
      <c r="AS271" s="150"/>
      <c r="AT271" s="150"/>
      <c r="AU271" s="150"/>
      <c r="AV271" s="150"/>
      <c r="AW271" s="150"/>
      <c r="AX271" s="150"/>
      <c r="AY271" s="150"/>
      <c r="AZ271" s="150"/>
      <c r="BA271" s="150"/>
      <c r="BB271" s="150"/>
      <c r="BC271" s="150"/>
      <c r="BD271" s="150"/>
      <c r="BE271" s="150"/>
      <c r="BF271" s="150"/>
      <c r="BG271" s="150"/>
      <c r="BH271" s="150"/>
      <c r="BI271" s="150"/>
      <c r="BJ271" s="150"/>
      <c r="BK271" s="150"/>
      <c r="BL271" s="150"/>
      <c r="BM271" s="150"/>
      <c r="BN271" s="150"/>
      <c r="BO271" s="150"/>
      <c r="BP271" s="150"/>
      <c r="BQ271" s="150"/>
      <c r="BR271" s="150"/>
      <c r="BS271" s="150"/>
      <c r="BT271" s="150"/>
      <c r="BU271" s="150"/>
      <c r="BV271" s="191">
        <f t="shared" si="38"/>
        <v>0</v>
      </c>
      <c r="BW271" s="20">
        <f t="shared" si="39"/>
        <v>100</v>
      </c>
      <c r="BX271" s="480" t="s">
        <v>1208</v>
      </c>
      <c r="BY271" s="449"/>
      <c r="BZ271" s="451"/>
      <c r="DU271" s="385" t="s">
        <v>1060</v>
      </c>
      <c r="DV271" s="189" t="s">
        <v>740</v>
      </c>
      <c r="DW271" s="175" t="s">
        <v>741</v>
      </c>
      <c r="DX271" s="175">
        <v>0</v>
      </c>
      <c r="DY271" s="175">
        <v>1</v>
      </c>
      <c r="DZ271" s="179">
        <v>0.25</v>
      </c>
      <c r="EA271" s="188">
        <v>0.25</v>
      </c>
      <c r="EB271" s="179">
        <v>0.25</v>
      </c>
      <c r="EC271" s="376">
        <v>0.25</v>
      </c>
      <c r="GH271" s="2" t="str">
        <f t="shared" si="42"/>
        <v>0</v>
      </c>
      <c r="GI271" s="2" t="str">
        <f t="shared" si="43"/>
        <v>0</v>
      </c>
      <c r="GJ271" s="2" t="str">
        <f t="shared" si="44"/>
        <v>100</v>
      </c>
    </row>
    <row r="272" spans="1:192" ht="76.5" customHeight="1" thickBot="1" x14ac:dyDescent="0.3">
      <c r="A272" s="144" t="s">
        <v>56</v>
      </c>
      <c r="B272" s="22" t="s">
        <v>57</v>
      </c>
      <c r="C272" s="29" t="s">
        <v>120</v>
      </c>
      <c r="D272" s="23" t="s">
        <v>87</v>
      </c>
      <c r="E272" s="36" t="s">
        <v>277</v>
      </c>
      <c r="F272" s="49" t="s">
        <v>218</v>
      </c>
      <c r="G272" s="49" t="s">
        <v>219</v>
      </c>
      <c r="H272" s="64">
        <v>7357</v>
      </c>
      <c r="I272" s="55">
        <v>11035</v>
      </c>
      <c r="J272" s="740"/>
      <c r="K272" s="440" t="s">
        <v>1062</v>
      </c>
      <c r="L272" s="353" t="s">
        <v>744</v>
      </c>
      <c r="M272" s="402" t="s">
        <v>724</v>
      </c>
      <c r="N272" s="403">
        <f t="shared" si="36"/>
        <v>0</v>
      </c>
      <c r="O272" s="403">
        <f t="shared" si="37"/>
        <v>1</v>
      </c>
      <c r="P272" s="676">
        <v>0</v>
      </c>
      <c r="Q272" s="333"/>
      <c r="R272" s="723" t="str">
        <f t="shared" si="41"/>
        <v>100</v>
      </c>
      <c r="S272" s="667"/>
      <c r="T272" s="223">
        <v>0</v>
      </c>
      <c r="U272" s="151"/>
      <c r="V272" s="151"/>
      <c r="W272" s="151"/>
      <c r="X272" s="151"/>
      <c r="Y272" s="151"/>
      <c r="Z272" s="151"/>
      <c r="AA272" s="151"/>
      <c r="AB272" s="151"/>
      <c r="AC272" s="151"/>
      <c r="AD272" s="151"/>
      <c r="AE272" s="151"/>
      <c r="AF272" s="151"/>
      <c r="AG272" s="151"/>
      <c r="AH272" s="151"/>
      <c r="AI272" s="151"/>
      <c r="AJ272" s="151"/>
      <c r="AK272" s="151"/>
      <c r="AL272" s="151"/>
      <c r="AM272" s="151"/>
      <c r="AN272" s="151"/>
      <c r="AO272" s="151"/>
      <c r="AP272" s="151"/>
      <c r="AQ272" s="151"/>
      <c r="AR272" s="151"/>
      <c r="AS272" s="151"/>
      <c r="AT272" s="151"/>
      <c r="AU272" s="151"/>
      <c r="AV272" s="151"/>
      <c r="AW272" s="151"/>
      <c r="AX272" s="151"/>
      <c r="AY272" s="151"/>
      <c r="AZ272" s="151"/>
      <c r="BA272" s="151"/>
      <c r="BB272" s="151"/>
      <c r="BC272" s="151"/>
      <c r="BD272" s="151"/>
      <c r="BE272" s="151"/>
      <c r="BF272" s="151"/>
      <c r="BG272" s="151"/>
      <c r="BH272" s="151"/>
      <c r="BI272" s="151"/>
      <c r="BJ272" s="151"/>
      <c r="BK272" s="151"/>
      <c r="BL272" s="151"/>
      <c r="BM272" s="151"/>
      <c r="BN272" s="151"/>
      <c r="BO272" s="151"/>
      <c r="BP272" s="151"/>
      <c r="BQ272" s="151"/>
      <c r="BR272" s="151"/>
      <c r="BS272" s="151"/>
      <c r="BT272" s="151"/>
      <c r="BU272" s="151"/>
      <c r="BV272" s="545">
        <f t="shared" si="38"/>
        <v>0</v>
      </c>
      <c r="BW272" s="224">
        <f t="shared" si="39"/>
        <v>100</v>
      </c>
      <c r="BX272" s="489" t="s">
        <v>1208</v>
      </c>
      <c r="BY272" s="449"/>
      <c r="BZ272" s="451"/>
      <c r="DU272" s="385" t="s">
        <v>1061</v>
      </c>
      <c r="DV272" s="189" t="s">
        <v>742</v>
      </c>
      <c r="DW272" s="175" t="s">
        <v>743</v>
      </c>
      <c r="DX272" s="175">
        <v>1</v>
      </c>
      <c r="DY272" s="175">
        <v>3</v>
      </c>
      <c r="DZ272" s="176">
        <v>0</v>
      </c>
      <c r="EA272" s="183">
        <v>1</v>
      </c>
      <c r="EB272" s="176">
        <v>1</v>
      </c>
      <c r="EC272" s="377">
        <v>1</v>
      </c>
      <c r="GH272" s="2" t="str">
        <f t="shared" si="42"/>
        <v>0</v>
      </c>
      <c r="GI272" s="2" t="str">
        <f t="shared" si="43"/>
        <v>0</v>
      </c>
      <c r="GJ272" s="2" t="str">
        <f t="shared" si="44"/>
        <v>100</v>
      </c>
    </row>
    <row r="273" spans="1:192" ht="61.5" customHeight="1" thickBot="1" x14ac:dyDescent="0.3">
      <c r="A273" s="144" t="s">
        <v>56</v>
      </c>
      <c r="B273" s="22" t="s">
        <v>57</v>
      </c>
      <c r="C273" s="37" t="s">
        <v>121</v>
      </c>
      <c r="D273" s="26" t="s">
        <v>88</v>
      </c>
      <c r="E273" s="37" t="s">
        <v>278</v>
      </c>
      <c r="F273" s="74" t="s">
        <v>220</v>
      </c>
      <c r="G273" s="46" t="s">
        <v>221</v>
      </c>
      <c r="H273" s="40">
        <v>4</v>
      </c>
      <c r="I273" s="47">
        <v>6</v>
      </c>
      <c r="J273" s="749" t="s">
        <v>1191</v>
      </c>
      <c r="K273" s="430" t="s">
        <v>1063</v>
      </c>
      <c r="L273" s="362" t="s">
        <v>745</v>
      </c>
      <c r="M273" s="426" t="s">
        <v>746</v>
      </c>
      <c r="N273" s="427">
        <f t="shared" si="36"/>
        <v>0</v>
      </c>
      <c r="O273" s="427">
        <f t="shared" si="37"/>
        <v>1</v>
      </c>
      <c r="P273" s="681">
        <f t="shared" si="40"/>
        <v>0</v>
      </c>
      <c r="Q273" s="330">
        <f>SUM(R273:R278)</f>
        <v>300</v>
      </c>
      <c r="R273" s="710" t="str">
        <f t="shared" si="41"/>
        <v>100</v>
      </c>
      <c r="S273" s="668">
        <f>SUM(BV273:BV278)</f>
        <v>1818937142</v>
      </c>
      <c r="T273" s="239">
        <v>0</v>
      </c>
      <c r="U273" s="550"/>
      <c r="V273" s="153"/>
      <c r="W273" s="153"/>
      <c r="X273" s="153"/>
      <c r="Y273" s="153"/>
      <c r="Z273" s="153"/>
      <c r="AA273" s="153"/>
      <c r="AB273" s="153"/>
      <c r="AC273" s="153"/>
      <c r="AD273" s="153"/>
      <c r="AE273" s="153"/>
      <c r="AF273" s="153"/>
      <c r="AG273" s="153"/>
      <c r="AH273" s="153"/>
      <c r="AI273" s="153"/>
      <c r="AJ273" s="153"/>
      <c r="AK273" s="153"/>
      <c r="AL273" s="153"/>
      <c r="AM273" s="153"/>
      <c r="AN273" s="153"/>
      <c r="AO273" s="153"/>
      <c r="AP273" s="153"/>
      <c r="AQ273" s="153"/>
      <c r="AR273" s="153"/>
      <c r="AS273" s="153"/>
      <c r="AT273" s="153"/>
      <c r="AU273" s="153"/>
      <c r="AV273" s="153"/>
      <c r="AW273" s="153"/>
      <c r="AX273" s="153"/>
      <c r="AY273" s="153"/>
      <c r="AZ273" s="153"/>
      <c r="BA273" s="153"/>
      <c r="BB273" s="153"/>
      <c r="BC273" s="153"/>
      <c r="BD273" s="153"/>
      <c r="BE273" s="153"/>
      <c r="BF273" s="153"/>
      <c r="BG273" s="153"/>
      <c r="BH273" s="153"/>
      <c r="BI273" s="153"/>
      <c r="BJ273" s="153"/>
      <c r="BK273" s="153"/>
      <c r="BL273" s="153"/>
      <c r="BM273" s="153"/>
      <c r="BN273" s="153"/>
      <c r="BO273" s="153"/>
      <c r="BP273" s="153"/>
      <c r="BQ273" s="153"/>
      <c r="BR273" s="153"/>
      <c r="BS273" s="153"/>
      <c r="BT273" s="153"/>
      <c r="BU273" s="153"/>
      <c r="BV273" s="541">
        <f t="shared" si="38"/>
        <v>0</v>
      </c>
      <c r="BW273" s="240">
        <f t="shared" si="39"/>
        <v>100</v>
      </c>
      <c r="BX273" s="486" t="s">
        <v>1208</v>
      </c>
      <c r="BY273" s="449"/>
      <c r="BZ273" s="451"/>
      <c r="DU273" s="385" t="s">
        <v>1062</v>
      </c>
      <c r="DV273" s="189" t="s">
        <v>744</v>
      </c>
      <c r="DW273" s="175" t="s">
        <v>724</v>
      </c>
      <c r="DX273" s="175">
        <v>0</v>
      </c>
      <c r="DY273" s="175">
        <v>1</v>
      </c>
      <c r="DZ273" s="176">
        <v>0</v>
      </c>
      <c r="EA273" s="181">
        <v>0.5</v>
      </c>
      <c r="EB273" s="177">
        <v>0</v>
      </c>
      <c r="EC273" s="380">
        <v>0.5</v>
      </c>
      <c r="GH273" s="2" t="str">
        <f t="shared" si="42"/>
        <v>0</v>
      </c>
      <c r="GI273" s="2" t="str">
        <f t="shared" si="43"/>
        <v>0</v>
      </c>
      <c r="GJ273" s="2" t="str">
        <f t="shared" si="44"/>
        <v>100</v>
      </c>
    </row>
    <row r="274" spans="1:192" ht="51.75" customHeight="1" x14ac:dyDescent="0.25">
      <c r="A274" s="144" t="s">
        <v>56</v>
      </c>
      <c r="B274" s="22" t="s">
        <v>57</v>
      </c>
      <c r="C274" s="36" t="s">
        <v>121</v>
      </c>
      <c r="D274" s="23" t="s">
        <v>88</v>
      </c>
      <c r="E274" s="36" t="s">
        <v>278</v>
      </c>
      <c r="F274" s="56" t="s">
        <v>220</v>
      </c>
      <c r="G274" s="56" t="s">
        <v>221</v>
      </c>
      <c r="H274" s="43">
        <v>4</v>
      </c>
      <c r="I274" s="48">
        <v>6</v>
      </c>
      <c r="J274" s="740"/>
      <c r="K274" s="411" t="s">
        <v>1064</v>
      </c>
      <c r="L274" s="354" t="s">
        <v>747</v>
      </c>
      <c r="M274" s="405" t="s">
        <v>748</v>
      </c>
      <c r="N274" s="404">
        <f t="shared" si="36"/>
        <v>1</v>
      </c>
      <c r="O274" s="404">
        <f t="shared" si="37"/>
        <v>1</v>
      </c>
      <c r="P274" s="675">
        <f t="shared" si="40"/>
        <v>0</v>
      </c>
      <c r="Q274" s="324"/>
      <c r="R274" s="704" t="str">
        <f t="shared" si="41"/>
        <v>100</v>
      </c>
      <c r="S274" s="666"/>
      <c r="T274" s="239">
        <v>0</v>
      </c>
      <c r="U274" s="150"/>
      <c r="V274" s="150"/>
      <c r="W274" s="150"/>
      <c r="X274" s="150"/>
      <c r="Y274" s="150"/>
      <c r="Z274" s="150"/>
      <c r="AA274" s="150"/>
      <c r="AB274" s="150"/>
      <c r="AC274" s="150"/>
      <c r="AD274" s="150"/>
      <c r="AE274" s="150"/>
      <c r="AF274" s="150"/>
      <c r="AG274" s="150"/>
      <c r="AH274" s="150"/>
      <c r="AI274" s="150"/>
      <c r="AJ274" s="150"/>
      <c r="AK274" s="150"/>
      <c r="AL274" s="150"/>
      <c r="AM274" s="150"/>
      <c r="AN274" s="150"/>
      <c r="AO274" s="150"/>
      <c r="AP274" s="150"/>
      <c r="AQ274" s="150"/>
      <c r="AR274" s="150"/>
      <c r="AS274" s="150"/>
      <c r="AT274" s="150"/>
      <c r="AU274" s="150"/>
      <c r="AV274" s="150"/>
      <c r="AW274" s="150"/>
      <c r="AX274" s="150"/>
      <c r="AY274" s="150"/>
      <c r="AZ274" s="150"/>
      <c r="BA274" s="150"/>
      <c r="BB274" s="150"/>
      <c r="BC274" s="150"/>
      <c r="BD274" s="150"/>
      <c r="BE274" s="150"/>
      <c r="BF274" s="150"/>
      <c r="BG274" s="150"/>
      <c r="BH274" s="150"/>
      <c r="BI274" s="150"/>
      <c r="BJ274" s="150"/>
      <c r="BK274" s="150"/>
      <c r="BL274" s="150"/>
      <c r="BM274" s="150"/>
      <c r="BN274" s="150"/>
      <c r="BO274" s="150"/>
      <c r="BP274" s="150"/>
      <c r="BQ274" s="150"/>
      <c r="BR274" s="150"/>
      <c r="BS274" s="150"/>
      <c r="BT274" s="150"/>
      <c r="BU274" s="150"/>
      <c r="BV274" s="191">
        <f t="shared" si="38"/>
        <v>0</v>
      </c>
      <c r="BW274" s="20">
        <f t="shared" si="39"/>
        <v>100</v>
      </c>
      <c r="BX274" s="480" t="s">
        <v>1208</v>
      </c>
      <c r="BY274" s="449"/>
      <c r="BZ274" s="451"/>
      <c r="DU274" s="379" t="s">
        <v>1063</v>
      </c>
      <c r="DV274" s="189" t="s">
        <v>745</v>
      </c>
      <c r="DW274" s="175" t="s">
        <v>746</v>
      </c>
      <c r="DX274" s="175">
        <v>0</v>
      </c>
      <c r="DY274" s="175">
        <v>1</v>
      </c>
      <c r="DZ274" s="176">
        <v>0</v>
      </c>
      <c r="EA274" s="459">
        <v>0</v>
      </c>
      <c r="EB274" s="194">
        <v>1</v>
      </c>
      <c r="EC274" s="377">
        <v>0</v>
      </c>
      <c r="GH274" s="2" t="str">
        <f t="shared" si="42"/>
        <v>0</v>
      </c>
      <c r="GI274" s="2" t="str">
        <f t="shared" si="43"/>
        <v>0</v>
      </c>
      <c r="GJ274" s="2" t="str">
        <f t="shared" si="44"/>
        <v>100</v>
      </c>
    </row>
    <row r="275" spans="1:192" ht="61.5" customHeight="1" thickBot="1" x14ac:dyDescent="0.3">
      <c r="A275" s="144" t="s">
        <v>56</v>
      </c>
      <c r="B275" s="22" t="s">
        <v>57</v>
      </c>
      <c r="C275" s="36" t="s">
        <v>121</v>
      </c>
      <c r="D275" s="23" t="s">
        <v>88</v>
      </c>
      <c r="E275" s="36" t="s">
        <v>278</v>
      </c>
      <c r="F275" s="56" t="s">
        <v>220</v>
      </c>
      <c r="G275" s="56" t="s">
        <v>221</v>
      </c>
      <c r="H275" s="43">
        <v>4</v>
      </c>
      <c r="I275" s="48">
        <v>6</v>
      </c>
      <c r="J275" s="740"/>
      <c r="K275" s="411" t="s">
        <v>1065</v>
      </c>
      <c r="L275" s="354" t="s">
        <v>749</v>
      </c>
      <c r="M275" s="405" t="s">
        <v>221</v>
      </c>
      <c r="N275" s="404">
        <f t="shared" si="36"/>
        <v>2</v>
      </c>
      <c r="O275" s="404">
        <f t="shared" si="37"/>
        <v>4</v>
      </c>
      <c r="P275" s="675">
        <f t="shared" si="40"/>
        <v>1</v>
      </c>
      <c r="Q275" s="324"/>
      <c r="R275" s="704">
        <f t="shared" si="41"/>
        <v>100</v>
      </c>
      <c r="S275" s="666"/>
      <c r="T275" s="149">
        <v>182000000</v>
      </c>
      <c r="U275" s="150"/>
      <c r="V275" s="150"/>
      <c r="W275" s="150"/>
      <c r="X275" s="150"/>
      <c r="Y275" s="150"/>
      <c r="Z275" s="150"/>
      <c r="AA275" s="150"/>
      <c r="AB275" s="150"/>
      <c r="AC275" s="150"/>
      <c r="AD275" s="150"/>
      <c r="AE275" s="150"/>
      <c r="AF275" s="150"/>
      <c r="AG275" s="150"/>
      <c r="AH275" s="150"/>
      <c r="AI275" s="150"/>
      <c r="AJ275" s="150"/>
      <c r="AK275" s="150"/>
      <c r="AL275" s="150"/>
      <c r="AM275" s="150"/>
      <c r="AN275" s="150"/>
      <c r="AO275" s="150"/>
      <c r="AP275" s="150"/>
      <c r="AQ275" s="150"/>
      <c r="AR275" s="150"/>
      <c r="AS275" s="150"/>
      <c r="AT275" s="150"/>
      <c r="AU275" s="150"/>
      <c r="AV275" s="150"/>
      <c r="AW275" s="150"/>
      <c r="AX275" s="150"/>
      <c r="AY275" s="150"/>
      <c r="AZ275" s="150"/>
      <c r="BA275" s="150"/>
      <c r="BB275" s="150"/>
      <c r="BC275" s="150"/>
      <c r="BD275" s="150"/>
      <c r="BE275" s="150"/>
      <c r="BF275" s="150"/>
      <c r="BG275" s="150"/>
      <c r="BH275" s="150"/>
      <c r="BI275" s="150">
        <v>1300000000</v>
      </c>
      <c r="BJ275" s="150">
        <v>2000000</v>
      </c>
      <c r="BK275" s="150"/>
      <c r="BL275" s="150"/>
      <c r="BM275" s="150"/>
      <c r="BN275" s="150"/>
      <c r="BO275" s="150"/>
      <c r="BP275" s="150"/>
      <c r="BQ275" s="150"/>
      <c r="BR275" s="150"/>
      <c r="BS275" s="150"/>
      <c r="BT275" s="150"/>
      <c r="BU275" s="150"/>
      <c r="BV275" s="191">
        <f t="shared" si="38"/>
        <v>1484000000</v>
      </c>
      <c r="BW275" s="20">
        <f t="shared" si="39"/>
        <v>-1483999900</v>
      </c>
      <c r="BX275" s="480" t="s">
        <v>1208</v>
      </c>
      <c r="BY275" s="449"/>
      <c r="BZ275" s="451"/>
      <c r="DU275" s="379" t="s">
        <v>1064</v>
      </c>
      <c r="DV275" s="189" t="s">
        <v>747</v>
      </c>
      <c r="DW275" s="175" t="s">
        <v>748</v>
      </c>
      <c r="DX275" s="175">
        <v>1</v>
      </c>
      <c r="DY275" s="175">
        <v>1</v>
      </c>
      <c r="DZ275" s="179">
        <v>0.25</v>
      </c>
      <c r="EA275" s="188">
        <v>0.75</v>
      </c>
      <c r="EB275" s="176">
        <v>0</v>
      </c>
      <c r="EC275" s="377">
        <v>0</v>
      </c>
      <c r="GH275" s="2" t="str">
        <f t="shared" si="42"/>
        <v>1</v>
      </c>
      <c r="GI275" s="2" t="str">
        <f t="shared" si="43"/>
        <v>1</v>
      </c>
      <c r="GJ275" s="2">
        <f t="shared" si="44"/>
        <v>100</v>
      </c>
    </row>
    <row r="276" spans="1:192" ht="57" customHeight="1" x14ac:dyDescent="0.25">
      <c r="A276" s="144" t="s">
        <v>56</v>
      </c>
      <c r="B276" s="22" t="s">
        <v>57</v>
      </c>
      <c r="C276" s="36" t="s">
        <v>121</v>
      </c>
      <c r="D276" s="23" t="s">
        <v>88</v>
      </c>
      <c r="E276" s="36" t="s">
        <v>278</v>
      </c>
      <c r="F276" s="56" t="s">
        <v>220</v>
      </c>
      <c r="G276" s="56" t="s">
        <v>221</v>
      </c>
      <c r="H276" s="43">
        <v>4</v>
      </c>
      <c r="I276" s="48">
        <v>6</v>
      </c>
      <c r="J276" s="740"/>
      <c r="K276" s="411" t="s">
        <v>1066</v>
      </c>
      <c r="L276" s="354" t="s">
        <v>750</v>
      </c>
      <c r="M276" s="405" t="s">
        <v>751</v>
      </c>
      <c r="N276" s="404">
        <f t="shared" si="36"/>
        <v>0</v>
      </c>
      <c r="O276" s="404">
        <f t="shared" si="37"/>
        <v>1</v>
      </c>
      <c r="P276" s="675">
        <v>0</v>
      </c>
      <c r="Q276" s="324"/>
      <c r="R276" s="704" t="str">
        <f t="shared" si="41"/>
        <v>100</v>
      </c>
      <c r="S276" s="666"/>
      <c r="T276" s="239">
        <v>0</v>
      </c>
      <c r="U276" s="205"/>
      <c r="V276" s="150"/>
      <c r="W276" s="150"/>
      <c r="X276" s="150"/>
      <c r="Y276" s="150"/>
      <c r="Z276" s="150"/>
      <c r="AA276" s="150"/>
      <c r="AB276" s="150"/>
      <c r="AC276" s="150"/>
      <c r="AD276" s="150"/>
      <c r="AE276" s="150"/>
      <c r="AF276" s="150"/>
      <c r="AG276" s="150"/>
      <c r="AH276" s="150"/>
      <c r="AI276" s="150"/>
      <c r="AJ276" s="150"/>
      <c r="AK276" s="150"/>
      <c r="AL276" s="150"/>
      <c r="AM276" s="150"/>
      <c r="AN276" s="150"/>
      <c r="AO276" s="150"/>
      <c r="AP276" s="150"/>
      <c r="AQ276" s="150"/>
      <c r="AR276" s="150"/>
      <c r="AS276" s="150"/>
      <c r="AT276" s="150"/>
      <c r="AU276" s="150"/>
      <c r="AV276" s="150"/>
      <c r="AW276" s="150"/>
      <c r="AX276" s="150"/>
      <c r="AY276" s="150"/>
      <c r="AZ276" s="150"/>
      <c r="BA276" s="150"/>
      <c r="BB276" s="150"/>
      <c r="BC276" s="150"/>
      <c r="BD276" s="150"/>
      <c r="BE276" s="150"/>
      <c r="BF276" s="150"/>
      <c r="BG276" s="150"/>
      <c r="BH276" s="150"/>
      <c r="BI276" s="150"/>
      <c r="BJ276" s="150"/>
      <c r="BK276" s="150"/>
      <c r="BL276" s="150"/>
      <c r="BM276" s="150"/>
      <c r="BN276" s="150"/>
      <c r="BO276" s="150"/>
      <c r="BP276" s="150"/>
      <c r="BQ276" s="150"/>
      <c r="BR276" s="150"/>
      <c r="BS276" s="150"/>
      <c r="BT276" s="150"/>
      <c r="BU276" s="150"/>
      <c r="BV276" s="191">
        <f t="shared" si="38"/>
        <v>0</v>
      </c>
      <c r="BW276" s="20">
        <f t="shared" si="39"/>
        <v>100</v>
      </c>
      <c r="BX276" s="480" t="s">
        <v>1208</v>
      </c>
      <c r="BY276" s="449"/>
      <c r="BZ276" s="451"/>
      <c r="DU276" s="379" t="s">
        <v>1065</v>
      </c>
      <c r="DV276" s="189" t="s">
        <v>749</v>
      </c>
      <c r="DW276" s="175" t="s">
        <v>221</v>
      </c>
      <c r="DX276" s="175">
        <v>2</v>
      </c>
      <c r="DY276" s="175">
        <v>4</v>
      </c>
      <c r="DZ276" s="176">
        <v>1</v>
      </c>
      <c r="EA276" s="183">
        <v>1</v>
      </c>
      <c r="EB276" s="176">
        <v>1</v>
      </c>
      <c r="EC276" s="377">
        <v>1</v>
      </c>
      <c r="GH276" s="2" t="str">
        <f t="shared" si="42"/>
        <v>0</v>
      </c>
      <c r="GI276" s="2" t="str">
        <f t="shared" si="43"/>
        <v>0</v>
      </c>
      <c r="GJ276" s="2" t="str">
        <f t="shared" si="44"/>
        <v>100</v>
      </c>
    </row>
    <row r="277" spans="1:192" ht="45.75" customHeight="1" x14ac:dyDescent="0.25">
      <c r="A277" s="144" t="s">
        <v>56</v>
      </c>
      <c r="B277" s="22" t="s">
        <v>57</v>
      </c>
      <c r="C277" s="36" t="s">
        <v>121</v>
      </c>
      <c r="D277" s="23" t="s">
        <v>88</v>
      </c>
      <c r="E277" s="36" t="s">
        <v>278</v>
      </c>
      <c r="F277" s="56" t="s">
        <v>220</v>
      </c>
      <c r="G277" s="56" t="s">
        <v>221</v>
      </c>
      <c r="H277" s="43">
        <v>4</v>
      </c>
      <c r="I277" s="48">
        <v>6</v>
      </c>
      <c r="J277" s="740"/>
      <c r="K277" s="411" t="s">
        <v>1067</v>
      </c>
      <c r="L277" s="354" t="s">
        <v>752</v>
      </c>
      <c r="M277" s="405" t="s">
        <v>753</v>
      </c>
      <c r="N277" s="404">
        <f t="shared" si="36"/>
        <v>0</v>
      </c>
      <c r="O277" s="404">
        <f t="shared" si="37"/>
        <v>50</v>
      </c>
      <c r="P277" s="675">
        <f t="shared" si="40"/>
        <v>20</v>
      </c>
      <c r="Q277" s="324"/>
      <c r="R277" s="704">
        <f t="shared" si="41"/>
        <v>100</v>
      </c>
      <c r="S277" s="666"/>
      <c r="T277" s="149">
        <v>60000000</v>
      </c>
      <c r="U277" s="150"/>
      <c r="V277" s="150"/>
      <c r="W277" s="150"/>
      <c r="X277" s="150"/>
      <c r="Y277" s="150"/>
      <c r="Z277" s="150"/>
      <c r="AA277" s="150"/>
      <c r="AB277" s="150"/>
      <c r="AC277" s="150"/>
      <c r="AD277" s="150"/>
      <c r="AE277" s="150"/>
      <c r="AF277" s="150"/>
      <c r="AG277" s="150"/>
      <c r="AH277" s="150"/>
      <c r="AI277" s="150"/>
      <c r="AJ277" s="150"/>
      <c r="AK277" s="150"/>
      <c r="AL277" s="150"/>
      <c r="AM277" s="150"/>
      <c r="AN277" s="150"/>
      <c r="AO277" s="150"/>
      <c r="AP277" s="150"/>
      <c r="AQ277" s="150"/>
      <c r="AR277" s="150"/>
      <c r="AS277" s="150"/>
      <c r="AT277" s="150"/>
      <c r="AU277" s="150"/>
      <c r="AV277" s="150"/>
      <c r="AW277" s="150"/>
      <c r="AX277" s="150"/>
      <c r="AY277" s="150"/>
      <c r="AZ277" s="150"/>
      <c r="BA277" s="150"/>
      <c r="BB277" s="150"/>
      <c r="BC277" s="150"/>
      <c r="BD277" s="150"/>
      <c r="BE277" s="150"/>
      <c r="BF277" s="150"/>
      <c r="BG277" s="150"/>
      <c r="BH277" s="150"/>
      <c r="BI277" s="150"/>
      <c r="BJ277" s="150"/>
      <c r="BK277" s="150"/>
      <c r="BL277" s="150"/>
      <c r="BM277" s="150"/>
      <c r="BN277" s="150"/>
      <c r="BO277" s="150"/>
      <c r="BP277" s="150"/>
      <c r="BQ277" s="150"/>
      <c r="BR277" s="150"/>
      <c r="BS277" s="150"/>
      <c r="BT277" s="150"/>
      <c r="BU277" s="150"/>
      <c r="BV277" s="191">
        <f t="shared" si="38"/>
        <v>60000000</v>
      </c>
      <c r="BW277" s="20">
        <f t="shared" si="39"/>
        <v>-59999900</v>
      </c>
      <c r="BX277" s="480" t="s">
        <v>1208</v>
      </c>
      <c r="BY277" s="449"/>
      <c r="BZ277" s="451"/>
      <c r="DU277" s="379" t="s">
        <v>1066</v>
      </c>
      <c r="DV277" s="189" t="s">
        <v>750</v>
      </c>
      <c r="DW277" s="175" t="s">
        <v>751</v>
      </c>
      <c r="DX277" s="175">
        <v>0</v>
      </c>
      <c r="DY277" s="175">
        <v>1</v>
      </c>
      <c r="DZ277" s="176">
        <v>0</v>
      </c>
      <c r="EA277" s="188">
        <v>0.56999999999999995</v>
      </c>
      <c r="EB277" s="177">
        <v>0.2</v>
      </c>
      <c r="EC277" s="376">
        <v>0.23</v>
      </c>
      <c r="GH277" s="2" t="str">
        <f t="shared" si="42"/>
        <v>1</v>
      </c>
      <c r="GI277" s="2" t="str">
        <f t="shared" si="43"/>
        <v>1</v>
      </c>
      <c r="GJ277" s="2">
        <f t="shared" si="44"/>
        <v>100</v>
      </c>
    </row>
    <row r="278" spans="1:192" ht="40.5" customHeight="1" thickBot="1" x14ac:dyDescent="0.3">
      <c r="A278" s="144" t="s">
        <v>56</v>
      </c>
      <c r="B278" s="22" t="s">
        <v>57</v>
      </c>
      <c r="C278" s="36" t="s">
        <v>121</v>
      </c>
      <c r="D278" s="23" t="s">
        <v>88</v>
      </c>
      <c r="E278" s="36" t="s">
        <v>278</v>
      </c>
      <c r="F278" s="56" t="s">
        <v>220</v>
      </c>
      <c r="G278" s="56" t="s">
        <v>221</v>
      </c>
      <c r="H278" s="43">
        <v>4</v>
      </c>
      <c r="I278" s="48">
        <v>6</v>
      </c>
      <c r="J278" s="740"/>
      <c r="K278" s="438" t="s">
        <v>1068</v>
      </c>
      <c r="L278" s="353" t="s">
        <v>754</v>
      </c>
      <c r="M278" s="402" t="s">
        <v>755</v>
      </c>
      <c r="N278" s="403">
        <f t="shared" si="36"/>
        <v>0</v>
      </c>
      <c r="O278" s="403">
        <f t="shared" si="37"/>
        <v>100</v>
      </c>
      <c r="P278" s="676">
        <f t="shared" si="40"/>
        <v>16</v>
      </c>
      <c r="Q278" s="333"/>
      <c r="R278" s="713">
        <f t="shared" si="41"/>
        <v>100</v>
      </c>
      <c r="S278" s="667"/>
      <c r="T278" s="223">
        <v>274937142</v>
      </c>
      <c r="U278" s="205"/>
      <c r="V278" s="151"/>
      <c r="W278" s="151"/>
      <c r="X278" s="151"/>
      <c r="Y278" s="151"/>
      <c r="Z278" s="151"/>
      <c r="AA278" s="151"/>
      <c r="AB278" s="151"/>
      <c r="AC278" s="151"/>
      <c r="AD278" s="151"/>
      <c r="AE278" s="151"/>
      <c r="AF278" s="151"/>
      <c r="AG278" s="151"/>
      <c r="AH278" s="151"/>
      <c r="AI278" s="151"/>
      <c r="AJ278" s="151"/>
      <c r="AK278" s="151"/>
      <c r="AL278" s="151"/>
      <c r="AM278" s="151"/>
      <c r="AN278" s="151"/>
      <c r="AO278" s="151"/>
      <c r="AP278" s="151"/>
      <c r="AQ278" s="151"/>
      <c r="AR278" s="151"/>
      <c r="AS278" s="151"/>
      <c r="AT278" s="151"/>
      <c r="AU278" s="151"/>
      <c r="AV278" s="151"/>
      <c r="AW278" s="151"/>
      <c r="AX278" s="151"/>
      <c r="AY278" s="151"/>
      <c r="AZ278" s="151"/>
      <c r="BA278" s="151"/>
      <c r="BB278" s="151"/>
      <c r="BC278" s="151"/>
      <c r="BD278" s="151"/>
      <c r="BE278" s="151"/>
      <c r="BF278" s="151"/>
      <c r="BG278" s="151"/>
      <c r="BH278" s="151"/>
      <c r="BI278" s="151"/>
      <c r="BJ278" s="151"/>
      <c r="BK278" s="151"/>
      <c r="BL278" s="151"/>
      <c r="BM278" s="151"/>
      <c r="BN278" s="151"/>
      <c r="BO278" s="151"/>
      <c r="BP278" s="151"/>
      <c r="BQ278" s="151"/>
      <c r="BR278" s="151"/>
      <c r="BS278" s="151"/>
      <c r="BT278" s="151"/>
      <c r="BU278" s="151"/>
      <c r="BV278" s="545">
        <f t="shared" si="38"/>
        <v>274937142</v>
      </c>
      <c r="BW278" s="224">
        <f t="shared" si="39"/>
        <v>-274937042</v>
      </c>
      <c r="BX278" s="489" t="s">
        <v>1208</v>
      </c>
      <c r="BY278" s="449"/>
      <c r="BZ278" s="451"/>
      <c r="DU278" s="379" t="s">
        <v>1067</v>
      </c>
      <c r="DV278" s="189" t="s">
        <v>752</v>
      </c>
      <c r="DW278" s="175" t="s">
        <v>753</v>
      </c>
      <c r="DX278" s="175">
        <v>0</v>
      </c>
      <c r="DY278" s="182">
        <v>50</v>
      </c>
      <c r="DZ278" s="183">
        <v>0</v>
      </c>
      <c r="EA278" s="188">
        <v>10</v>
      </c>
      <c r="EB278" s="188">
        <v>20</v>
      </c>
      <c r="EC278" s="390">
        <v>20</v>
      </c>
      <c r="GH278" s="2" t="str">
        <f t="shared" si="42"/>
        <v>1</v>
      </c>
      <c r="GI278" s="2" t="str">
        <f t="shared" si="43"/>
        <v>1</v>
      </c>
      <c r="GJ278" s="2">
        <f t="shared" si="44"/>
        <v>100</v>
      </c>
    </row>
    <row r="279" spans="1:192" ht="63" customHeight="1" thickBot="1" x14ac:dyDescent="0.3">
      <c r="A279" s="144" t="s">
        <v>56</v>
      </c>
      <c r="B279" s="22" t="s">
        <v>57</v>
      </c>
      <c r="C279" s="37" t="s">
        <v>122</v>
      </c>
      <c r="D279" s="26" t="s">
        <v>89</v>
      </c>
      <c r="E279" s="37" t="s">
        <v>279</v>
      </c>
      <c r="F279" s="45" t="s">
        <v>222</v>
      </c>
      <c r="G279" s="46" t="s">
        <v>223</v>
      </c>
      <c r="H279" s="40">
        <v>13959</v>
      </c>
      <c r="I279" s="47">
        <v>15355</v>
      </c>
      <c r="J279" s="749" t="s">
        <v>1192</v>
      </c>
      <c r="K279" s="430" t="s">
        <v>1069</v>
      </c>
      <c r="L279" s="362" t="s">
        <v>756</v>
      </c>
      <c r="M279" s="426" t="s">
        <v>757</v>
      </c>
      <c r="N279" s="427">
        <f t="shared" si="36"/>
        <v>32</v>
      </c>
      <c r="O279" s="427">
        <f t="shared" si="37"/>
        <v>32</v>
      </c>
      <c r="P279" s="681">
        <f t="shared" si="40"/>
        <v>32</v>
      </c>
      <c r="Q279" s="330">
        <f>SUM(R279:R280)</f>
        <v>200</v>
      </c>
      <c r="R279" s="715">
        <f t="shared" si="41"/>
        <v>100</v>
      </c>
      <c r="S279" s="668">
        <f>SUM(BV279:BV280)</f>
        <v>200000000</v>
      </c>
      <c r="T279" s="239">
        <v>160000000</v>
      </c>
      <c r="U279" s="153"/>
      <c r="V279" s="153"/>
      <c r="W279" s="153"/>
      <c r="X279" s="153"/>
      <c r="Y279" s="153"/>
      <c r="Z279" s="153"/>
      <c r="AA279" s="153"/>
      <c r="AB279" s="153"/>
      <c r="AC279" s="153"/>
      <c r="AD279" s="153"/>
      <c r="AE279" s="153"/>
      <c r="AF279" s="153"/>
      <c r="AG279" s="153"/>
      <c r="AH279" s="153"/>
      <c r="AI279" s="153"/>
      <c r="AJ279" s="153"/>
      <c r="AK279" s="153"/>
      <c r="AL279" s="153"/>
      <c r="AM279" s="153"/>
      <c r="AN279" s="153"/>
      <c r="AO279" s="153"/>
      <c r="AP279" s="153"/>
      <c r="AQ279" s="153"/>
      <c r="AR279" s="153"/>
      <c r="AS279" s="153"/>
      <c r="AT279" s="153"/>
      <c r="AU279" s="153"/>
      <c r="AV279" s="153"/>
      <c r="AW279" s="153"/>
      <c r="AX279" s="153"/>
      <c r="AY279" s="153"/>
      <c r="AZ279" s="153"/>
      <c r="BA279" s="153"/>
      <c r="BB279" s="153"/>
      <c r="BC279" s="153"/>
      <c r="BD279" s="153"/>
      <c r="BE279" s="153"/>
      <c r="BF279" s="153"/>
      <c r="BG279" s="153"/>
      <c r="BH279" s="153"/>
      <c r="BI279" s="153"/>
      <c r="BJ279" s="153"/>
      <c r="BK279" s="153"/>
      <c r="BL279" s="153"/>
      <c r="BM279" s="153"/>
      <c r="BN279" s="153"/>
      <c r="BO279" s="153"/>
      <c r="BP279" s="153"/>
      <c r="BQ279" s="153"/>
      <c r="BR279" s="153"/>
      <c r="BS279" s="153"/>
      <c r="BT279" s="153"/>
      <c r="BU279" s="153"/>
      <c r="BV279" s="541">
        <f t="shared" si="38"/>
        <v>160000000</v>
      </c>
      <c r="BW279" s="240">
        <f t="shared" si="39"/>
        <v>-159999900</v>
      </c>
      <c r="BX279" s="486" t="s">
        <v>1208</v>
      </c>
      <c r="BY279" s="449"/>
      <c r="BZ279" s="451"/>
      <c r="DU279" s="379" t="s">
        <v>1068</v>
      </c>
      <c r="DV279" s="189" t="s">
        <v>754</v>
      </c>
      <c r="DW279" s="175" t="s">
        <v>755</v>
      </c>
      <c r="DX279" s="175">
        <v>0</v>
      </c>
      <c r="DY279" s="179">
        <v>100</v>
      </c>
      <c r="DZ279" s="179">
        <v>17</v>
      </c>
      <c r="EA279" s="181">
        <v>50</v>
      </c>
      <c r="EB279" s="179">
        <v>17</v>
      </c>
      <c r="EC279" s="376">
        <v>16</v>
      </c>
      <c r="GH279" s="2" t="str">
        <f t="shared" si="42"/>
        <v>1</v>
      </c>
      <c r="GI279" s="2" t="str">
        <f t="shared" si="43"/>
        <v>1</v>
      </c>
      <c r="GJ279" s="2">
        <f t="shared" si="44"/>
        <v>100</v>
      </c>
    </row>
    <row r="280" spans="1:192" ht="48" customHeight="1" thickBot="1" x14ac:dyDescent="0.3">
      <c r="A280" s="144" t="s">
        <v>56</v>
      </c>
      <c r="B280" s="22" t="s">
        <v>57</v>
      </c>
      <c r="C280" s="229" t="s">
        <v>122</v>
      </c>
      <c r="D280" s="471" t="s">
        <v>89</v>
      </c>
      <c r="E280" s="229" t="s">
        <v>279</v>
      </c>
      <c r="F280" s="238" t="s">
        <v>222</v>
      </c>
      <c r="G280" s="238" t="s">
        <v>223</v>
      </c>
      <c r="H280" s="231">
        <v>13959</v>
      </c>
      <c r="I280" s="232">
        <v>15355</v>
      </c>
      <c r="J280" s="750"/>
      <c r="K280" s="416" t="s">
        <v>1070</v>
      </c>
      <c r="L280" s="355" t="s">
        <v>758</v>
      </c>
      <c r="M280" s="402" t="s">
        <v>759</v>
      </c>
      <c r="N280" s="403">
        <f t="shared" si="36"/>
        <v>4</v>
      </c>
      <c r="O280" s="403">
        <f t="shared" si="37"/>
        <v>5</v>
      </c>
      <c r="P280" s="676">
        <f t="shared" si="40"/>
        <v>1</v>
      </c>
      <c r="Q280" s="325"/>
      <c r="R280" s="714">
        <f t="shared" si="41"/>
        <v>100</v>
      </c>
      <c r="S280" s="667"/>
      <c r="T280" s="239">
        <v>40000000</v>
      </c>
      <c r="U280" s="208"/>
      <c r="V280" s="208"/>
      <c r="W280" s="208"/>
      <c r="X280" s="208"/>
      <c r="Y280" s="208"/>
      <c r="Z280" s="208"/>
      <c r="AA280" s="208"/>
      <c r="AB280" s="208"/>
      <c r="AC280" s="208"/>
      <c r="AD280" s="208"/>
      <c r="AE280" s="208"/>
      <c r="AF280" s="208"/>
      <c r="AG280" s="208"/>
      <c r="AH280" s="208"/>
      <c r="AI280" s="208"/>
      <c r="AJ280" s="208"/>
      <c r="AK280" s="208"/>
      <c r="AL280" s="208"/>
      <c r="AM280" s="208"/>
      <c r="AN280" s="208"/>
      <c r="AO280" s="208"/>
      <c r="AP280" s="208"/>
      <c r="AQ280" s="208"/>
      <c r="AR280" s="208"/>
      <c r="AS280" s="208"/>
      <c r="AT280" s="208"/>
      <c r="AU280" s="208"/>
      <c r="AV280" s="208"/>
      <c r="AW280" s="208"/>
      <c r="AX280" s="208"/>
      <c r="AY280" s="208"/>
      <c r="AZ280" s="208"/>
      <c r="BA280" s="208"/>
      <c r="BB280" s="208"/>
      <c r="BC280" s="208"/>
      <c r="BD280" s="208"/>
      <c r="BE280" s="208"/>
      <c r="BF280" s="208"/>
      <c r="BG280" s="208"/>
      <c r="BH280" s="208"/>
      <c r="BI280" s="208"/>
      <c r="BJ280" s="208"/>
      <c r="BK280" s="208"/>
      <c r="BL280" s="208"/>
      <c r="BM280" s="208"/>
      <c r="BN280" s="208"/>
      <c r="BO280" s="208"/>
      <c r="BP280" s="208"/>
      <c r="BQ280" s="208"/>
      <c r="BR280" s="208"/>
      <c r="BS280" s="208"/>
      <c r="BT280" s="208"/>
      <c r="BU280" s="208"/>
      <c r="BV280" s="536">
        <f t="shared" si="38"/>
        <v>40000000</v>
      </c>
      <c r="BW280" s="209">
        <f t="shared" si="39"/>
        <v>-39999900</v>
      </c>
      <c r="BX280" s="481" t="s">
        <v>1208</v>
      </c>
      <c r="BY280" s="449"/>
      <c r="BZ280" s="451"/>
      <c r="DU280" s="379" t="s">
        <v>1069</v>
      </c>
      <c r="DV280" s="189" t="s">
        <v>756</v>
      </c>
      <c r="DW280" s="175" t="s">
        <v>757</v>
      </c>
      <c r="DX280" s="175">
        <v>32</v>
      </c>
      <c r="DY280" s="175">
        <v>32</v>
      </c>
      <c r="DZ280" s="176">
        <v>32</v>
      </c>
      <c r="EA280" s="183">
        <v>32</v>
      </c>
      <c r="EB280" s="176">
        <v>32</v>
      </c>
      <c r="EC280" s="377">
        <v>32</v>
      </c>
      <c r="GH280" s="2" t="str">
        <f t="shared" si="42"/>
        <v>1</v>
      </c>
      <c r="GI280" s="2" t="str">
        <f t="shared" si="43"/>
        <v>1</v>
      </c>
      <c r="GJ280" s="2">
        <f t="shared" si="44"/>
        <v>100</v>
      </c>
    </row>
    <row r="281" spans="1:192" ht="84" customHeight="1" x14ac:dyDescent="0.25">
      <c r="A281" s="144" t="s">
        <v>56</v>
      </c>
      <c r="B281" s="22" t="s">
        <v>57</v>
      </c>
      <c r="C281" s="37" t="s">
        <v>123</v>
      </c>
      <c r="D281" s="26" t="s">
        <v>90</v>
      </c>
      <c r="E281" s="37" t="s">
        <v>280</v>
      </c>
      <c r="F281" s="45" t="s">
        <v>224</v>
      </c>
      <c r="G281" s="46" t="s">
        <v>225</v>
      </c>
      <c r="H281" s="63">
        <v>1</v>
      </c>
      <c r="I281" s="53">
        <v>4</v>
      </c>
      <c r="J281" s="749" t="s">
        <v>1193</v>
      </c>
      <c r="K281" s="425" t="s">
        <v>1071</v>
      </c>
      <c r="L281" s="362" t="s">
        <v>760</v>
      </c>
      <c r="M281" s="426" t="s">
        <v>761</v>
      </c>
      <c r="N281" s="427">
        <f t="shared" si="36"/>
        <v>1</v>
      </c>
      <c r="O281" s="427">
        <f t="shared" si="37"/>
        <v>1</v>
      </c>
      <c r="P281" s="681">
        <f t="shared" si="40"/>
        <v>0.5</v>
      </c>
      <c r="Q281" s="330">
        <f>SUM(R281:R292)</f>
        <v>850</v>
      </c>
      <c r="R281" s="715">
        <f t="shared" si="41"/>
        <v>50</v>
      </c>
      <c r="S281" s="668">
        <f>SUM(BV281:BV296)</f>
        <v>3385000000</v>
      </c>
      <c r="T281" s="239"/>
      <c r="U281" s="153"/>
      <c r="V281" s="153"/>
      <c r="W281" s="153"/>
      <c r="X281" s="153"/>
      <c r="Y281" s="153"/>
      <c r="Z281" s="153"/>
      <c r="AA281" s="153"/>
      <c r="AB281" s="153"/>
      <c r="AC281" s="153"/>
      <c r="AD281" s="153"/>
      <c r="AE281" s="153"/>
      <c r="AF281" s="153"/>
      <c r="AG281" s="153"/>
      <c r="AH281" s="153"/>
      <c r="AI281" s="153"/>
      <c r="AJ281" s="153"/>
      <c r="AK281" s="153"/>
      <c r="AL281" s="153"/>
      <c r="AM281" s="153"/>
      <c r="AN281" s="153"/>
      <c r="AO281" s="153"/>
      <c r="AP281" s="153"/>
      <c r="AQ281" s="153"/>
      <c r="AR281" s="153"/>
      <c r="AS281" s="153"/>
      <c r="AT281" s="153"/>
      <c r="AU281" s="153"/>
      <c r="AV281" s="153"/>
      <c r="AW281" s="153"/>
      <c r="AX281" s="153"/>
      <c r="AY281" s="153"/>
      <c r="AZ281" s="153"/>
      <c r="BA281" s="153"/>
      <c r="BB281" s="153"/>
      <c r="BC281" s="153"/>
      <c r="BD281" s="153"/>
      <c r="BE281" s="153"/>
      <c r="BF281" s="153"/>
      <c r="BG281" s="153"/>
      <c r="BH281" s="153"/>
      <c r="BI281" s="153"/>
      <c r="BJ281" s="153"/>
      <c r="BK281" s="153"/>
      <c r="BL281" s="153"/>
      <c r="BM281" s="153"/>
      <c r="BN281" s="153"/>
      <c r="BO281" s="153"/>
      <c r="BP281" s="153"/>
      <c r="BQ281" s="153"/>
      <c r="BR281" s="153"/>
      <c r="BS281" s="153"/>
      <c r="BT281" s="153"/>
      <c r="BU281" s="153"/>
      <c r="BV281" s="541">
        <f t="shared" si="38"/>
        <v>0</v>
      </c>
      <c r="BW281" s="240">
        <f t="shared" si="39"/>
        <v>50</v>
      </c>
      <c r="BX281" s="486" t="s">
        <v>1209</v>
      </c>
      <c r="BY281" s="449"/>
      <c r="BZ281" s="451"/>
      <c r="DU281" s="379" t="s">
        <v>1070</v>
      </c>
      <c r="DV281" s="189" t="s">
        <v>758</v>
      </c>
      <c r="DW281" s="175" t="s">
        <v>759</v>
      </c>
      <c r="DX281" s="178">
        <v>4</v>
      </c>
      <c r="DY281" s="185">
        <v>5</v>
      </c>
      <c r="DZ281" s="183">
        <v>1</v>
      </c>
      <c r="EA281" s="183">
        <v>1</v>
      </c>
      <c r="EB281" s="183">
        <v>2</v>
      </c>
      <c r="EC281" s="387">
        <v>1</v>
      </c>
      <c r="GH281" s="2" t="str">
        <f t="shared" si="42"/>
        <v>1</v>
      </c>
      <c r="GI281" s="2" t="str">
        <f t="shared" si="43"/>
        <v>0</v>
      </c>
      <c r="GJ281" s="2">
        <f t="shared" si="44"/>
        <v>50</v>
      </c>
    </row>
    <row r="282" spans="1:192" ht="36" customHeight="1" x14ac:dyDescent="0.25">
      <c r="A282" s="144" t="s">
        <v>56</v>
      </c>
      <c r="B282" s="22" t="s">
        <v>57</v>
      </c>
      <c r="C282" s="36" t="s">
        <v>123</v>
      </c>
      <c r="D282" s="23" t="s">
        <v>90</v>
      </c>
      <c r="E282" s="36" t="s">
        <v>280</v>
      </c>
      <c r="F282" s="56" t="s">
        <v>224</v>
      </c>
      <c r="G282" s="56" t="s">
        <v>225</v>
      </c>
      <c r="H282" s="64">
        <v>1</v>
      </c>
      <c r="I282" s="55">
        <v>4</v>
      </c>
      <c r="J282" s="740"/>
      <c r="K282" s="428" t="s">
        <v>1072</v>
      </c>
      <c r="L282" s="354" t="s">
        <v>760</v>
      </c>
      <c r="M282" s="405" t="s">
        <v>762</v>
      </c>
      <c r="N282" s="404">
        <f t="shared" si="36"/>
        <v>1</v>
      </c>
      <c r="O282" s="404">
        <f t="shared" si="37"/>
        <v>1</v>
      </c>
      <c r="P282" s="675">
        <f t="shared" si="40"/>
        <v>1</v>
      </c>
      <c r="Q282" s="324"/>
      <c r="R282" s="716">
        <f t="shared" si="41"/>
        <v>50</v>
      </c>
      <c r="S282" s="666"/>
      <c r="T282" s="149"/>
      <c r="U282" s="150"/>
      <c r="V282" s="150"/>
      <c r="W282" s="150"/>
      <c r="X282" s="150"/>
      <c r="Y282" s="150"/>
      <c r="Z282" s="150"/>
      <c r="AA282" s="150"/>
      <c r="AB282" s="150"/>
      <c r="AC282" s="150"/>
      <c r="AD282" s="150"/>
      <c r="AE282" s="150"/>
      <c r="AF282" s="150"/>
      <c r="AG282" s="150"/>
      <c r="AH282" s="150"/>
      <c r="AI282" s="150"/>
      <c r="AJ282" s="150"/>
      <c r="AK282" s="150"/>
      <c r="AL282" s="150"/>
      <c r="AM282" s="150"/>
      <c r="AN282" s="150"/>
      <c r="AO282" s="150"/>
      <c r="AP282" s="150"/>
      <c r="AQ282" s="150"/>
      <c r="AR282" s="150"/>
      <c r="AS282" s="150"/>
      <c r="AT282" s="150"/>
      <c r="AU282" s="150"/>
      <c r="AV282" s="150"/>
      <c r="AW282" s="150"/>
      <c r="AX282" s="150"/>
      <c r="AY282" s="150"/>
      <c r="AZ282" s="150"/>
      <c r="BA282" s="150"/>
      <c r="BB282" s="150"/>
      <c r="BC282" s="150"/>
      <c r="BD282" s="150"/>
      <c r="BE282" s="150"/>
      <c r="BF282" s="150"/>
      <c r="BG282" s="150"/>
      <c r="BH282" s="150"/>
      <c r="BI282" s="150"/>
      <c r="BJ282" s="150"/>
      <c r="BK282" s="150"/>
      <c r="BL282" s="150"/>
      <c r="BM282" s="150"/>
      <c r="BN282" s="150"/>
      <c r="BO282" s="150"/>
      <c r="BP282" s="150"/>
      <c r="BQ282" s="150"/>
      <c r="BR282" s="150"/>
      <c r="BS282" s="150"/>
      <c r="BT282" s="150"/>
      <c r="BU282" s="150"/>
      <c r="BV282" s="191">
        <f t="shared" si="38"/>
        <v>0</v>
      </c>
      <c r="BW282" s="20">
        <f t="shared" si="39"/>
        <v>50</v>
      </c>
      <c r="BX282" s="480" t="s">
        <v>1209</v>
      </c>
      <c r="BY282" s="449"/>
      <c r="BZ282" s="451"/>
      <c r="DU282" s="385" t="s">
        <v>1071</v>
      </c>
      <c r="DV282" s="189" t="s">
        <v>760</v>
      </c>
      <c r="DW282" s="175" t="s">
        <v>761</v>
      </c>
      <c r="DX282" s="175">
        <v>1</v>
      </c>
      <c r="DY282" s="175">
        <v>1</v>
      </c>
      <c r="DZ282" s="177">
        <v>0.5</v>
      </c>
      <c r="EA282" s="457">
        <v>0</v>
      </c>
      <c r="EB282" s="176">
        <v>0</v>
      </c>
      <c r="EC282" s="375">
        <v>0.5</v>
      </c>
      <c r="GH282" s="2" t="str">
        <f t="shared" si="42"/>
        <v>1</v>
      </c>
      <c r="GI282" s="2" t="str">
        <f t="shared" si="43"/>
        <v>0</v>
      </c>
      <c r="GJ282" s="2">
        <f t="shared" si="44"/>
        <v>50</v>
      </c>
    </row>
    <row r="283" spans="1:192" ht="57" customHeight="1" x14ac:dyDescent="0.25">
      <c r="A283" s="144" t="s">
        <v>56</v>
      </c>
      <c r="B283" s="22" t="s">
        <v>57</v>
      </c>
      <c r="C283" s="36" t="s">
        <v>123</v>
      </c>
      <c r="D283" s="23" t="s">
        <v>90</v>
      </c>
      <c r="E283" s="36" t="s">
        <v>280</v>
      </c>
      <c r="F283" s="56" t="s">
        <v>224</v>
      </c>
      <c r="G283" s="56" t="s">
        <v>225</v>
      </c>
      <c r="H283" s="64">
        <v>1</v>
      </c>
      <c r="I283" s="55">
        <v>4</v>
      </c>
      <c r="J283" s="740"/>
      <c r="K283" s="428" t="s">
        <v>1073</v>
      </c>
      <c r="L283" s="354" t="s">
        <v>763</v>
      </c>
      <c r="M283" s="405" t="s">
        <v>764</v>
      </c>
      <c r="N283" s="404">
        <f t="shared" si="36"/>
        <v>0.5</v>
      </c>
      <c r="O283" s="404">
        <f t="shared" si="37"/>
        <v>1</v>
      </c>
      <c r="P283" s="675">
        <f t="shared" si="40"/>
        <v>0.25</v>
      </c>
      <c r="Q283" s="324"/>
      <c r="R283" s="716">
        <f t="shared" si="41"/>
        <v>100</v>
      </c>
      <c r="S283" s="666"/>
      <c r="T283" s="149">
        <v>840000000</v>
      </c>
      <c r="U283" s="150"/>
      <c r="V283" s="150"/>
      <c r="W283" s="150"/>
      <c r="X283" s="150"/>
      <c r="Y283" s="150"/>
      <c r="Z283" s="150"/>
      <c r="AA283" s="150"/>
      <c r="AB283" s="150"/>
      <c r="AC283" s="150"/>
      <c r="AD283" s="150"/>
      <c r="AE283" s="150"/>
      <c r="AF283" s="150"/>
      <c r="AG283" s="150"/>
      <c r="AH283" s="150"/>
      <c r="AI283" s="150"/>
      <c r="AJ283" s="150"/>
      <c r="AK283" s="150"/>
      <c r="AL283" s="150"/>
      <c r="AM283" s="150"/>
      <c r="AN283" s="150"/>
      <c r="AO283" s="150"/>
      <c r="AP283" s="150"/>
      <c r="AQ283" s="150"/>
      <c r="AR283" s="150"/>
      <c r="AS283" s="150"/>
      <c r="AT283" s="150"/>
      <c r="AU283" s="150"/>
      <c r="AV283" s="150"/>
      <c r="AW283" s="150"/>
      <c r="AX283" s="150"/>
      <c r="AY283" s="150"/>
      <c r="AZ283" s="150"/>
      <c r="BA283" s="150"/>
      <c r="BB283" s="150"/>
      <c r="BC283" s="150"/>
      <c r="BD283" s="150"/>
      <c r="BE283" s="150"/>
      <c r="BF283" s="150"/>
      <c r="BG283" s="150"/>
      <c r="BH283" s="150"/>
      <c r="BI283" s="150"/>
      <c r="BJ283" s="150"/>
      <c r="BK283" s="150"/>
      <c r="BL283" s="150"/>
      <c r="BM283" s="150"/>
      <c r="BN283" s="150"/>
      <c r="BO283" s="150"/>
      <c r="BP283" s="150"/>
      <c r="BQ283" s="150"/>
      <c r="BR283" s="150"/>
      <c r="BS283" s="150"/>
      <c r="BT283" s="150"/>
      <c r="BU283" s="150"/>
      <c r="BV283" s="191">
        <f t="shared" si="38"/>
        <v>840000000</v>
      </c>
      <c r="BW283" s="20">
        <f t="shared" si="39"/>
        <v>-839999900</v>
      </c>
      <c r="BX283" s="480" t="s">
        <v>1209</v>
      </c>
      <c r="BY283" s="449"/>
      <c r="BZ283" s="451"/>
      <c r="DU283" s="385" t="s">
        <v>1072</v>
      </c>
      <c r="DV283" s="189" t="s">
        <v>760</v>
      </c>
      <c r="DW283" s="175" t="s">
        <v>762</v>
      </c>
      <c r="DX283" s="175">
        <v>1</v>
      </c>
      <c r="DY283" s="185">
        <v>1</v>
      </c>
      <c r="DZ283" s="183">
        <v>0</v>
      </c>
      <c r="EA283" s="459">
        <v>0</v>
      </c>
      <c r="EB283" s="183">
        <v>0</v>
      </c>
      <c r="EC283" s="381">
        <v>1</v>
      </c>
      <c r="GH283" s="2" t="str">
        <f t="shared" si="42"/>
        <v>1</v>
      </c>
      <c r="GI283" s="2" t="str">
        <f t="shared" si="43"/>
        <v>1</v>
      </c>
      <c r="GJ283" s="2">
        <f t="shared" si="44"/>
        <v>100</v>
      </c>
    </row>
    <row r="284" spans="1:192" ht="54.75" customHeight="1" x14ac:dyDescent="0.25">
      <c r="A284" s="144" t="s">
        <v>56</v>
      </c>
      <c r="B284" s="22" t="s">
        <v>57</v>
      </c>
      <c r="C284" s="36" t="s">
        <v>123</v>
      </c>
      <c r="D284" s="23" t="s">
        <v>90</v>
      </c>
      <c r="E284" s="36" t="s">
        <v>280</v>
      </c>
      <c r="F284" s="56" t="s">
        <v>224</v>
      </c>
      <c r="G284" s="56" t="s">
        <v>225</v>
      </c>
      <c r="H284" s="64">
        <v>1</v>
      </c>
      <c r="I284" s="55">
        <v>4</v>
      </c>
      <c r="J284" s="740"/>
      <c r="K284" s="428" t="s">
        <v>1074</v>
      </c>
      <c r="L284" s="354" t="s">
        <v>763</v>
      </c>
      <c r="M284" s="405" t="s">
        <v>765</v>
      </c>
      <c r="N284" s="404">
        <f t="shared" si="36"/>
        <v>0.7</v>
      </c>
      <c r="O284" s="404">
        <f t="shared" si="37"/>
        <v>1</v>
      </c>
      <c r="P284" s="675">
        <f t="shared" si="40"/>
        <v>0</v>
      </c>
      <c r="Q284" s="324"/>
      <c r="R284" s="716">
        <f t="shared" si="41"/>
        <v>50</v>
      </c>
      <c r="S284" s="666"/>
      <c r="T284" s="149">
        <v>100000000</v>
      </c>
      <c r="U284" s="150"/>
      <c r="V284" s="150"/>
      <c r="W284" s="150"/>
      <c r="X284" s="150"/>
      <c r="Y284" s="150"/>
      <c r="Z284" s="150"/>
      <c r="AA284" s="150"/>
      <c r="AB284" s="150"/>
      <c r="AC284" s="150"/>
      <c r="AD284" s="150"/>
      <c r="AE284" s="150"/>
      <c r="AF284" s="150"/>
      <c r="AG284" s="150"/>
      <c r="AH284" s="150"/>
      <c r="AI284" s="150"/>
      <c r="AJ284" s="150"/>
      <c r="AK284" s="150"/>
      <c r="AL284" s="150"/>
      <c r="AM284" s="150"/>
      <c r="AN284" s="150"/>
      <c r="AO284" s="150"/>
      <c r="AP284" s="150"/>
      <c r="AQ284" s="150"/>
      <c r="AR284" s="150"/>
      <c r="AS284" s="150"/>
      <c r="AT284" s="150"/>
      <c r="AU284" s="150"/>
      <c r="AV284" s="150"/>
      <c r="AW284" s="150"/>
      <c r="AX284" s="150"/>
      <c r="AY284" s="150"/>
      <c r="AZ284" s="150"/>
      <c r="BA284" s="150"/>
      <c r="BB284" s="150"/>
      <c r="BC284" s="150"/>
      <c r="BD284" s="150"/>
      <c r="BE284" s="150"/>
      <c r="BF284" s="150"/>
      <c r="BG284" s="150"/>
      <c r="BH284" s="150"/>
      <c r="BI284" s="150"/>
      <c r="BJ284" s="150"/>
      <c r="BK284" s="150"/>
      <c r="BL284" s="150"/>
      <c r="BM284" s="150"/>
      <c r="BN284" s="150"/>
      <c r="BO284" s="150"/>
      <c r="BP284" s="150"/>
      <c r="BQ284" s="150"/>
      <c r="BR284" s="150"/>
      <c r="BS284" s="150"/>
      <c r="BT284" s="150"/>
      <c r="BU284" s="150"/>
      <c r="BV284" s="191">
        <f t="shared" si="38"/>
        <v>100000000</v>
      </c>
      <c r="BW284" s="20">
        <f t="shared" si="39"/>
        <v>-99999950</v>
      </c>
      <c r="BX284" s="480" t="s">
        <v>1209</v>
      </c>
      <c r="BY284" s="449"/>
      <c r="BZ284" s="451"/>
      <c r="DU284" s="385" t="s">
        <v>1073</v>
      </c>
      <c r="DV284" s="374" t="s">
        <v>763</v>
      </c>
      <c r="DW284" s="174" t="s">
        <v>764</v>
      </c>
      <c r="DX284" s="184">
        <v>0.5</v>
      </c>
      <c r="DY284" s="180">
        <v>1</v>
      </c>
      <c r="DZ284" s="176">
        <v>0</v>
      </c>
      <c r="EA284" s="181">
        <v>0.5</v>
      </c>
      <c r="EB284" s="179">
        <v>0.25</v>
      </c>
      <c r="EC284" s="376">
        <v>0.25</v>
      </c>
      <c r="GH284" s="2" t="str">
        <f t="shared" si="42"/>
        <v>0</v>
      </c>
      <c r="GI284" s="2" t="str">
        <f t="shared" si="43"/>
        <v>1</v>
      </c>
      <c r="GJ284" s="2">
        <f t="shared" si="44"/>
        <v>50</v>
      </c>
    </row>
    <row r="285" spans="1:192" ht="39" customHeight="1" x14ac:dyDescent="0.25">
      <c r="A285" s="144" t="s">
        <v>56</v>
      </c>
      <c r="B285" s="22" t="s">
        <v>57</v>
      </c>
      <c r="C285" s="36" t="s">
        <v>123</v>
      </c>
      <c r="D285" s="23" t="s">
        <v>90</v>
      </c>
      <c r="E285" s="36" t="s">
        <v>280</v>
      </c>
      <c r="F285" s="56" t="s">
        <v>224</v>
      </c>
      <c r="G285" s="56" t="s">
        <v>225</v>
      </c>
      <c r="H285" s="64">
        <v>1</v>
      </c>
      <c r="I285" s="55">
        <v>4</v>
      </c>
      <c r="J285" s="740"/>
      <c r="K285" s="428" t="s">
        <v>1075</v>
      </c>
      <c r="L285" s="354" t="s">
        <v>766</v>
      </c>
      <c r="M285" s="405" t="s">
        <v>743</v>
      </c>
      <c r="N285" s="404">
        <f t="shared" si="36"/>
        <v>0.5</v>
      </c>
      <c r="O285" s="404">
        <f t="shared" si="37"/>
        <v>1</v>
      </c>
      <c r="P285" s="675">
        <f t="shared" si="40"/>
        <v>0.25</v>
      </c>
      <c r="Q285" s="324"/>
      <c r="R285" s="716">
        <f t="shared" si="41"/>
        <v>100</v>
      </c>
      <c r="S285" s="666"/>
      <c r="T285" s="149">
        <v>107000000</v>
      </c>
      <c r="U285" s="150"/>
      <c r="V285" s="150"/>
      <c r="W285" s="150"/>
      <c r="X285" s="150"/>
      <c r="Y285" s="150"/>
      <c r="Z285" s="150"/>
      <c r="AA285" s="150"/>
      <c r="AB285" s="150"/>
      <c r="AC285" s="150"/>
      <c r="AD285" s="150"/>
      <c r="AE285" s="150"/>
      <c r="AF285" s="150"/>
      <c r="AG285" s="150"/>
      <c r="AH285" s="150"/>
      <c r="AI285" s="150"/>
      <c r="AJ285" s="150"/>
      <c r="AK285" s="150"/>
      <c r="AL285" s="150"/>
      <c r="AM285" s="150"/>
      <c r="AN285" s="150"/>
      <c r="AO285" s="150"/>
      <c r="AP285" s="150"/>
      <c r="AQ285" s="150"/>
      <c r="AR285" s="150"/>
      <c r="AS285" s="150"/>
      <c r="AT285" s="150"/>
      <c r="AU285" s="150"/>
      <c r="AV285" s="150"/>
      <c r="AW285" s="150"/>
      <c r="AX285" s="150"/>
      <c r="AY285" s="150"/>
      <c r="AZ285" s="150"/>
      <c r="BA285" s="150"/>
      <c r="BB285" s="150"/>
      <c r="BC285" s="150"/>
      <c r="BD285" s="150"/>
      <c r="BE285" s="150"/>
      <c r="BF285" s="150"/>
      <c r="BG285" s="150"/>
      <c r="BH285" s="150"/>
      <c r="BI285" s="150"/>
      <c r="BJ285" s="150"/>
      <c r="BK285" s="150"/>
      <c r="BL285" s="150"/>
      <c r="BM285" s="150"/>
      <c r="BN285" s="150"/>
      <c r="BO285" s="150"/>
      <c r="BP285" s="150"/>
      <c r="BQ285" s="150"/>
      <c r="BR285" s="150"/>
      <c r="BS285" s="150"/>
      <c r="BT285" s="150"/>
      <c r="BU285" s="150"/>
      <c r="BV285" s="191">
        <f t="shared" si="38"/>
        <v>107000000</v>
      </c>
      <c r="BW285" s="20">
        <f t="shared" si="39"/>
        <v>-106999900</v>
      </c>
      <c r="BX285" s="480" t="s">
        <v>1209</v>
      </c>
      <c r="BY285" s="449"/>
      <c r="BZ285" s="451"/>
      <c r="DU285" s="385" t="s">
        <v>1074</v>
      </c>
      <c r="DV285" s="374" t="s">
        <v>763</v>
      </c>
      <c r="DW285" s="174" t="s">
        <v>765</v>
      </c>
      <c r="DX285" s="175">
        <v>0.7</v>
      </c>
      <c r="DY285" s="175">
        <v>1</v>
      </c>
      <c r="DZ285" s="177">
        <v>0.5</v>
      </c>
      <c r="EA285" s="458">
        <v>0.25</v>
      </c>
      <c r="EB285" s="196">
        <v>0.25</v>
      </c>
      <c r="EC285" s="377">
        <v>0</v>
      </c>
      <c r="GH285" s="2" t="str">
        <f t="shared" si="42"/>
        <v>1</v>
      </c>
      <c r="GI285" s="2" t="str">
        <f t="shared" si="43"/>
        <v>1</v>
      </c>
      <c r="GJ285" s="2">
        <f t="shared" si="44"/>
        <v>100</v>
      </c>
    </row>
    <row r="286" spans="1:192" ht="29.25" customHeight="1" x14ac:dyDescent="0.25">
      <c r="A286" s="144" t="s">
        <v>56</v>
      </c>
      <c r="B286" s="22" t="s">
        <v>57</v>
      </c>
      <c r="C286" s="36" t="s">
        <v>123</v>
      </c>
      <c r="D286" s="23" t="s">
        <v>90</v>
      </c>
      <c r="E286" s="36" t="s">
        <v>280</v>
      </c>
      <c r="F286" s="56" t="s">
        <v>224</v>
      </c>
      <c r="G286" s="56" t="s">
        <v>225</v>
      </c>
      <c r="H286" s="64">
        <v>1</v>
      </c>
      <c r="I286" s="55">
        <v>4</v>
      </c>
      <c r="J286" s="740"/>
      <c r="K286" s="428" t="s">
        <v>1076</v>
      </c>
      <c r="L286" s="354" t="s">
        <v>767</v>
      </c>
      <c r="M286" s="405" t="s">
        <v>768</v>
      </c>
      <c r="N286" s="404">
        <f t="shared" si="36"/>
        <v>1</v>
      </c>
      <c r="O286" s="404">
        <f t="shared" si="37"/>
        <v>4</v>
      </c>
      <c r="P286" s="675">
        <f t="shared" si="40"/>
        <v>1</v>
      </c>
      <c r="Q286" s="324"/>
      <c r="R286" s="716">
        <f t="shared" si="41"/>
        <v>50</v>
      </c>
      <c r="S286" s="666"/>
      <c r="T286" s="149">
        <v>0</v>
      </c>
      <c r="U286" s="150"/>
      <c r="V286" s="150"/>
      <c r="W286" s="150"/>
      <c r="X286" s="150"/>
      <c r="Y286" s="150"/>
      <c r="Z286" s="150"/>
      <c r="AA286" s="150"/>
      <c r="AB286" s="150"/>
      <c r="AC286" s="150"/>
      <c r="AD286" s="150"/>
      <c r="AE286" s="150"/>
      <c r="AF286" s="150"/>
      <c r="AG286" s="150"/>
      <c r="AH286" s="150"/>
      <c r="AI286" s="150"/>
      <c r="AJ286" s="150"/>
      <c r="AK286" s="150"/>
      <c r="AL286" s="150"/>
      <c r="AM286" s="150"/>
      <c r="AN286" s="150"/>
      <c r="AO286" s="150"/>
      <c r="AP286" s="150"/>
      <c r="AQ286" s="150"/>
      <c r="AR286" s="150"/>
      <c r="AS286" s="150"/>
      <c r="AT286" s="150"/>
      <c r="AU286" s="150"/>
      <c r="AV286" s="150"/>
      <c r="AW286" s="150"/>
      <c r="AX286" s="150"/>
      <c r="AY286" s="150"/>
      <c r="AZ286" s="150"/>
      <c r="BA286" s="150"/>
      <c r="BB286" s="150"/>
      <c r="BC286" s="150"/>
      <c r="BD286" s="150"/>
      <c r="BE286" s="150"/>
      <c r="BF286" s="150"/>
      <c r="BG286" s="150"/>
      <c r="BH286" s="150"/>
      <c r="BI286" s="150"/>
      <c r="BJ286" s="150"/>
      <c r="BK286" s="150"/>
      <c r="BL286" s="150"/>
      <c r="BM286" s="150"/>
      <c r="BN286" s="150"/>
      <c r="BO286" s="150"/>
      <c r="BP286" s="150"/>
      <c r="BQ286" s="150"/>
      <c r="BR286" s="150"/>
      <c r="BS286" s="150"/>
      <c r="BT286" s="150"/>
      <c r="BU286" s="150"/>
      <c r="BV286" s="191">
        <f t="shared" si="38"/>
        <v>0</v>
      </c>
      <c r="BW286" s="20">
        <f t="shared" si="39"/>
        <v>50</v>
      </c>
      <c r="BX286" s="480" t="s">
        <v>1209</v>
      </c>
      <c r="BY286" s="449"/>
      <c r="BZ286" s="451"/>
      <c r="DU286" s="385" t="s">
        <v>1075</v>
      </c>
      <c r="DV286" s="189" t="s">
        <v>766</v>
      </c>
      <c r="DW286" s="175" t="s">
        <v>743</v>
      </c>
      <c r="DX286" s="184">
        <v>0.5</v>
      </c>
      <c r="DY286" s="180">
        <v>1</v>
      </c>
      <c r="DZ286" s="179">
        <v>0.25</v>
      </c>
      <c r="EA286" s="188">
        <v>0.25</v>
      </c>
      <c r="EB286" s="179">
        <v>0.25</v>
      </c>
      <c r="EC286" s="376">
        <v>0.25</v>
      </c>
      <c r="GH286" s="2" t="str">
        <f t="shared" si="42"/>
        <v>1</v>
      </c>
      <c r="GI286" s="2" t="str">
        <f t="shared" si="43"/>
        <v>0</v>
      </c>
      <c r="GJ286" s="2">
        <f t="shared" si="44"/>
        <v>50</v>
      </c>
    </row>
    <row r="287" spans="1:192" ht="58.5" customHeight="1" x14ac:dyDescent="0.25">
      <c r="A287" s="144" t="s">
        <v>56</v>
      </c>
      <c r="B287" s="22" t="s">
        <v>57</v>
      </c>
      <c r="C287" s="36" t="s">
        <v>123</v>
      </c>
      <c r="D287" s="23" t="s">
        <v>90</v>
      </c>
      <c r="E287" s="36" t="s">
        <v>280</v>
      </c>
      <c r="F287" s="56" t="s">
        <v>224</v>
      </c>
      <c r="G287" s="56" t="s">
        <v>225</v>
      </c>
      <c r="H287" s="64">
        <v>1</v>
      </c>
      <c r="I287" s="55">
        <v>4</v>
      </c>
      <c r="J287" s="740"/>
      <c r="K287" s="428" t="s">
        <v>1077</v>
      </c>
      <c r="L287" s="354" t="s">
        <v>767</v>
      </c>
      <c r="M287" s="405" t="s">
        <v>769</v>
      </c>
      <c r="N287" s="404">
        <f t="shared" si="36"/>
        <v>1</v>
      </c>
      <c r="O287" s="404">
        <f t="shared" si="37"/>
        <v>4</v>
      </c>
      <c r="P287" s="675">
        <f t="shared" si="40"/>
        <v>1</v>
      </c>
      <c r="Q287" s="324"/>
      <c r="R287" s="716">
        <f t="shared" si="41"/>
        <v>100</v>
      </c>
      <c r="S287" s="666"/>
      <c r="T287" s="149">
        <v>400000000</v>
      </c>
      <c r="U287" s="150"/>
      <c r="V287" s="150"/>
      <c r="W287" s="150"/>
      <c r="X287" s="150"/>
      <c r="Y287" s="150"/>
      <c r="Z287" s="150"/>
      <c r="AA287" s="150"/>
      <c r="AB287" s="150"/>
      <c r="AC287" s="150"/>
      <c r="AD287" s="150"/>
      <c r="AE287" s="150"/>
      <c r="AF287" s="150"/>
      <c r="AG287" s="150"/>
      <c r="AH287" s="150"/>
      <c r="AI287" s="150"/>
      <c r="AJ287" s="150"/>
      <c r="AK287" s="150"/>
      <c r="AL287" s="150"/>
      <c r="AM287" s="150"/>
      <c r="AN287" s="150"/>
      <c r="AO287" s="150"/>
      <c r="AP287" s="150"/>
      <c r="AQ287" s="150"/>
      <c r="AR287" s="150"/>
      <c r="AS287" s="150"/>
      <c r="AT287" s="150"/>
      <c r="AU287" s="150"/>
      <c r="AV287" s="150"/>
      <c r="AW287" s="150"/>
      <c r="AX287" s="150"/>
      <c r="AY287" s="150"/>
      <c r="AZ287" s="150"/>
      <c r="BA287" s="150"/>
      <c r="BB287" s="150"/>
      <c r="BC287" s="150"/>
      <c r="BD287" s="150"/>
      <c r="BE287" s="150"/>
      <c r="BF287" s="150"/>
      <c r="BG287" s="150"/>
      <c r="BH287" s="150"/>
      <c r="BI287" s="150"/>
      <c r="BJ287" s="150"/>
      <c r="BK287" s="150"/>
      <c r="BL287" s="150"/>
      <c r="BM287" s="150"/>
      <c r="BN287" s="150"/>
      <c r="BO287" s="150"/>
      <c r="BP287" s="150"/>
      <c r="BQ287" s="150"/>
      <c r="BR287" s="150"/>
      <c r="BS287" s="150"/>
      <c r="BT287" s="150"/>
      <c r="BU287" s="150"/>
      <c r="BV287" s="191">
        <f t="shared" si="38"/>
        <v>400000000</v>
      </c>
      <c r="BW287" s="20">
        <f t="shared" si="39"/>
        <v>-399999900</v>
      </c>
      <c r="BX287" s="480" t="s">
        <v>1209</v>
      </c>
      <c r="BY287" s="449"/>
      <c r="BZ287" s="451"/>
      <c r="DU287" s="385" t="s">
        <v>1076</v>
      </c>
      <c r="DV287" s="374" t="s">
        <v>767</v>
      </c>
      <c r="DW287" s="174" t="s">
        <v>768</v>
      </c>
      <c r="DX287" s="180">
        <v>1</v>
      </c>
      <c r="DY287" s="180">
        <v>4</v>
      </c>
      <c r="DZ287" s="176">
        <v>1</v>
      </c>
      <c r="EA287" s="183">
        <v>1</v>
      </c>
      <c r="EB287" s="176">
        <v>1</v>
      </c>
      <c r="EC287" s="377">
        <v>1</v>
      </c>
      <c r="GH287" s="2" t="str">
        <f t="shared" si="42"/>
        <v>1</v>
      </c>
      <c r="GI287" s="2" t="str">
        <f t="shared" si="43"/>
        <v>1</v>
      </c>
      <c r="GJ287" s="2">
        <f t="shared" si="44"/>
        <v>100</v>
      </c>
    </row>
    <row r="288" spans="1:192" ht="58.5" customHeight="1" x14ac:dyDescent="0.25">
      <c r="A288" s="144" t="s">
        <v>56</v>
      </c>
      <c r="B288" s="22" t="s">
        <v>57</v>
      </c>
      <c r="C288" s="36" t="s">
        <v>123</v>
      </c>
      <c r="D288" s="23" t="s">
        <v>90</v>
      </c>
      <c r="E288" s="36" t="s">
        <v>280</v>
      </c>
      <c r="F288" s="56" t="s">
        <v>224</v>
      </c>
      <c r="G288" s="56" t="s">
        <v>225</v>
      </c>
      <c r="H288" s="64">
        <v>1</v>
      </c>
      <c r="I288" s="55">
        <v>4</v>
      </c>
      <c r="J288" s="740"/>
      <c r="K288" s="428" t="s">
        <v>1078</v>
      </c>
      <c r="L288" s="354" t="s">
        <v>770</v>
      </c>
      <c r="M288" s="405" t="s">
        <v>771</v>
      </c>
      <c r="N288" s="404">
        <f t="shared" si="36"/>
        <v>1</v>
      </c>
      <c r="O288" s="404">
        <f t="shared" si="37"/>
        <v>4</v>
      </c>
      <c r="P288" s="675">
        <f t="shared" si="40"/>
        <v>1</v>
      </c>
      <c r="Q288" s="324"/>
      <c r="R288" s="716">
        <f t="shared" si="41"/>
        <v>50</v>
      </c>
      <c r="S288" s="666"/>
      <c r="T288" s="149">
        <v>0</v>
      </c>
      <c r="U288" s="150"/>
      <c r="V288" s="150"/>
      <c r="W288" s="150"/>
      <c r="X288" s="150"/>
      <c r="Y288" s="150"/>
      <c r="Z288" s="150"/>
      <c r="AA288" s="150"/>
      <c r="AB288" s="150"/>
      <c r="AC288" s="150"/>
      <c r="AD288" s="150"/>
      <c r="AE288" s="150"/>
      <c r="AF288" s="150"/>
      <c r="AG288" s="150"/>
      <c r="AH288" s="150"/>
      <c r="AI288" s="150"/>
      <c r="AJ288" s="150"/>
      <c r="AK288" s="150"/>
      <c r="AL288" s="150"/>
      <c r="AM288" s="150"/>
      <c r="AN288" s="150"/>
      <c r="AO288" s="150"/>
      <c r="AP288" s="150"/>
      <c r="AQ288" s="150"/>
      <c r="AR288" s="150"/>
      <c r="AS288" s="150"/>
      <c r="AT288" s="150"/>
      <c r="AU288" s="150"/>
      <c r="AV288" s="150"/>
      <c r="AW288" s="150"/>
      <c r="AX288" s="150"/>
      <c r="AY288" s="150"/>
      <c r="AZ288" s="150"/>
      <c r="BA288" s="150"/>
      <c r="BB288" s="150"/>
      <c r="BC288" s="150"/>
      <c r="BD288" s="150"/>
      <c r="BE288" s="150"/>
      <c r="BF288" s="150"/>
      <c r="BG288" s="150"/>
      <c r="BH288" s="150"/>
      <c r="BI288" s="150"/>
      <c r="BJ288" s="150"/>
      <c r="BK288" s="150"/>
      <c r="BL288" s="150"/>
      <c r="BM288" s="150"/>
      <c r="BN288" s="150"/>
      <c r="BO288" s="150"/>
      <c r="BP288" s="150"/>
      <c r="BQ288" s="150"/>
      <c r="BR288" s="150"/>
      <c r="BS288" s="150"/>
      <c r="BT288" s="150"/>
      <c r="BU288" s="150"/>
      <c r="BV288" s="191">
        <f t="shared" si="38"/>
        <v>0</v>
      </c>
      <c r="BW288" s="20">
        <f t="shared" si="39"/>
        <v>50</v>
      </c>
      <c r="BX288" s="480" t="s">
        <v>1209</v>
      </c>
      <c r="BY288" s="449"/>
      <c r="BZ288" s="451"/>
      <c r="DU288" s="385" t="s">
        <v>1077</v>
      </c>
      <c r="DV288" s="374" t="s">
        <v>767</v>
      </c>
      <c r="DW288" s="174" t="s">
        <v>769</v>
      </c>
      <c r="DX288" s="180">
        <v>1</v>
      </c>
      <c r="DY288" s="180">
        <v>4</v>
      </c>
      <c r="DZ288" s="176">
        <v>1</v>
      </c>
      <c r="EA288" s="183">
        <v>1</v>
      </c>
      <c r="EB288" s="176">
        <v>1</v>
      </c>
      <c r="EC288" s="377">
        <v>1</v>
      </c>
      <c r="GH288" s="2" t="str">
        <f t="shared" si="42"/>
        <v>1</v>
      </c>
      <c r="GI288" s="2" t="str">
        <f t="shared" si="43"/>
        <v>0</v>
      </c>
      <c r="GJ288" s="2">
        <f t="shared" si="44"/>
        <v>50</v>
      </c>
    </row>
    <row r="289" spans="1:192" ht="49.5" customHeight="1" x14ac:dyDescent="0.25">
      <c r="A289" s="144" t="s">
        <v>56</v>
      </c>
      <c r="B289" s="22" t="s">
        <v>57</v>
      </c>
      <c r="C289" s="36" t="s">
        <v>123</v>
      </c>
      <c r="D289" s="23" t="s">
        <v>90</v>
      </c>
      <c r="E289" s="36" t="s">
        <v>280</v>
      </c>
      <c r="F289" s="56" t="s">
        <v>224</v>
      </c>
      <c r="G289" s="56" t="s">
        <v>225</v>
      </c>
      <c r="H289" s="64">
        <v>1</v>
      </c>
      <c r="I289" s="55">
        <v>4</v>
      </c>
      <c r="J289" s="740"/>
      <c r="K289" s="428" t="s">
        <v>1079</v>
      </c>
      <c r="L289" s="354" t="s">
        <v>770</v>
      </c>
      <c r="M289" s="405" t="s">
        <v>772</v>
      </c>
      <c r="N289" s="404">
        <f t="shared" si="36"/>
        <v>1</v>
      </c>
      <c r="O289" s="404">
        <f t="shared" si="37"/>
        <v>4</v>
      </c>
      <c r="P289" s="675">
        <f t="shared" si="40"/>
        <v>1</v>
      </c>
      <c r="Q289" s="324"/>
      <c r="R289" s="716">
        <f t="shared" si="41"/>
        <v>100</v>
      </c>
      <c r="S289" s="666"/>
      <c r="T289" s="149">
        <v>1000000000</v>
      </c>
      <c r="U289" s="150"/>
      <c r="V289" s="150"/>
      <c r="W289" s="150"/>
      <c r="X289" s="150"/>
      <c r="Y289" s="150"/>
      <c r="Z289" s="150"/>
      <c r="AA289" s="150"/>
      <c r="AB289" s="150"/>
      <c r="AC289" s="150"/>
      <c r="AD289" s="150"/>
      <c r="AE289" s="150"/>
      <c r="AF289" s="150"/>
      <c r="AG289" s="150"/>
      <c r="AH289" s="150"/>
      <c r="AI289" s="150"/>
      <c r="AJ289" s="150"/>
      <c r="AK289" s="150"/>
      <c r="AL289" s="150"/>
      <c r="AM289" s="150"/>
      <c r="AN289" s="150"/>
      <c r="AO289" s="150"/>
      <c r="AP289" s="150"/>
      <c r="AQ289" s="150"/>
      <c r="AR289" s="150"/>
      <c r="AS289" s="150"/>
      <c r="AT289" s="150"/>
      <c r="AU289" s="150"/>
      <c r="AV289" s="150"/>
      <c r="AW289" s="150"/>
      <c r="AX289" s="150"/>
      <c r="AY289" s="150"/>
      <c r="AZ289" s="150"/>
      <c r="BA289" s="150"/>
      <c r="BB289" s="150"/>
      <c r="BC289" s="150"/>
      <c r="BD289" s="150"/>
      <c r="BE289" s="150"/>
      <c r="BF289" s="150"/>
      <c r="BG289" s="150"/>
      <c r="BH289" s="150"/>
      <c r="BI289" s="150"/>
      <c r="BJ289" s="150"/>
      <c r="BK289" s="150"/>
      <c r="BL289" s="150"/>
      <c r="BM289" s="150"/>
      <c r="BN289" s="150"/>
      <c r="BO289" s="150"/>
      <c r="BP289" s="150"/>
      <c r="BQ289" s="150"/>
      <c r="BR289" s="150"/>
      <c r="BS289" s="150"/>
      <c r="BT289" s="150"/>
      <c r="BU289" s="150"/>
      <c r="BV289" s="191">
        <f t="shared" si="38"/>
        <v>1000000000</v>
      </c>
      <c r="BW289" s="20">
        <f t="shared" si="39"/>
        <v>-999999900</v>
      </c>
      <c r="BX289" s="480" t="s">
        <v>1209</v>
      </c>
      <c r="BY289" s="449"/>
      <c r="BZ289" s="451"/>
      <c r="DU289" s="385" t="s">
        <v>1078</v>
      </c>
      <c r="DV289" s="374" t="s">
        <v>770</v>
      </c>
      <c r="DW289" s="174" t="s">
        <v>771</v>
      </c>
      <c r="DX289" s="180">
        <v>1</v>
      </c>
      <c r="DY289" s="180">
        <v>4</v>
      </c>
      <c r="DZ289" s="176">
        <v>1</v>
      </c>
      <c r="EA289" s="183">
        <v>1</v>
      </c>
      <c r="EB289" s="176">
        <v>1</v>
      </c>
      <c r="EC289" s="377">
        <v>1</v>
      </c>
      <c r="GH289" s="2" t="str">
        <f t="shared" si="42"/>
        <v>1</v>
      </c>
      <c r="GI289" s="2" t="str">
        <f t="shared" si="43"/>
        <v>1</v>
      </c>
      <c r="GJ289" s="2">
        <f t="shared" si="44"/>
        <v>100</v>
      </c>
    </row>
    <row r="290" spans="1:192" ht="46.5" customHeight="1" x14ac:dyDescent="0.25">
      <c r="A290" s="144" t="s">
        <v>56</v>
      </c>
      <c r="B290" s="22" t="s">
        <v>57</v>
      </c>
      <c r="C290" s="36" t="s">
        <v>123</v>
      </c>
      <c r="D290" s="23" t="s">
        <v>90</v>
      </c>
      <c r="E290" s="36" t="s">
        <v>280</v>
      </c>
      <c r="F290" s="56" t="s">
        <v>224</v>
      </c>
      <c r="G290" s="56" t="s">
        <v>225</v>
      </c>
      <c r="H290" s="64">
        <v>1</v>
      </c>
      <c r="I290" s="55">
        <v>4</v>
      </c>
      <c r="J290" s="740"/>
      <c r="K290" s="428" t="s">
        <v>1080</v>
      </c>
      <c r="L290" s="354" t="s">
        <v>773</v>
      </c>
      <c r="M290" s="405" t="s">
        <v>774</v>
      </c>
      <c r="N290" s="404">
        <f t="shared" si="36"/>
        <v>0.5</v>
      </c>
      <c r="O290" s="404">
        <f t="shared" si="37"/>
        <v>1</v>
      </c>
      <c r="P290" s="675">
        <f t="shared" si="40"/>
        <v>0.25</v>
      </c>
      <c r="Q290" s="324"/>
      <c r="R290" s="716">
        <f t="shared" si="41"/>
        <v>50</v>
      </c>
      <c r="S290" s="666"/>
      <c r="T290" s="149">
        <v>0</v>
      </c>
      <c r="U290" s="150"/>
      <c r="V290" s="150"/>
      <c r="W290" s="150"/>
      <c r="X290" s="150"/>
      <c r="Y290" s="150"/>
      <c r="Z290" s="150"/>
      <c r="AA290" s="150"/>
      <c r="AB290" s="150"/>
      <c r="AC290" s="150"/>
      <c r="AD290" s="150"/>
      <c r="AE290" s="150"/>
      <c r="AF290" s="150"/>
      <c r="AG290" s="150"/>
      <c r="AH290" s="150"/>
      <c r="AI290" s="150"/>
      <c r="AJ290" s="150"/>
      <c r="AK290" s="150"/>
      <c r="AL290" s="150"/>
      <c r="AM290" s="150"/>
      <c r="AN290" s="150"/>
      <c r="AO290" s="150"/>
      <c r="AP290" s="150"/>
      <c r="AQ290" s="150"/>
      <c r="AR290" s="150"/>
      <c r="AS290" s="150"/>
      <c r="AT290" s="150"/>
      <c r="AU290" s="150"/>
      <c r="AV290" s="150"/>
      <c r="AW290" s="150"/>
      <c r="AX290" s="150"/>
      <c r="AY290" s="150"/>
      <c r="AZ290" s="150"/>
      <c r="BA290" s="150"/>
      <c r="BB290" s="150"/>
      <c r="BC290" s="150"/>
      <c r="BD290" s="150"/>
      <c r="BE290" s="150"/>
      <c r="BF290" s="150"/>
      <c r="BG290" s="150"/>
      <c r="BH290" s="150"/>
      <c r="BI290" s="150"/>
      <c r="BJ290" s="150"/>
      <c r="BK290" s="150"/>
      <c r="BL290" s="150"/>
      <c r="BM290" s="150"/>
      <c r="BN290" s="150"/>
      <c r="BO290" s="150"/>
      <c r="BP290" s="150"/>
      <c r="BQ290" s="150"/>
      <c r="BR290" s="150"/>
      <c r="BS290" s="150"/>
      <c r="BT290" s="150"/>
      <c r="BU290" s="150"/>
      <c r="BV290" s="191">
        <f t="shared" si="38"/>
        <v>0</v>
      </c>
      <c r="BW290" s="20">
        <f t="shared" si="39"/>
        <v>50</v>
      </c>
      <c r="BX290" s="480" t="s">
        <v>1209</v>
      </c>
      <c r="BY290" s="449"/>
      <c r="BZ290" s="451"/>
      <c r="DU290" s="385" t="s">
        <v>1079</v>
      </c>
      <c r="DV290" s="374" t="s">
        <v>770</v>
      </c>
      <c r="DW290" s="174" t="s">
        <v>772</v>
      </c>
      <c r="DX290" s="180">
        <v>1</v>
      </c>
      <c r="DY290" s="180">
        <v>4</v>
      </c>
      <c r="DZ290" s="176">
        <v>1</v>
      </c>
      <c r="EA290" s="183">
        <v>1</v>
      </c>
      <c r="EB290" s="176">
        <v>1</v>
      </c>
      <c r="EC290" s="377">
        <v>1</v>
      </c>
      <c r="GH290" s="2" t="str">
        <f t="shared" si="42"/>
        <v>1</v>
      </c>
      <c r="GI290" s="2" t="str">
        <f t="shared" si="43"/>
        <v>0</v>
      </c>
      <c r="GJ290" s="2">
        <f t="shared" si="44"/>
        <v>50</v>
      </c>
    </row>
    <row r="291" spans="1:192" ht="49.5" customHeight="1" x14ac:dyDescent="0.25">
      <c r="A291" s="144" t="s">
        <v>56</v>
      </c>
      <c r="B291" s="22" t="s">
        <v>57</v>
      </c>
      <c r="C291" s="36" t="s">
        <v>123</v>
      </c>
      <c r="D291" s="23" t="s">
        <v>90</v>
      </c>
      <c r="E291" s="36" t="s">
        <v>280</v>
      </c>
      <c r="F291" s="56" t="s">
        <v>224</v>
      </c>
      <c r="G291" s="56" t="s">
        <v>225</v>
      </c>
      <c r="H291" s="64">
        <v>1</v>
      </c>
      <c r="I291" s="55">
        <v>4</v>
      </c>
      <c r="J291" s="740"/>
      <c r="K291" s="428" t="s">
        <v>1081</v>
      </c>
      <c r="L291" s="354" t="s">
        <v>775</v>
      </c>
      <c r="M291" s="405" t="s">
        <v>776</v>
      </c>
      <c r="N291" s="404">
        <f t="shared" si="36"/>
        <v>0.5</v>
      </c>
      <c r="O291" s="404">
        <f t="shared" si="37"/>
        <v>1</v>
      </c>
      <c r="P291" s="675">
        <f t="shared" si="40"/>
        <v>0.25</v>
      </c>
      <c r="Q291" s="324"/>
      <c r="R291" s="716">
        <f t="shared" si="41"/>
        <v>100</v>
      </c>
      <c r="S291" s="666"/>
      <c r="T291" s="149">
        <v>128000000</v>
      </c>
      <c r="U291" s="150"/>
      <c r="V291" s="150"/>
      <c r="W291" s="150"/>
      <c r="X291" s="150"/>
      <c r="Y291" s="150"/>
      <c r="Z291" s="150"/>
      <c r="AA291" s="150"/>
      <c r="AB291" s="150"/>
      <c r="AC291" s="150"/>
      <c r="AD291" s="150"/>
      <c r="AE291" s="150"/>
      <c r="AF291" s="150"/>
      <c r="AG291" s="150"/>
      <c r="AH291" s="150"/>
      <c r="AI291" s="150"/>
      <c r="AJ291" s="150"/>
      <c r="AK291" s="150"/>
      <c r="AL291" s="150"/>
      <c r="AM291" s="150"/>
      <c r="AN291" s="150"/>
      <c r="AO291" s="150"/>
      <c r="AP291" s="150"/>
      <c r="AQ291" s="150"/>
      <c r="AR291" s="150"/>
      <c r="AS291" s="150"/>
      <c r="AT291" s="150"/>
      <c r="AU291" s="150"/>
      <c r="AV291" s="150"/>
      <c r="AW291" s="150"/>
      <c r="AX291" s="150"/>
      <c r="AY291" s="150"/>
      <c r="AZ291" s="150"/>
      <c r="BA291" s="150"/>
      <c r="BB291" s="150"/>
      <c r="BC291" s="150"/>
      <c r="BD291" s="150"/>
      <c r="BE291" s="150"/>
      <c r="BF291" s="150"/>
      <c r="BG291" s="150"/>
      <c r="BH291" s="150"/>
      <c r="BI291" s="150"/>
      <c r="BJ291" s="150"/>
      <c r="BK291" s="150"/>
      <c r="BL291" s="150"/>
      <c r="BM291" s="150"/>
      <c r="BN291" s="150"/>
      <c r="BO291" s="150"/>
      <c r="BP291" s="150"/>
      <c r="BQ291" s="150"/>
      <c r="BR291" s="150"/>
      <c r="BS291" s="150"/>
      <c r="BT291" s="150"/>
      <c r="BU291" s="150"/>
      <c r="BV291" s="191">
        <f t="shared" si="38"/>
        <v>128000000</v>
      </c>
      <c r="BW291" s="20">
        <f t="shared" si="39"/>
        <v>-127999900</v>
      </c>
      <c r="BX291" s="480" t="s">
        <v>1209</v>
      </c>
      <c r="BY291" s="449"/>
      <c r="BZ291" s="451"/>
      <c r="DU291" s="385" t="s">
        <v>1080</v>
      </c>
      <c r="DV291" s="374" t="s">
        <v>773</v>
      </c>
      <c r="DW291" s="174" t="s">
        <v>774</v>
      </c>
      <c r="DX291" s="184">
        <v>0.5</v>
      </c>
      <c r="DY291" s="180">
        <v>1</v>
      </c>
      <c r="DZ291" s="179">
        <v>0.25</v>
      </c>
      <c r="EA291" s="188">
        <v>0.25</v>
      </c>
      <c r="EB291" s="179">
        <v>0.25</v>
      </c>
      <c r="EC291" s="376">
        <v>0.25</v>
      </c>
      <c r="GH291" s="2" t="str">
        <f t="shared" si="42"/>
        <v>1</v>
      </c>
      <c r="GI291" s="2" t="str">
        <f t="shared" si="43"/>
        <v>1</v>
      </c>
      <c r="GJ291" s="2">
        <f t="shared" si="44"/>
        <v>100</v>
      </c>
    </row>
    <row r="292" spans="1:192" ht="46.5" customHeight="1" thickBot="1" x14ac:dyDescent="0.3">
      <c r="A292" s="144" t="s">
        <v>56</v>
      </c>
      <c r="B292" s="22" t="s">
        <v>57</v>
      </c>
      <c r="C292" s="36" t="s">
        <v>123</v>
      </c>
      <c r="D292" s="23" t="s">
        <v>90</v>
      </c>
      <c r="E292" s="216" t="s">
        <v>280</v>
      </c>
      <c r="F292" s="247" t="s">
        <v>224</v>
      </c>
      <c r="G292" s="247" t="s">
        <v>225</v>
      </c>
      <c r="H292" s="302">
        <v>1</v>
      </c>
      <c r="I292" s="303">
        <v>4</v>
      </c>
      <c r="J292" s="751"/>
      <c r="K292" s="441" t="s">
        <v>1082</v>
      </c>
      <c r="L292" s="358" t="s">
        <v>777</v>
      </c>
      <c r="M292" s="402" t="s">
        <v>778</v>
      </c>
      <c r="N292" s="403">
        <f t="shared" si="36"/>
        <v>0</v>
      </c>
      <c r="O292" s="403">
        <f t="shared" si="37"/>
        <v>1</v>
      </c>
      <c r="P292" s="676">
        <f t="shared" si="40"/>
        <v>0</v>
      </c>
      <c r="Q292" s="328"/>
      <c r="R292" s="719">
        <f t="shared" si="41"/>
        <v>50</v>
      </c>
      <c r="S292" s="666"/>
      <c r="T292" s="220">
        <v>150000000</v>
      </c>
      <c r="U292" s="221"/>
      <c r="V292" s="221"/>
      <c r="W292" s="221"/>
      <c r="X292" s="221"/>
      <c r="Y292" s="221"/>
      <c r="Z292" s="221"/>
      <c r="AA292" s="221"/>
      <c r="AB292" s="221"/>
      <c r="AC292" s="221"/>
      <c r="AD292" s="221"/>
      <c r="AE292" s="221"/>
      <c r="AF292" s="221"/>
      <c r="AG292" s="221"/>
      <c r="AH292" s="221"/>
      <c r="AI292" s="221"/>
      <c r="AJ292" s="221"/>
      <c r="AK292" s="221"/>
      <c r="AL292" s="221"/>
      <c r="AM292" s="221"/>
      <c r="AN292" s="221"/>
      <c r="AO292" s="221"/>
      <c r="AP292" s="221"/>
      <c r="AQ292" s="221"/>
      <c r="AR292" s="221"/>
      <c r="AS292" s="221"/>
      <c r="AT292" s="221"/>
      <c r="AU292" s="221"/>
      <c r="AV292" s="221"/>
      <c r="AW292" s="221"/>
      <c r="AX292" s="221"/>
      <c r="AY292" s="221"/>
      <c r="AZ292" s="221"/>
      <c r="BA292" s="221"/>
      <c r="BB292" s="221"/>
      <c r="BC292" s="221"/>
      <c r="BD292" s="221"/>
      <c r="BE292" s="221"/>
      <c r="BF292" s="221"/>
      <c r="BG292" s="221"/>
      <c r="BH292" s="221"/>
      <c r="BI292" s="221"/>
      <c r="BJ292" s="221"/>
      <c r="BK292" s="221"/>
      <c r="BL292" s="221"/>
      <c r="BM292" s="221"/>
      <c r="BN292" s="221"/>
      <c r="BO292" s="221"/>
      <c r="BP292" s="221"/>
      <c r="BQ292" s="221"/>
      <c r="BR292" s="221"/>
      <c r="BS292" s="221"/>
      <c r="BT292" s="221"/>
      <c r="BU292" s="221"/>
      <c r="BV292" s="539">
        <f t="shared" si="38"/>
        <v>150000000</v>
      </c>
      <c r="BW292" s="222">
        <f t="shared" si="39"/>
        <v>-149999950</v>
      </c>
      <c r="BX292" s="484" t="s">
        <v>1209</v>
      </c>
      <c r="BY292" s="449"/>
      <c r="BZ292" s="451"/>
      <c r="DU292" s="385" t="s">
        <v>1081</v>
      </c>
      <c r="DV292" s="374" t="s">
        <v>775</v>
      </c>
      <c r="DW292" s="174" t="s">
        <v>776</v>
      </c>
      <c r="DX292" s="184">
        <v>0.5</v>
      </c>
      <c r="DY292" s="180">
        <v>1</v>
      </c>
      <c r="DZ292" s="179">
        <v>0.25</v>
      </c>
      <c r="EA292" s="188">
        <v>0.25</v>
      </c>
      <c r="EB292" s="179">
        <v>0.25</v>
      </c>
      <c r="EC292" s="376">
        <v>0.25</v>
      </c>
      <c r="GH292" s="2" t="str">
        <f t="shared" si="42"/>
        <v>0</v>
      </c>
      <c r="GI292" s="2" t="str">
        <f t="shared" si="43"/>
        <v>1</v>
      </c>
      <c r="GJ292" s="2">
        <f t="shared" si="44"/>
        <v>50</v>
      </c>
    </row>
    <row r="293" spans="1:192" ht="46.5" customHeight="1" thickTop="1" x14ac:dyDescent="0.25">
      <c r="A293" s="144" t="s">
        <v>56</v>
      </c>
      <c r="B293" s="22" t="s">
        <v>57</v>
      </c>
      <c r="C293" s="29" t="s">
        <v>123</v>
      </c>
      <c r="D293" s="23" t="s">
        <v>90</v>
      </c>
      <c r="E293" s="94" t="s">
        <v>281</v>
      </c>
      <c r="F293" s="95" t="s">
        <v>226</v>
      </c>
      <c r="G293" s="96" t="s">
        <v>227</v>
      </c>
      <c r="H293" s="104">
        <v>0</v>
      </c>
      <c r="I293" s="102">
        <v>1</v>
      </c>
      <c r="J293" s="752" t="s">
        <v>1194</v>
      </c>
      <c r="K293" s="446" t="s">
        <v>1083</v>
      </c>
      <c r="L293" s="359" t="s">
        <v>779</v>
      </c>
      <c r="M293" s="409" t="s">
        <v>227</v>
      </c>
      <c r="N293" s="410">
        <f t="shared" si="36"/>
        <v>0</v>
      </c>
      <c r="O293" s="410">
        <f t="shared" si="37"/>
        <v>1</v>
      </c>
      <c r="P293" s="677">
        <f t="shared" si="40"/>
        <v>0.25</v>
      </c>
      <c r="Q293" s="329">
        <f>SUM(R293:R294)</f>
        <v>200</v>
      </c>
      <c r="R293" s="720">
        <f t="shared" si="41"/>
        <v>100</v>
      </c>
      <c r="S293" s="666"/>
      <c r="T293" s="225">
        <v>550000000</v>
      </c>
      <c r="U293" s="152"/>
      <c r="V293" s="152"/>
      <c r="W293" s="152"/>
      <c r="X293" s="152"/>
      <c r="Y293" s="152"/>
      <c r="Z293" s="152"/>
      <c r="AA293" s="152"/>
      <c r="AB293" s="152"/>
      <c r="AC293" s="152"/>
      <c r="AD293" s="152"/>
      <c r="AE293" s="152"/>
      <c r="AF293" s="152"/>
      <c r="AG293" s="152"/>
      <c r="AH293" s="152"/>
      <c r="AI293" s="152"/>
      <c r="AJ293" s="152"/>
      <c r="AK293" s="152"/>
      <c r="AL293" s="152"/>
      <c r="AM293" s="152"/>
      <c r="AN293" s="152"/>
      <c r="AO293" s="152"/>
      <c r="AP293" s="152"/>
      <c r="AQ293" s="152"/>
      <c r="AR293" s="152"/>
      <c r="AS293" s="152"/>
      <c r="AT293" s="152"/>
      <c r="AU293" s="152"/>
      <c r="AV293" s="152"/>
      <c r="AW293" s="152"/>
      <c r="AX293" s="152"/>
      <c r="AY293" s="152"/>
      <c r="AZ293" s="152"/>
      <c r="BA293" s="152"/>
      <c r="BB293" s="152"/>
      <c r="BC293" s="152"/>
      <c r="BD293" s="152"/>
      <c r="BE293" s="152"/>
      <c r="BF293" s="152"/>
      <c r="BG293" s="152"/>
      <c r="BH293" s="152"/>
      <c r="BI293" s="152"/>
      <c r="BJ293" s="152"/>
      <c r="BK293" s="152"/>
      <c r="BL293" s="152"/>
      <c r="BM293" s="152"/>
      <c r="BN293" s="152"/>
      <c r="BO293" s="152"/>
      <c r="BP293" s="152"/>
      <c r="BQ293" s="152"/>
      <c r="BR293" s="152"/>
      <c r="BS293" s="152"/>
      <c r="BT293" s="152"/>
      <c r="BU293" s="152"/>
      <c r="BV293" s="538">
        <f t="shared" si="38"/>
        <v>550000000</v>
      </c>
      <c r="BW293" s="226">
        <f t="shared" si="39"/>
        <v>-549999900</v>
      </c>
      <c r="BX293" s="483" t="s">
        <v>1210</v>
      </c>
      <c r="BY293" s="449"/>
      <c r="BZ293" s="451"/>
      <c r="DU293" s="385" t="s">
        <v>1082</v>
      </c>
      <c r="DV293" s="189" t="s">
        <v>777</v>
      </c>
      <c r="DW293" s="175" t="s">
        <v>778</v>
      </c>
      <c r="DX293" s="180">
        <v>0</v>
      </c>
      <c r="DY293" s="180">
        <v>1</v>
      </c>
      <c r="DZ293" s="176">
        <v>0</v>
      </c>
      <c r="EA293" s="183">
        <v>1</v>
      </c>
      <c r="EB293" s="176">
        <v>0</v>
      </c>
      <c r="EC293" s="377">
        <v>0</v>
      </c>
      <c r="GH293" s="2" t="str">
        <f t="shared" si="42"/>
        <v>1</v>
      </c>
      <c r="GI293" s="2" t="str">
        <f t="shared" si="43"/>
        <v>1</v>
      </c>
      <c r="GJ293" s="2">
        <f t="shared" si="44"/>
        <v>100</v>
      </c>
    </row>
    <row r="294" spans="1:192" ht="72" customHeight="1" thickBot="1" x14ac:dyDescent="0.3">
      <c r="A294" s="144" t="s">
        <v>56</v>
      </c>
      <c r="B294" s="22" t="s">
        <v>57</v>
      </c>
      <c r="C294" s="29" t="s">
        <v>123</v>
      </c>
      <c r="D294" s="24" t="s">
        <v>90</v>
      </c>
      <c r="E294" s="216" t="s">
        <v>281</v>
      </c>
      <c r="F294" s="234" t="s">
        <v>226</v>
      </c>
      <c r="G294" s="234" t="s">
        <v>227</v>
      </c>
      <c r="H294" s="302">
        <v>0</v>
      </c>
      <c r="I294" s="303">
        <v>1</v>
      </c>
      <c r="J294" s="751"/>
      <c r="K294" s="441" t="s">
        <v>1084</v>
      </c>
      <c r="L294" s="358" t="s">
        <v>780</v>
      </c>
      <c r="M294" s="402" t="s">
        <v>781</v>
      </c>
      <c r="N294" s="403">
        <f t="shared" si="36"/>
        <v>0</v>
      </c>
      <c r="O294" s="403">
        <f t="shared" si="37"/>
        <v>1</v>
      </c>
      <c r="P294" s="676">
        <f t="shared" si="40"/>
        <v>0.25</v>
      </c>
      <c r="Q294" s="328"/>
      <c r="R294" s="719">
        <f t="shared" si="41"/>
        <v>100</v>
      </c>
      <c r="S294" s="666"/>
      <c r="T294" s="220">
        <v>40000000</v>
      </c>
      <c r="U294" s="221"/>
      <c r="V294" s="221"/>
      <c r="W294" s="221"/>
      <c r="X294" s="221"/>
      <c r="Y294" s="221"/>
      <c r="Z294" s="221"/>
      <c r="AA294" s="221"/>
      <c r="AB294" s="221"/>
      <c r="AC294" s="221"/>
      <c r="AD294" s="221"/>
      <c r="AE294" s="221"/>
      <c r="AF294" s="221"/>
      <c r="AG294" s="221"/>
      <c r="AH294" s="221"/>
      <c r="AI294" s="221"/>
      <c r="AJ294" s="221"/>
      <c r="AK294" s="221"/>
      <c r="AL294" s="221"/>
      <c r="AM294" s="221"/>
      <c r="AN294" s="221"/>
      <c r="AO294" s="221"/>
      <c r="AP294" s="221"/>
      <c r="AQ294" s="221"/>
      <c r="AR294" s="221"/>
      <c r="AS294" s="221"/>
      <c r="AT294" s="221"/>
      <c r="AU294" s="221"/>
      <c r="AV294" s="221"/>
      <c r="AW294" s="221"/>
      <c r="AX294" s="221"/>
      <c r="AY294" s="221"/>
      <c r="AZ294" s="221"/>
      <c r="BA294" s="221"/>
      <c r="BB294" s="221"/>
      <c r="BC294" s="221"/>
      <c r="BD294" s="221"/>
      <c r="BE294" s="221"/>
      <c r="BF294" s="221"/>
      <c r="BG294" s="221"/>
      <c r="BH294" s="221"/>
      <c r="BI294" s="221"/>
      <c r="BJ294" s="221"/>
      <c r="BK294" s="221"/>
      <c r="BL294" s="221"/>
      <c r="BM294" s="221"/>
      <c r="BN294" s="221"/>
      <c r="BO294" s="221"/>
      <c r="BP294" s="221"/>
      <c r="BQ294" s="221"/>
      <c r="BR294" s="221"/>
      <c r="BS294" s="221"/>
      <c r="BT294" s="221"/>
      <c r="BU294" s="221"/>
      <c r="BV294" s="539">
        <f t="shared" si="38"/>
        <v>40000000</v>
      </c>
      <c r="BW294" s="222">
        <f t="shared" si="39"/>
        <v>-39999900</v>
      </c>
      <c r="BX294" s="484" t="s">
        <v>1210</v>
      </c>
      <c r="BY294" s="449"/>
      <c r="BZ294" s="451"/>
      <c r="DU294" s="385" t="s">
        <v>1083</v>
      </c>
      <c r="DV294" s="189" t="s">
        <v>779</v>
      </c>
      <c r="DW294" s="175" t="s">
        <v>227</v>
      </c>
      <c r="DX294" s="175">
        <v>0</v>
      </c>
      <c r="DY294" s="175">
        <v>1</v>
      </c>
      <c r="DZ294" s="179">
        <v>0.25</v>
      </c>
      <c r="EA294" s="188">
        <v>0.25</v>
      </c>
      <c r="EB294" s="179">
        <v>0.25</v>
      </c>
      <c r="EC294" s="376">
        <v>0.25</v>
      </c>
      <c r="GH294" s="2" t="str">
        <f t="shared" si="42"/>
        <v>1</v>
      </c>
      <c r="GI294" s="2" t="str">
        <f t="shared" si="43"/>
        <v>1</v>
      </c>
      <c r="GJ294" s="2">
        <f t="shared" si="44"/>
        <v>100</v>
      </c>
    </row>
    <row r="295" spans="1:192" ht="46.5" customHeight="1" thickTop="1" x14ac:dyDescent="0.25">
      <c r="A295" s="144" t="s">
        <v>56</v>
      </c>
      <c r="B295" s="22" t="s">
        <v>57</v>
      </c>
      <c r="C295" s="36" t="s">
        <v>123</v>
      </c>
      <c r="D295" s="24" t="s">
        <v>90</v>
      </c>
      <c r="E295" s="211" t="s">
        <v>282</v>
      </c>
      <c r="F295" s="212" t="s">
        <v>228</v>
      </c>
      <c r="G295" s="213" t="s">
        <v>229</v>
      </c>
      <c r="H295" s="214">
        <v>1</v>
      </c>
      <c r="I295" s="215">
        <v>1</v>
      </c>
      <c r="J295" s="740" t="s">
        <v>1195</v>
      </c>
      <c r="K295" s="408" t="s">
        <v>1085</v>
      </c>
      <c r="L295" s="357" t="s">
        <v>782</v>
      </c>
      <c r="M295" s="409" t="s">
        <v>783</v>
      </c>
      <c r="N295" s="410">
        <f t="shared" si="36"/>
        <v>1</v>
      </c>
      <c r="O295" s="410">
        <f t="shared" si="37"/>
        <v>1</v>
      </c>
      <c r="P295" s="677">
        <f t="shared" si="40"/>
        <v>1</v>
      </c>
      <c r="Q295" s="327">
        <f>SUM(R295:R296)</f>
        <v>200</v>
      </c>
      <c r="R295" s="722">
        <f t="shared" si="41"/>
        <v>100</v>
      </c>
      <c r="S295" s="666"/>
      <c r="T295" s="204">
        <v>40000000</v>
      </c>
      <c r="U295" s="190"/>
      <c r="V295" s="190"/>
      <c r="W295" s="190"/>
      <c r="X295" s="190"/>
      <c r="Y295" s="190"/>
      <c r="Z295" s="190"/>
      <c r="AA295" s="190"/>
      <c r="AB295" s="190"/>
      <c r="AC295" s="190"/>
      <c r="AD295" s="190"/>
      <c r="AE295" s="190"/>
      <c r="AF295" s="190"/>
      <c r="AG295" s="190"/>
      <c r="AH295" s="190"/>
      <c r="AI295" s="190"/>
      <c r="AJ295" s="190"/>
      <c r="AK295" s="190"/>
      <c r="AL295" s="190"/>
      <c r="AM295" s="190"/>
      <c r="AN295" s="190"/>
      <c r="AO295" s="190"/>
      <c r="AP295" s="190"/>
      <c r="AQ295" s="190"/>
      <c r="AR295" s="190"/>
      <c r="AS295" s="190"/>
      <c r="AT295" s="190"/>
      <c r="AU295" s="190"/>
      <c r="AV295" s="190"/>
      <c r="AW295" s="190"/>
      <c r="AX295" s="190"/>
      <c r="AY295" s="190"/>
      <c r="AZ295" s="190"/>
      <c r="BA295" s="190"/>
      <c r="BB295" s="190"/>
      <c r="BC295" s="190"/>
      <c r="BD295" s="190"/>
      <c r="BE295" s="190"/>
      <c r="BF295" s="190"/>
      <c r="BG295" s="190"/>
      <c r="BH295" s="190"/>
      <c r="BI295" s="190"/>
      <c r="BJ295" s="190"/>
      <c r="BK295" s="190"/>
      <c r="BL295" s="190"/>
      <c r="BM295" s="190"/>
      <c r="BN295" s="190"/>
      <c r="BO295" s="190"/>
      <c r="BP295" s="190"/>
      <c r="BQ295" s="190"/>
      <c r="BR295" s="190"/>
      <c r="BS295" s="190"/>
      <c r="BT295" s="190"/>
      <c r="BU295" s="190"/>
      <c r="BV295" s="540">
        <f t="shared" si="38"/>
        <v>40000000</v>
      </c>
      <c r="BW295" s="206">
        <f t="shared" si="39"/>
        <v>-39999900</v>
      </c>
      <c r="BX295" s="485" t="s">
        <v>1205</v>
      </c>
      <c r="BY295" s="449"/>
      <c r="BZ295" s="451"/>
      <c r="DU295" s="385" t="s">
        <v>1084</v>
      </c>
      <c r="DV295" s="189" t="s">
        <v>780</v>
      </c>
      <c r="DW295" s="175" t="s">
        <v>781</v>
      </c>
      <c r="DX295" s="180">
        <v>0</v>
      </c>
      <c r="DY295" s="180">
        <v>1</v>
      </c>
      <c r="DZ295" s="179">
        <v>0.25</v>
      </c>
      <c r="EA295" s="188">
        <v>0.25</v>
      </c>
      <c r="EB295" s="179">
        <v>0.25</v>
      </c>
      <c r="EC295" s="376">
        <v>0.25</v>
      </c>
      <c r="GH295" s="2" t="str">
        <f t="shared" si="42"/>
        <v>1</v>
      </c>
      <c r="GI295" s="2" t="str">
        <f t="shared" si="43"/>
        <v>1</v>
      </c>
      <c r="GJ295" s="2">
        <f t="shared" si="44"/>
        <v>100</v>
      </c>
    </row>
    <row r="296" spans="1:192" ht="37.5" customHeight="1" thickBot="1" x14ac:dyDescent="0.3">
      <c r="A296" s="144" t="s">
        <v>56</v>
      </c>
      <c r="B296" s="22" t="s">
        <v>57</v>
      </c>
      <c r="C296" s="229" t="s">
        <v>123</v>
      </c>
      <c r="D296" s="466" t="s">
        <v>90</v>
      </c>
      <c r="E296" s="229" t="s">
        <v>282</v>
      </c>
      <c r="F296" s="238" t="s">
        <v>228</v>
      </c>
      <c r="G296" s="238" t="s">
        <v>229</v>
      </c>
      <c r="H296" s="231">
        <v>1</v>
      </c>
      <c r="I296" s="232">
        <v>1</v>
      </c>
      <c r="J296" s="750"/>
      <c r="K296" s="416" t="s">
        <v>1086</v>
      </c>
      <c r="L296" s="355" t="s">
        <v>784</v>
      </c>
      <c r="M296" s="402" t="s">
        <v>785</v>
      </c>
      <c r="N296" s="403">
        <f t="shared" si="36"/>
        <v>198</v>
      </c>
      <c r="O296" s="403">
        <f t="shared" si="37"/>
        <v>230</v>
      </c>
      <c r="P296" s="676">
        <f t="shared" si="40"/>
        <v>60</v>
      </c>
      <c r="Q296" s="325"/>
      <c r="R296" s="714">
        <f t="shared" si="41"/>
        <v>100</v>
      </c>
      <c r="S296" s="667"/>
      <c r="T296" s="207">
        <v>30000000</v>
      </c>
      <c r="U296" s="208"/>
      <c r="V296" s="208"/>
      <c r="W296" s="208"/>
      <c r="X296" s="208"/>
      <c r="Y296" s="208"/>
      <c r="Z296" s="208"/>
      <c r="AA296" s="208"/>
      <c r="AB296" s="208"/>
      <c r="AC296" s="208"/>
      <c r="AD296" s="208"/>
      <c r="AE296" s="208"/>
      <c r="AF296" s="208"/>
      <c r="AG296" s="208"/>
      <c r="AH296" s="208"/>
      <c r="AI296" s="208"/>
      <c r="AJ296" s="208"/>
      <c r="AK296" s="208"/>
      <c r="AL296" s="208"/>
      <c r="AM296" s="208"/>
      <c r="AN296" s="208"/>
      <c r="AO296" s="208"/>
      <c r="AP296" s="208"/>
      <c r="AQ296" s="208"/>
      <c r="AR296" s="208"/>
      <c r="AS296" s="208"/>
      <c r="AT296" s="208"/>
      <c r="AU296" s="208"/>
      <c r="AV296" s="208"/>
      <c r="AW296" s="208"/>
      <c r="AX296" s="208"/>
      <c r="AY296" s="208"/>
      <c r="AZ296" s="208"/>
      <c r="BA296" s="208"/>
      <c r="BB296" s="208"/>
      <c r="BC296" s="208"/>
      <c r="BD296" s="208"/>
      <c r="BE296" s="208"/>
      <c r="BF296" s="208"/>
      <c r="BG296" s="208"/>
      <c r="BH296" s="208"/>
      <c r="BI296" s="208"/>
      <c r="BJ296" s="208"/>
      <c r="BK296" s="208"/>
      <c r="BL296" s="208"/>
      <c r="BM296" s="208"/>
      <c r="BN296" s="208"/>
      <c r="BO296" s="208"/>
      <c r="BP296" s="208"/>
      <c r="BQ296" s="208"/>
      <c r="BR296" s="208"/>
      <c r="BS296" s="208"/>
      <c r="BT296" s="208"/>
      <c r="BU296" s="208"/>
      <c r="BV296" s="536">
        <f t="shared" si="38"/>
        <v>30000000</v>
      </c>
      <c r="BW296" s="209">
        <f t="shared" si="39"/>
        <v>-29999900</v>
      </c>
      <c r="BX296" s="481" t="s">
        <v>1205</v>
      </c>
      <c r="BY296" s="449"/>
      <c r="BZ296" s="451"/>
      <c r="DU296" s="379" t="s">
        <v>1085</v>
      </c>
      <c r="DV296" s="189" t="s">
        <v>782</v>
      </c>
      <c r="DW296" s="175" t="s">
        <v>783</v>
      </c>
      <c r="DX296" s="175">
        <v>1</v>
      </c>
      <c r="DY296" s="175">
        <v>1</v>
      </c>
      <c r="DZ296" s="179">
        <v>1</v>
      </c>
      <c r="EA296" s="188">
        <v>1</v>
      </c>
      <c r="EB296" s="179">
        <v>1</v>
      </c>
      <c r="EC296" s="376">
        <v>1</v>
      </c>
      <c r="GH296" s="2" t="str">
        <f t="shared" si="42"/>
        <v>1</v>
      </c>
      <c r="GI296" s="2" t="str">
        <f t="shared" si="43"/>
        <v>1</v>
      </c>
      <c r="GJ296" s="2">
        <f t="shared" si="44"/>
        <v>100</v>
      </c>
    </row>
    <row r="297" spans="1:192" ht="64.5" customHeight="1" x14ac:dyDescent="0.25">
      <c r="A297" s="144" t="s">
        <v>56</v>
      </c>
      <c r="B297" s="22" t="s">
        <v>57</v>
      </c>
      <c r="C297" s="227" t="s">
        <v>124</v>
      </c>
      <c r="D297" s="228" t="s">
        <v>91</v>
      </c>
      <c r="E297" s="211" t="s">
        <v>283</v>
      </c>
      <c r="F297" s="212" t="s">
        <v>230</v>
      </c>
      <c r="G297" s="213" t="s">
        <v>231</v>
      </c>
      <c r="H297" s="300">
        <v>85957</v>
      </c>
      <c r="I297" s="241">
        <v>97991</v>
      </c>
      <c r="J297" s="740" t="s">
        <v>1196</v>
      </c>
      <c r="K297" s="439" t="s">
        <v>1087</v>
      </c>
      <c r="L297" s="357" t="s">
        <v>786</v>
      </c>
      <c r="M297" s="426" t="s">
        <v>787</v>
      </c>
      <c r="N297" s="427">
        <f t="shared" si="36"/>
        <v>1</v>
      </c>
      <c r="O297" s="427">
        <f t="shared" si="37"/>
        <v>1</v>
      </c>
      <c r="P297" s="726">
        <v>0</v>
      </c>
      <c r="Q297" s="327">
        <f>SUM(R297:R302)</f>
        <v>450</v>
      </c>
      <c r="R297" s="707" t="str">
        <f t="shared" si="41"/>
        <v>100</v>
      </c>
      <c r="S297" s="668">
        <f>SUM(BV297:BV302)</f>
        <v>500000000</v>
      </c>
      <c r="T297" s="204">
        <v>0</v>
      </c>
      <c r="U297" s="190"/>
      <c r="V297" s="190"/>
      <c r="W297" s="190"/>
      <c r="X297" s="190"/>
      <c r="Y297" s="190"/>
      <c r="Z297" s="190"/>
      <c r="AA297" s="190"/>
      <c r="AB297" s="190"/>
      <c r="AC297" s="190"/>
      <c r="AD297" s="190"/>
      <c r="AE297" s="190"/>
      <c r="AF297" s="190"/>
      <c r="AG297" s="190"/>
      <c r="AH297" s="190"/>
      <c r="AI297" s="190"/>
      <c r="AJ297" s="190"/>
      <c r="AK297" s="190"/>
      <c r="AL297" s="190"/>
      <c r="AM297" s="190"/>
      <c r="AN297" s="190"/>
      <c r="AO297" s="190"/>
      <c r="AP297" s="190"/>
      <c r="AQ297" s="190"/>
      <c r="AR297" s="190"/>
      <c r="AS297" s="190"/>
      <c r="AT297" s="190"/>
      <c r="AU297" s="190"/>
      <c r="AV297" s="190"/>
      <c r="AW297" s="190"/>
      <c r="AX297" s="190"/>
      <c r="AY297" s="190"/>
      <c r="AZ297" s="190"/>
      <c r="BA297" s="190"/>
      <c r="BB297" s="190"/>
      <c r="BC297" s="190"/>
      <c r="BD297" s="190"/>
      <c r="BE297" s="190"/>
      <c r="BF297" s="190"/>
      <c r="BG297" s="190"/>
      <c r="BH297" s="190"/>
      <c r="BI297" s="190"/>
      <c r="BJ297" s="190"/>
      <c r="BK297" s="190"/>
      <c r="BL297" s="190"/>
      <c r="BM297" s="190"/>
      <c r="BN297" s="190"/>
      <c r="BO297" s="190"/>
      <c r="BP297" s="190"/>
      <c r="BQ297" s="190"/>
      <c r="BR297" s="190"/>
      <c r="BS297" s="190"/>
      <c r="BT297" s="190"/>
      <c r="BU297" s="190"/>
      <c r="BV297" s="727">
        <f t="shared" si="38"/>
        <v>0</v>
      </c>
      <c r="BW297" s="206">
        <f t="shared" si="39"/>
        <v>100</v>
      </c>
      <c r="BX297" s="485" t="s">
        <v>1211</v>
      </c>
      <c r="BY297" s="449"/>
      <c r="BZ297" s="451"/>
      <c r="DU297" s="379" t="s">
        <v>1086</v>
      </c>
      <c r="DV297" s="189" t="s">
        <v>784</v>
      </c>
      <c r="DW297" s="175" t="s">
        <v>785</v>
      </c>
      <c r="DX297" s="175">
        <v>198</v>
      </c>
      <c r="DY297" s="175">
        <v>230</v>
      </c>
      <c r="DZ297" s="176">
        <v>50</v>
      </c>
      <c r="EA297" s="183">
        <v>60</v>
      </c>
      <c r="EB297" s="176">
        <v>60</v>
      </c>
      <c r="EC297" s="377">
        <v>60</v>
      </c>
      <c r="GH297" s="2" t="str">
        <f>+IF(P297=0,"0","1")</f>
        <v>0</v>
      </c>
      <c r="GI297" s="2" t="str">
        <f t="shared" si="43"/>
        <v>0</v>
      </c>
      <c r="GJ297" s="2" t="str">
        <f t="shared" si="44"/>
        <v>100</v>
      </c>
    </row>
    <row r="298" spans="1:192" ht="48" customHeight="1" x14ac:dyDescent="0.25">
      <c r="A298" s="144" t="s">
        <v>56</v>
      </c>
      <c r="B298" s="22" t="s">
        <v>57</v>
      </c>
      <c r="C298" s="29" t="s">
        <v>124</v>
      </c>
      <c r="D298" s="23" t="s">
        <v>91</v>
      </c>
      <c r="E298" s="36" t="s">
        <v>283</v>
      </c>
      <c r="F298" s="49" t="s">
        <v>230</v>
      </c>
      <c r="G298" s="49" t="s">
        <v>231</v>
      </c>
      <c r="H298" s="64">
        <v>85957</v>
      </c>
      <c r="I298" s="55">
        <v>97991</v>
      </c>
      <c r="J298" s="740"/>
      <c r="K298" s="428" t="s">
        <v>1088</v>
      </c>
      <c r="L298" s="354" t="s">
        <v>788</v>
      </c>
      <c r="M298" s="405" t="s">
        <v>789</v>
      </c>
      <c r="N298" s="404">
        <f t="shared" si="36"/>
        <v>0</v>
      </c>
      <c r="O298" s="404">
        <f t="shared" si="37"/>
        <v>1</v>
      </c>
      <c r="P298" s="675">
        <f t="shared" si="40"/>
        <v>0.25</v>
      </c>
      <c r="Q298" s="324"/>
      <c r="R298" s="704">
        <f t="shared" si="41"/>
        <v>100</v>
      </c>
      <c r="S298" s="666"/>
      <c r="T298" s="149">
        <v>150000000</v>
      </c>
      <c r="U298" s="150"/>
      <c r="V298" s="150"/>
      <c r="W298" s="150"/>
      <c r="X298" s="150"/>
      <c r="Y298" s="150"/>
      <c r="Z298" s="150"/>
      <c r="AA298" s="150"/>
      <c r="AB298" s="150"/>
      <c r="AC298" s="150"/>
      <c r="AD298" s="150"/>
      <c r="AE298" s="150"/>
      <c r="AF298" s="150"/>
      <c r="AG298" s="150"/>
      <c r="AH298" s="150"/>
      <c r="AI298" s="150"/>
      <c r="AJ298" s="150"/>
      <c r="AK298" s="150"/>
      <c r="AL298" s="150"/>
      <c r="AM298" s="150"/>
      <c r="AN298" s="150"/>
      <c r="AO298" s="150"/>
      <c r="AP298" s="150"/>
      <c r="AQ298" s="150"/>
      <c r="AR298" s="150"/>
      <c r="AS298" s="150"/>
      <c r="AT298" s="150"/>
      <c r="AU298" s="150"/>
      <c r="AV298" s="150"/>
      <c r="AW298" s="150"/>
      <c r="AX298" s="150"/>
      <c r="AY298" s="150"/>
      <c r="AZ298" s="150"/>
      <c r="BA298" s="150"/>
      <c r="BB298" s="150"/>
      <c r="BC298" s="150"/>
      <c r="BD298" s="150"/>
      <c r="BE298" s="150"/>
      <c r="BF298" s="150"/>
      <c r="BG298" s="150"/>
      <c r="BH298" s="150"/>
      <c r="BI298" s="150"/>
      <c r="BJ298" s="150"/>
      <c r="BK298" s="150"/>
      <c r="BL298" s="150"/>
      <c r="BM298" s="150"/>
      <c r="BN298" s="150"/>
      <c r="BO298" s="150"/>
      <c r="BP298" s="150"/>
      <c r="BQ298" s="150"/>
      <c r="BR298" s="150"/>
      <c r="BS298" s="150"/>
      <c r="BT298" s="150"/>
      <c r="BU298" s="150"/>
      <c r="BV298" s="191">
        <f t="shared" si="38"/>
        <v>150000000</v>
      </c>
      <c r="BW298" s="20">
        <f t="shared" si="39"/>
        <v>-149999900</v>
      </c>
      <c r="BX298" s="480" t="s">
        <v>1211</v>
      </c>
      <c r="BY298" s="449"/>
      <c r="BZ298" s="451"/>
      <c r="DU298" s="385" t="s">
        <v>1087</v>
      </c>
      <c r="DV298" s="189" t="s">
        <v>786</v>
      </c>
      <c r="DW298" s="175" t="s">
        <v>787</v>
      </c>
      <c r="DX298" s="175">
        <v>1</v>
      </c>
      <c r="DY298" s="175">
        <v>1</v>
      </c>
      <c r="DZ298" s="176">
        <v>1</v>
      </c>
      <c r="EA298" s="183">
        <v>0</v>
      </c>
      <c r="EB298" s="176">
        <v>0</v>
      </c>
      <c r="EC298" s="377">
        <v>0</v>
      </c>
      <c r="GH298" s="2" t="str">
        <f t="shared" si="42"/>
        <v>1</v>
      </c>
      <c r="GI298" s="2" t="str">
        <f t="shared" si="43"/>
        <v>1</v>
      </c>
      <c r="GJ298" s="2">
        <f t="shared" si="44"/>
        <v>100</v>
      </c>
    </row>
    <row r="299" spans="1:192" ht="62.25" customHeight="1" x14ac:dyDescent="0.25">
      <c r="A299" s="144" t="s">
        <v>56</v>
      </c>
      <c r="B299" s="22" t="s">
        <v>57</v>
      </c>
      <c r="C299" s="29" t="s">
        <v>124</v>
      </c>
      <c r="D299" s="23" t="s">
        <v>91</v>
      </c>
      <c r="E299" s="36" t="s">
        <v>283</v>
      </c>
      <c r="F299" s="49" t="s">
        <v>230</v>
      </c>
      <c r="G299" s="49" t="s">
        <v>231</v>
      </c>
      <c r="H299" s="64">
        <v>85957</v>
      </c>
      <c r="I299" s="55">
        <v>97991</v>
      </c>
      <c r="J299" s="740"/>
      <c r="K299" s="428" t="s">
        <v>1089</v>
      </c>
      <c r="L299" s="354" t="s">
        <v>790</v>
      </c>
      <c r="M299" s="405" t="s">
        <v>791</v>
      </c>
      <c r="N299" s="404">
        <f t="shared" si="36"/>
        <v>3500</v>
      </c>
      <c r="O299" s="404">
        <f t="shared" si="37"/>
        <v>1500</v>
      </c>
      <c r="P299" s="675">
        <f t="shared" si="40"/>
        <v>1500</v>
      </c>
      <c r="Q299" s="324"/>
      <c r="R299" s="704">
        <f t="shared" si="41"/>
        <v>100</v>
      </c>
      <c r="S299" s="666"/>
      <c r="T299" s="149">
        <v>200000000</v>
      </c>
      <c r="U299" s="150"/>
      <c r="V299" s="150"/>
      <c r="W299" s="150"/>
      <c r="X299" s="150"/>
      <c r="Y299" s="150"/>
      <c r="Z299" s="150"/>
      <c r="AA299" s="150"/>
      <c r="AB299" s="150"/>
      <c r="AC299" s="150"/>
      <c r="AD299" s="150"/>
      <c r="AE299" s="150"/>
      <c r="AF299" s="150"/>
      <c r="AG299" s="150"/>
      <c r="AH299" s="150"/>
      <c r="AI299" s="150"/>
      <c r="AJ299" s="150"/>
      <c r="AK299" s="150"/>
      <c r="AL299" s="150"/>
      <c r="AM299" s="150"/>
      <c r="AN299" s="150"/>
      <c r="AO299" s="150"/>
      <c r="AP299" s="150"/>
      <c r="AQ299" s="150"/>
      <c r="AR299" s="150"/>
      <c r="AS299" s="150"/>
      <c r="AT299" s="150"/>
      <c r="AU299" s="150"/>
      <c r="AV299" s="150"/>
      <c r="AW299" s="150"/>
      <c r="AX299" s="150"/>
      <c r="AY299" s="150"/>
      <c r="AZ299" s="150"/>
      <c r="BA299" s="150"/>
      <c r="BB299" s="150"/>
      <c r="BC299" s="150"/>
      <c r="BD299" s="150"/>
      <c r="BE299" s="150"/>
      <c r="BF299" s="150"/>
      <c r="BG299" s="150"/>
      <c r="BH299" s="150"/>
      <c r="BI299" s="150"/>
      <c r="BJ299" s="150"/>
      <c r="BK299" s="150"/>
      <c r="BL299" s="150"/>
      <c r="BM299" s="150"/>
      <c r="BN299" s="150"/>
      <c r="BO299" s="150"/>
      <c r="BP299" s="150"/>
      <c r="BQ299" s="150"/>
      <c r="BR299" s="150"/>
      <c r="BS299" s="150"/>
      <c r="BT299" s="150"/>
      <c r="BU299" s="150"/>
      <c r="BV299" s="191">
        <f t="shared" si="38"/>
        <v>200000000</v>
      </c>
      <c r="BW299" s="20">
        <f t="shared" si="39"/>
        <v>-199999900</v>
      </c>
      <c r="BX299" s="480" t="s">
        <v>1211</v>
      </c>
      <c r="BY299" s="449"/>
      <c r="BZ299" s="451"/>
      <c r="DU299" s="385" t="s">
        <v>1088</v>
      </c>
      <c r="DV299" s="189" t="s">
        <v>788</v>
      </c>
      <c r="DW299" s="175" t="s">
        <v>789</v>
      </c>
      <c r="DX299" s="175">
        <v>0</v>
      </c>
      <c r="DY299" s="175">
        <v>1</v>
      </c>
      <c r="DZ299" s="179">
        <v>0.25</v>
      </c>
      <c r="EA299" s="188">
        <v>0.25</v>
      </c>
      <c r="EB299" s="179">
        <v>0.25</v>
      </c>
      <c r="EC299" s="376">
        <v>0.25</v>
      </c>
      <c r="GH299" s="2" t="str">
        <f t="shared" si="42"/>
        <v>1</v>
      </c>
      <c r="GI299" s="2" t="str">
        <f t="shared" si="43"/>
        <v>1</v>
      </c>
      <c r="GJ299" s="2">
        <f t="shared" si="44"/>
        <v>100</v>
      </c>
    </row>
    <row r="300" spans="1:192" ht="87" customHeight="1" x14ac:dyDescent="0.25">
      <c r="A300" s="144" t="s">
        <v>56</v>
      </c>
      <c r="B300" s="22" t="s">
        <v>57</v>
      </c>
      <c r="C300" s="29" t="s">
        <v>124</v>
      </c>
      <c r="D300" s="23" t="s">
        <v>91</v>
      </c>
      <c r="E300" s="36" t="s">
        <v>283</v>
      </c>
      <c r="F300" s="49" t="s">
        <v>230</v>
      </c>
      <c r="G300" s="49" t="s">
        <v>231</v>
      </c>
      <c r="H300" s="64">
        <v>85957</v>
      </c>
      <c r="I300" s="55">
        <v>97991</v>
      </c>
      <c r="J300" s="740"/>
      <c r="K300" s="428" t="s">
        <v>1090</v>
      </c>
      <c r="L300" s="354" t="s">
        <v>792</v>
      </c>
      <c r="M300" s="405" t="s">
        <v>793</v>
      </c>
      <c r="N300" s="404">
        <f t="shared" si="36"/>
        <v>1</v>
      </c>
      <c r="O300" s="404">
        <f t="shared" si="37"/>
        <v>1</v>
      </c>
      <c r="P300" s="675">
        <f t="shared" si="40"/>
        <v>0.25</v>
      </c>
      <c r="Q300" s="324"/>
      <c r="R300" s="704">
        <f t="shared" si="41"/>
        <v>100</v>
      </c>
      <c r="S300" s="666"/>
      <c r="T300" s="149">
        <v>100000000</v>
      </c>
      <c r="U300" s="150"/>
      <c r="V300" s="150"/>
      <c r="W300" s="150"/>
      <c r="X300" s="150"/>
      <c r="Y300" s="150"/>
      <c r="Z300" s="150"/>
      <c r="AA300" s="150"/>
      <c r="AB300" s="150"/>
      <c r="AC300" s="150"/>
      <c r="AD300" s="150"/>
      <c r="AE300" s="150"/>
      <c r="AF300" s="150"/>
      <c r="AG300" s="150"/>
      <c r="AH300" s="150"/>
      <c r="AI300" s="150"/>
      <c r="AJ300" s="150"/>
      <c r="AK300" s="150"/>
      <c r="AL300" s="150"/>
      <c r="AM300" s="150"/>
      <c r="AN300" s="150"/>
      <c r="AO300" s="150"/>
      <c r="AP300" s="150"/>
      <c r="AQ300" s="150"/>
      <c r="AR300" s="150"/>
      <c r="AS300" s="150"/>
      <c r="AT300" s="150"/>
      <c r="AU300" s="150"/>
      <c r="AV300" s="150"/>
      <c r="AW300" s="150"/>
      <c r="AX300" s="150"/>
      <c r="AY300" s="150"/>
      <c r="AZ300" s="150"/>
      <c r="BA300" s="150"/>
      <c r="BB300" s="150"/>
      <c r="BC300" s="150"/>
      <c r="BD300" s="150"/>
      <c r="BE300" s="150"/>
      <c r="BF300" s="150"/>
      <c r="BG300" s="150"/>
      <c r="BH300" s="150"/>
      <c r="BI300" s="150"/>
      <c r="BJ300" s="150"/>
      <c r="BK300" s="150"/>
      <c r="BL300" s="150"/>
      <c r="BM300" s="150"/>
      <c r="BN300" s="150"/>
      <c r="BO300" s="150"/>
      <c r="BP300" s="150"/>
      <c r="BQ300" s="150"/>
      <c r="BR300" s="150"/>
      <c r="BS300" s="150"/>
      <c r="BT300" s="150"/>
      <c r="BU300" s="150"/>
      <c r="BV300" s="191">
        <f t="shared" si="38"/>
        <v>100000000</v>
      </c>
      <c r="BW300" s="20">
        <f t="shared" si="39"/>
        <v>-99999900</v>
      </c>
      <c r="BX300" s="480" t="s">
        <v>1211</v>
      </c>
      <c r="BY300" s="449"/>
      <c r="BZ300" s="451"/>
      <c r="DU300" s="385" t="s">
        <v>1089</v>
      </c>
      <c r="DV300" s="189" t="s">
        <v>790</v>
      </c>
      <c r="DW300" s="175" t="s">
        <v>791</v>
      </c>
      <c r="DX300" s="175">
        <v>3500</v>
      </c>
      <c r="DY300" s="175">
        <v>1500</v>
      </c>
      <c r="DZ300" s="183">
        <v>3000</v>
      </c>
      <c r="EA300" s="183">
        <v>2500</v>
      </c>
      <c r="EB300" s="183">
        <v>2000</v>
      </c>
      <c r="EC300" s="387">
        <v>1500</v>
      </c>
      <c r="GH300" s="2" t="str">
        <f t="shared" si="42"/>
        <v>1</v>
      </c>
      <c r="GI300" s="2" t="str">
        <f t="shared" si="43"/>
        <v>1</v>
      </c>
      <c r="GJ300" s="2">
        <f t="shared" si="44"/>
        <v>100</v>
      </c>
    </row>
    <row r="301" spans="1:192" ht="64.5" customHeight="1" x14ac:dyDescent="0.25">
      <c r="A301" s="144" t="s">
        <v>56</v>
      </c>
      <c r="B301" s="22" t="s">
        <v>57</v>
      </c>
      <c r="C301" s="29" t="s">
        <v>124</v>
      </c>
      <c r="D301" s="23" t="s">
        <v>91</v>
      </c>
      <c r="E301" s="36" t="s">
        <v>283</v>
      </c>
      <c r="F301" s="49" t="s">
        <v>230</v>
      </c>
      <c r="G301" s="49" t="s">
        <v>231</v>
      </c>
      <c r="H301" s="64">
        <v>85957</v>
      </c>
      <c r="I301" s="55">
        <v>97991</v>
      </c>
      <c r="J301" s="740"/>
      <c r="K301" s="428" t="s">
        <v>1091</v>
      </c>
      <c r="L301" s="354" t="s">
        <v>794</v>
      </c>
      <c r="M301" s="405" t="s">
        <v>795</v>
      </c>
      <c r="N301" s="404">
        <f t="shared" si="36"/>
        <v>0</v>
      </c>
      <c r="O301" s="404">
        <f t="shared" si="37"/>
        <v>1</v>
      </c>
      <c r="P301" s="675">
        <f t="shared" si="40"/>
        <v>0.25</v>
      </c>
      <c r="Q301" s="324"/>
      <c r="R301" s="704">
        <f t="shared" si="41"/>
        <v>50</v>
      </c>
      <c r="S301" s="666"/>
      <c r="T301" s="149"/>
      <c r="U301" s="150"/>
      <c r="V301" s="150"/>
      <c r="W301" s="150"/>
      <c r="X301" s="150"/>
      <c r="Y301" s="150"/>
      <c r="Z301" s="150"/>
      <c r="AA301" s="150"/>
      <c r="AB301" s="150"/>
      <c r="AC301" s="150"/>
      <c r="AD301" s="150"/>
      <c r="AE301" s="150"/>
      <c r="AF301" s="150"/>
      <c r="AG301" s="150"/>
      <c r="AH301" s="150"/>
      <c r="AI301" s="150"/>
      <c r="AJ301" s="150"/>
      <c r="AK301" s="150"/>
      <c r="AL301" s="150"/>
      <c r="AM301" s="150"/>
      <c r="AN301" s="150"/>
      <c r="AO301" s="150"/>
      <c r="AP301" s="150"/>
      <c r="AQ301" s="150"/>
      <c r="AR301" s="150"/>
      <c r="AS301" s="150"/>
      <c r="AT301" s="150"/>
      <c r="AU301" s="150"/>
      <c r="AV301" s="150"/>
      <c r="AW301" s="150"/>
      <c r="AX301" s="150"/>
      <c r="AY301" s="150"/>
      <c r="AZ301" s="150"/>
      <c r="BA301" s="150"/>
      <c r="BB301" s="150"/>
      <c r="BC301" s="150"/>
      <c r="BD301" s="150"/>
      <c r="BE301" s="150"/>
      <c r="BF301" s="150"/>
      <c r="BG301" s="150"/>
      <c r="BH301" s="150"/>
      <c r="BI301" s="150"/>
      <c r="BJ301" s="150"/>
      <c r="BK301" s="150"/>
      <c r="BL301" s="150"/>
      <c r="BM301" s="150"/>
      <c r="BN301" s="150"/>
      <c r="BO301" s="150"/>
      <c r="BP301" s="150"/>
      <c r="BQ301" s="150"/>
      <c r="BR301" s="150"/>
      <c r="BS301" s="150"/>
      <c r="BT301" s="150"/>
      <c r="BU301" s="150"/>
      <c r="BV301" s="191">
        <f t="shared" si="38"/>
        <v>0</v>
      </c>
      <c r="BW301" s="20">
        <f t="shared" si="39"/>
        <v>50</v>
      </c>
      <c r="BX301" s="480" t="s">
        <v>1211</v>
      </c>
      <c r="BY301" s="449"/>
      <c r="BZ301" s="451"/>
      <c r="DU301" s="385" t="s">
        <v>1090</v>
      </c>
      <c r="DV301" s="189" t="s">
        <v>792</v>
      </c>
      <c r="DW301" s="175" t="s">
        <v>793</v>
      </c>
      <c r="DX301" s="175">
        <v>1</v>
      </c>
      <c r="DY301" s="175">
        <v>1</v>
      </c>
      <c r="DZ301" s="179">
        <v>0.25</v>
      </c>
      <c r="EA301" s="188">
        <v>0.25</v>
      </c>
      <c r="EB301" s="179">
        <v>0.25</v>
      </c>
      <c r="EC301" s="376">
        <v>0.25</v>
      </c>
      <c r="GH301" s="2" t="str">
        <f t="shared" si="42"/>
        <v>1</v>
      </c>
      <c r="GI301" s="2" t="str">
        <f t="shared" si="43"/>
        <v>0</v>
      </c>
      <c r="GJ301" s="2">
        <f t="shared" si="44"/>
        <v>50</v>
      </c>
    </row>
    <row r="302" spans="1:192" ht="59.25" customHeight="1" thickBot="1" x14ac:dyDescent="0.3">
      <c r="A302" s="145" t="s">
        <v>56</v>
      </c>
      <c r="B302" s="28" t="s">
        <v>57</v>
      </c>
      <c r="C302" s="35" t="s">
        <v>124</v>
      </c>
      <c r="D302" s="474" t="s">
        <v>91</v>
      </c>
      <c r="E302" s="39" t="s">
        <v>283</v>
      </c>
      <c r="F302" s="75" t="s">
        <v>230</v>
      </c>
      <c r="G302" s="75" t="s">
        <v>231</v>
      </c>
      <c r="H302" s="76">
        <v>85957</v>
      </c>
      <c r="I302" s="77">
        <v>97991</v>
      </c>
      <c r="J302" s="741"/>
      <c r="K302" s="444" t="s">
        <v>1092</v>
      </c>
      <c r="L302" s="364" t="s">
        <v>796</v>
      </c>
      <c r="M302" s="447" t="s">
        <v>797</v>
      </c>
      <c r="N302" s="403">
        <f t="shared" si="36"/>
        <v>2</v>
      </c>
      <c r="O302" s="403">
        <f t="shared" si="37"/>
        <v>3</v>
      </c>
      <c r="P302" s="676">
        <f t="shared" si="40"/>
        <v>0.75</v>
      </c>
      <c r="Q302" s="325"/>
      <c r="R302" s="705">
        <f t="shared" si="41"/>
        <v>100</v>
      </c>
      <c r="S302" s="667"/>
      <c r="T302" s="207">
        <v>50000000</v>
      </c>
      <c r="U302" s="208"/>
      <c r="V302" s="208"/>
      <c r="W302" s="208"/>
      <c r="X302" s="208"/>
      <c r="Y302" s="208"/>
      <c r="Z302" s="208"/>
      <c r="AA302" s="208"/>
      <c r="AB302" s="208"/>
      <c r="AC302" s="208"/>
      <c r="AD302" s="208"/>
      <c r="AE302" s="208"/>
      <c r="AF302" s="208"/>
      <c r="AG302" s="208"/>
      <c r="AH302" s="208"/>
      <c r="AI302" s="208"/>
      <c r="AJ302" s="208"/>
      <c r="AK302" s="208"/>
      <c r="AL302" s="208"/>
      <c r="AM302" s="208"/>
      <c r="AN302" s="208"/>
      <c r="AO302" s="208"/>
      <c r="AP302" s="208"/>
      <c r="AQ302" s="208"/>
      <c r="AR302" s="208"/>
      <c r="AS302" s="208"/>
      <c r="AT302" s="208"/>
      <c r="AU302" s="208"/>
      <c r="AV302" s="208"/>
      <c r="AW302" s="208"/>
      <c r="AX302" s="208"/>
      <c r="AY302" s="208"/>
      <c r="AZ302" s="208"/>
      <c r="BA302" s="208"/>
      <c r="BB302" s="208"/>
      <c r="BC302" s="208"/>
      <c r="BD302" s="208"/>
      <c r="BE302" s="208"/>
      <c r="BF302" s="208"/>
      <c r="BG302" s="208"/>
      <c r="BH302" s="208"/>
      <c r="BI302" s="208"/>
      <c r="BJ302" s="208"/>
      <c r="BK302" s="208"/>
      <c r="BL302" s="208"/>
      <c r="BM302" s="208"/>
      <c r="BN302" s="208"/>
      <c r="BO302" s="208"/>
      <c r="BP302" s="208"/>
      <c r="BQ302" s="208"/>
      <c r="BR302" s="208"/>
      <c r="BS302" s="208"/>
      <c r="BT302" s="208"/>
      <c r="BU302" s="208"/>
      <c r="BV302" s="536">
        <f t="shared" si="38"/>
        <v>50000000</v>
      </c>
      <c r="BW302" s="209">
        <f t="shared" si="39"/>
        <v>-49999900</v>
      </c>
      <c r="BX302" s="488" t="s">
        <v>1211</v>
      </c>
      <c r="BY302" s="449"/>
      <c r="BZ302" s="451"/>
      <c r="DU302" s="385" t="s">
        <v>1091</v>
      </c>
      <c r="DV302" s="189" t="s">
        <v>794</v>
      </c>
      <c r="DW302" s="175" t="s">
        <v>795</v>
      </c>
      <c r="DX302" s="175">
        <v>0</v>
      </c>
      <c r="DY302" s="175">
        <v>1</v>
      </c>
      <c r="DZ302" s="179">
        <v>0.25</v>
      </c>
      <c r="EA302" s="188">
        <v>0.25</v>
      </c>
      <c r="EB302" s="179">
        <v>0.25</v>
      </c>
      <c r="EC302" s="376">
        <v>0.25</v>
      </c>
      <c r="GH302" s="2" t="str">
        <f t="shared" si="42"/>
        <v>1</v>
      </c>
      <c r="GI302" s="2" t="str">
        <f t="shared" si="43"/>
        <v>1</v>
      </c>
      <c r="GJ302" s="2">
        <f t="shared" si="44"/>
        <v>100</v>
      </c>
    </row>
    <row r="303" spans="1:192" ht="46.5" customHeight="1" thickTop="1" thickBot="1" x14ac:dyDescent="0.3">
      <c r="A303" s="263"/>
      <c r="B303" s="263"/>
      <c r="C303" s="264"/>
      <c r="D303" s="265"/>
      <c r="E303" s="263"/>
      <c r="F303" s="263"/>
      <c r="G303" s="266"/>
      <c r="H303" s="80"/>
      <c r="I303" s="80"/>
      <c r="J303" s="267"/>
      <c r="K303" s="268"/>
      <c r="L303" s="263"/>
      <c r="M303" s="349"/>
      <c r="N303" s="737" t="s">
        <v>1229</v>
      </c>
      <c r="O303" s="738"/>
      <c r="P303" s="738"/>
      <c r="Q303" s="738"/>
      <c r="R303" s="739"/>
      <c r="S303" s="337">
        <f>SUM(S7:S302)</f>
        <v>74457140908.5</v>
      </c>
      <c r="T303" s="338">
        <f>SUM(T7:T302)</f>
        <v>44648241709.5</v>
      </c>
      <c r="U303" s="339">
        <f>SUM(U7:U302)</f>
        <v>2000000000</v>
      </c>
      <c r="V303" s="339">
        <f t="shared" ref="V303:BV303" si="45">SUM(V7:V302)</f>
        <v>474694256</v>
      </c>
      <c r="W303" s="339">
        <f t="shared" si="45"/>
        <v>10000000</v>
      </c>
      <c r="X303" s="339">
        <f t="shared" si="45"/>
        <v>602678896</v>
      </c>
      <c r="Y303" s="339">
        <f t="shared" si="45"/>
        <v>133525790</v>
      </c>
      <c r="Z303" s="339">
        <f t="shared" si="45"/>
        <v>400000</v>
      </c>
      <c r="AA303" s="339">
        <f t="shared" si="45"/>
        <v>283188006</v>
      </c>
      <c r="AB303" s="339">
        <f t="shared" si="45"/>
        <v>1000000</v>
      </c>
      <c r="AC303" s="339">
        <f t="shared" si="45"/>
        <v>218756307</v>
      </c>
      <c r="AD303" s="339">
        <f t="shared" si="45"/>
        <v>164067230</v>
      </c>
      <c r="AE303" s="339">
        <f t="shared" si="45"/>
        <v>2078184905</v>
      </c>
      <c r="AF303" s="339">
        <f t="shared" si="45"/>
        <v>7000000</v>
      </c>
      <c r="AG303" s="339">
        <f t="shared" si="45"/>
        <v>1020169158</v>
      </c>
      <c r="AH303" s="339">
        <f t="shared" si="45"/>
        <v>4000000</v>
      </c>
      <c r="AI303" s="339">
        <f t="shared" si="45"/>
        <v>280000000</v>
      </c>
      <c r="AJ303" s="339">
        <f t="shared" si="45"/>
        <v>2000000</v>
      </c>
      <c r="AK303" s="339">
        <f t="shared" si="45"/>
        <v>1400000000</v>
      </c>
      <c r="AL303" s="339">
        <f t="shared" si="45"/>
        <v>30000000</v>
      </c>
      <c r="AM303" s="339">
        <f t="shared" si="45"/>
        <v>2000000000</v>
      </c>
      <c r="AN303" s="339">
        <f t="shared" si="45"/>
        <v>30000000</v>
      </c>
      <c r="AO303" s="339">
        <f t="shared" si="45"/>
        <v>600000000</v>
      </c>
      <c r="AP303" s="339">
        <f t="shared" si="45"/>
        <v>500000</v>
      </c>
      <c r="AQ303" s="339">
        <f t="shared" si="45"/>
        <v>70000000</v>
      </c>
      <c r="AR303" s="339">
        <f t="shared" si="45"/>
        <v>600000</v>
      </c>
      <c r="AS303" s="339">
        <f t="shared" si="45"/>
        <v>19200000</v>
      </c>
      <c r="AT303" s="339">
        <f t="shared" si="45"/>
        <v>100000</v>
      </c>
      <c r="AU303" s="339">
        <f t="shared" si="45"/>
        <v>200000</v>
      </c>
      <c r="AV303" s="339">
        <f t="shared" si="45"/>
        <v>0</v>
      </c>
      <c r="AW303" s="339">
        <f t="shared" si="45"/>
        <v>0</v>
      </c>
      <c r="AX303" s="339">
        <f t="shared" si="45"/>
        <v>2000000000</v>
      </c>
      <c r="AY303" s="339">
        <f t="shared" si="45"/>
        <v>3000000</v>
      </c>
      <c r="AZ303" s="339">
        <f t="shared" si="45"/>
        <v>20000000</v>
      </c>
      <c r="BA303" s="339">
        <f t="shared" si="45"/>
        <v>100000</v>
      </c>
      <c r="BB303" s="339">
        <f t="shared" si="45"/>
        <v>2000000000</v>
      </c>
      <c r="BC303" s="339">
        <f t="shared" si="45"/>
        <v>2000000</v>
      </c>
      <c r="BD303" s="339">
        <f t="shared" si="45"/>
        <v>26000000</v>
      </c>
      <c r="BE303" s="339">
        <f t="shared" si="45"/>
        <v>2000000000</v>
      </c>
      <c r="BF303" s="339">
        <f t="shared" si="45"/>
        <v>2000000</v>
      </c>
      <c r="BG303" s="339">
        <f t="shared" si="45"/>
        <v>470000000</v>
      </c>
      <c r="BH303" s="339">
        <f t="shared" si="45"/>
        <v>80000000</v>
      </c>
      <c r="BI303" s="339">
        <f t="shared" si="45"/>
        <v>1300000000</v>
      </c>
      <c r="BJ303" s="339">
        <f t="shared" si="45"/>
        <v>2000000</v>
      </c>
      <c r="BK303" s="339">
        <f t="shared" si="45"/>
        <v>630000000</v>
      </c>
      <c r="BL303" s="339">
        <f t="shared" si="45"/>
        <v>1470000000</v>
      </c>
      <c r="BM303" s="339">
        <f t="shared" si="45"/>
        <v>2000000</v>
      </c>
      <c r="BN303" s="339">
        <f t="shared" si="45"/>
        <v>2000000000</v>
      </c>
      <c r="BO303" s="339">
        <f t="shared" si="45"/>
        <v>2000000000</v>
      </c>
      <c r="BP303" s="339">
        <f t="shared" si="45"/>
        <v>5000000</v>
      </c>
      <c r="BQ303" s="339">
        <f t="shared" si="45"/>
        <v>50000000</v>
      </c>
      <c r="BR303" s="339">
        <f t="shared" si="45"/>
        <v>50000</v>
      </c>
      <c r="BS303" s="339">
        <f t="shared" si="45"/>
        <v>4316484651</v>
      </c>
      <c r="BT303" s="339">
        <f t="shared" si="45"/>
        <v>0</v>
      </c>
      <c r="BU303" s="339">
        <f t="shared" si="45"/>
        <v>0</v>
      </c>
      <c r="BV303" s="269">
        <f t="shared" si="45"/>
        <v>74457140908.5</v>
      </c>
      <c r="BW303" s="270">
        <f t="shared" si="39"/>
        <v>-74457140908.5</v>
      </c>
      <c r="BX303" s="21"/>
      <c r="BY303" s="449"/>
      <c r="DU303" s="391" t="s">
        <v>1092</v>
      </c>
      <c r="DV303" s="392" t="s">
        <v>796</v>
      </c>
      <c r="DW303" s="393" t="s">
        <v>797</v>
      </c>
      <c r="DX303" s="394">
        <v>2</v>
      </c>
      <c r="DY303" s="394">
        <v>3</v>
      </c>
      <c r="DZ303" s="395">
        <v>0.75</v>
      </c>
      <c r="EA303" s="460">
        <v>0.75</v>
      </c>
      <c r="EB303" s="395">
        <v>0.75</v>
      </c>
      <c r="EC303" s="396">
        <v>0.75</v>
      </c>
    </row>
    <row r="304" spans="1:192" ht="16.5" thickTop="1" x14ac:dyDescent="0.25">
      <c r="R304" s="173"/>
      <c r="S304" s="173"/>
    </row>
    <row r="305" spans="17:75" x14ac:dyDescent="0.25">
      <c r="Q305" s="2"/>
      <c r="R305" s="173"/>
      <c r="S305" s="173"/>
      <c r="T305" s="172"/>
      <c r="U305" s="172"/>
      <c r="AE305" s="201">
        <f>AE303-AE3</f>
        <v>2078184905</v>
      </c>
      <c r="AF305" s="201">
        <f>AF303-AF3</f>
        <v>7000000</v>
      </c>
      <c r="AZ305" s="197"/>
      <c r="BA305" s="197"/>
      <c r="BV305" s="10"/>
    </row>
    <row r="306" spans="17:75" x14ac:dyDescent="0.25">
      <c r="Q306" s="2"/>
      <c r="R306" s="173"/>
      <c r="S306" s="173"/>
      <c r="T306" s="201"/>
      <c r="U306" s="201"/>
      <c r="V306" s="201"/>
      <c r="W306" s="201"/>
      <c r="X306" s="201"/>
      <c r="Y306" s="201"/>
      <c r="Z306" s="201"/>
      <c r="AA306" s="201"/>
      <c r="AB306" s="201"/>
      <c r="AC306" s="201"/>
      <c r="AD306" s="201"/>
      <c r="AE306" s="201"/>
      <c r="AF306" s="201"/>
      <c r="AG306" s="201"/>
      <c r="AH306" s="201"/>
      <c r="AI306" s="201"/>
      <c r="AJ306" s="201"/>
      <c r="AK306" s="201"/>
      <c r="AL306" s="201"/>
      <c r="AM306" s="201"/>
      <c r="AN306" s="201"/>
      <c r="AO306" s="201"/>
      <c r="AP306" s="201"/>
      <c r="AQ306" s="201"/>
      <c r="AR306" s="201"/>
      <c r="AS306" s="201"/>
      <c r="AT306" s="201"/>
      <c r="AU306" s="201"/>
      <c r="AV306" s="201"/>
      <c r="AW306" s="201"/>
      <c r="AX306" s="201"/>
      <c r="AY306" s="201"/>
      <c r="AZ306" s="201"/>
      <c r="BA306" s="201"/>
      <c r="BB306" s="201"/>
      <c r="BC306" s="201"/>
      <c r="BD306" s="201"/>
      <c r="BE306" s="201"/>
      <c r="BF306" s="201"/>
      <c r="BG306" s="201"/>
      <c r="BH306" s="201"/>
      <c r="BI306" s="201"/>
      <c r="BJ306" s="201"/>
      <c r="BK306" s="201"/>
      <c r="BL306" s="201"/>
      <c r="BM306" s="201"/>
      <c r="BN306" s="201"/>
      <c r="BO306" s="201"/>
      <c r="BP306" s="201"/>
      <c r="BQ306" s="201"/>
      <c r="BR306" s="201"/>
      <c r="BS306" s="201"/>
      <c r="BT306" s="201"/>
      <c r="BU306" s="201"/>
      <c r="BV306" s="461"/>
      <c r="BW306" s="674">
        <f>77787735212-BV303</f>
        <v>3330594303.5</v>
      </c>
    </row>
    <row r="307" spans="17:75" hidden="1" x14ac:dyDescent="0.25">
      <c r="Q307" s="2"/>
      <c r="R307" s="173"/>
      <c r="S307" s="173"/>
      <c r="BV307" s="10"/>
    </row>
    <row r="308" spans="17:75" hidden="1" x14ac:dyDescent="0.25">
      <c r="Q308" s="2"/>
      <c r="R308" s="173"/>
      <c r="S308" s="173"/>
      <c r="BV308" s="10"/>
    </row>
    <row r="309" spans="17:75" hidden="1" x14ac:dyDescent="0.25">
      <c r="T309" s="198"/>
      <c r="U309" s="198"/>
      <c r="V309" s="198"/>
      <c r="W309" s="198"/>
      <c r="X309" s="198"/>
      <c r="Y309" s="198"/>
      <c r="Z309" s="198"/>
      <c r="AA309" s="198"/>
      <c r="AB309" s="198"/>
      <c r="AC309" s="198"/>
      <c r="AD309" s="198"/>
      <c r="AE309" s="198"/>
      <c r="AF309" s="198"/>
      <c r="AG309" s="198"/>
      <c r="AH309" s="198"/>
      <c r="AI309" s="198"/>
      <c r="AJ309" s="198"/>
      <c r="AK309" s="198"/>
      <c r="AL309" s="198"/>
      <c r="AM309" s="198"/>
      <c r="AN309" s="198"/>
      <c r="AO309" s="198"/>
      <c r="AP309" s="198"/>
      <c r="AQ309" s="198"/>
      <c r="AR309" s="198"/>
      <c r="AS309" s="198"/>
      <c r="AT309" s="198"/>
      <c r="AU309" s="198"/>
      <c r="AV309" s="198"/>
      <c r="AW309" s="198"/>
      <c r="AX309" s="198"/>
      <c r="AY309" s="198"/>
      <c r="AZ309" s="198"/>
      <c r="BA309" s="198"/>
      <c r="BB309" s="198"/>
      <c r="BC309" s="198"/>
      <c r="BD309" s="198"/>
      <c r="BE309" s="198"/>
      <c r="BF309" s="198"/>
      <c r="BG309" s="198"/>
      <c r="BH309" s="198"/>
      <c r="BI309" s="198"/>
      <c r="BJ309" s="198"/>
      <c r="BK309" s="198"/>
      <c r="BL309" s="198"/>
      <c r="BM309" s="198"/>
      <c r="BN309" s="198"/>
      <c r="BO309" s="198"/>
      <c r="BP309" s="198"/>
      <c r="BQ309" s="198"/>
      <c r="BR309" s="198"/>
      <c r="BS309" s="198"/>
      <c r="BT309" s="198"/>
      <c r="BU309" s="198"/>
      <c r="BV309" s="198"/>
      <c r="BW309" s="198">
        <v>84954327111.693237</v>
      </c>
    </row>
    <row r="310" spans="17:75" hidden="1" x14ac:dyDescent="0.25">
      <c r="BV310" s="10"/>
    </row>
    <row r="311" spans="17:75" hidden="1" x14ac:dyDescent="0.25">
      <c r="BV311" s="10"/>
    </row>
    <row r="312" spans="17:75" hidden="1" x14ac:dyDescent="0.25">
      <c r="T312" s="200"/>
      <c r="U312" s="200"/>
      <c r="V312" s="199"/>
      <c r="W312" s="199"/>
      <c r="X312" s="199"/>
      <c r="Y312" s="199"/>
      <c r="Z312" s="199"/>
      <c r="AA312" s="199"/>
      <c r="AB312" s="199"/>
      <c r="AC312" s="199"/>
      <c r="AD312" s="199"/>
      <c r="AE312" s="199"/>
      <c r="AF312" s="199"/>
      <c r="AG312" s="199"/>
      <c r="AH312" s="199"/>
      <c r="AI312" s="199"/>
      <c r="AJ312" s="199"/>
      <c r="AK312" s="199"/>
      <c r="AL312" s="199"/>
      <c r="AM312" s="199"/>
      <c r="AN312" s="199"/>
      <c r="AO312" s="199"/>
      <c r="AP312" s="199"/>
      <c r="AQ312" s="199"/>
      <c r="AR312" s="199"/>
      <c r="AS312" s="199"/>
      <c r="AT312" s="199"/>
      <c r="AU312" s="199"/>
      <c r="AV312" s="199"/>
      <c r="AW312" s="199"/>
      <c r="AX312" s="199"/>
      <c r="AY312" s="199"/>
      <c r="AZ312" s="199"/>
      <c r="BA312" s="199"/>
      <c r="BB312" s="199"/>
      <c r="BC312" s="199"/>
      <c r="BD312" s="199"/>
      <c r="BE312" s="199"/>
      <c r="BF312" s="199"/>
      <c r="BG312" s="199"/>
      <c r="BH312" s="199"/>
      <c r="BI312" s="199"/>
      <c r="BJ312" s="199"/>
      <c r="BK312" s="199"/>
      <c r="BL312" s="199"/>
      <c r="BM312" s="199"/>
      <c r="BN312" s="199"/>
      <c r="BO312" s="199"/>
      <c r="BP312" s="199"/>
      <c r="BQ312" s="199"/>
      <c r="BR312" s="199"/>
      <c r="BS312" s="199"/>
      <c r="BT312" s="199"/>
      <c r="BU312" s="199"/>
      <c r="BV312" s="201"/>
      <c r="BW312" s="199">
        <v>6632740835.9693298</v>
      </c>
    </row>
    <row r="313" spans="17:75" hidden="1" x14ac:dyDescent="0.25">
      <c r="BV313" s="10"/>
    </row>
    <row r="314" spans="17:75" x14ac:dyDescent="0.25">
      <c r="BV314" s="10"/>
    </row>
    <row r="315" spans="17:75" x14ac:dyDescent="0.25">
      <c r="AU315" s="198"/>
      <c r="BV315" s="10"/>
    </row>
    <row r="316" spans="17:75" hidden="1" x14ac:dyDescent="0.25">
      <c r="BV316" s="10"/>
    </row>
    <row r="317" spans="17:75" hidden="1" x14ac:dyDescent="0.25">
      <c r="BV317" s="10"/>
    </row>
    <row r="318" spans="17:75" hidden="1" x14ac:dyDescent="0.25">
      <c r="BV318" s="10"/>
    </row>
    <row r="319" spans="17:75" hidden="1" x14ac:dyDescent="0.25">
      <c r="BV319" s="10"/>
    </row>
    <row r="320" spans="17:75" hidden="1" x14ac:dyDescent="0.25">
      <c r="BV320" s="10"/>
    </row>
    <row r="321" spans="18:74" ht="94.5" hidden="1" x14ac:dyDescent="0.25">
      <c r="R321" s="171" t="s">
        <v>1140</v>
      </c>
      <c r="BV321" s="10"/>
    </row>
    <row r="322" spans="18:74" hidden="1" x14ac:dyDescent="0.25">
      <c r="BV322" s="10"/>
    </row>
    <row r="323" spans="18:74" hidden="1" x14ac:dyDescent="0.25">
      <c r="T323" s="198"/>
      <c r="U323" s="198"/>
      <c r="BV323" s="10"/>
    </row>
    <row r="324" spans="18:74" hidden="1" x14ac:dyDescent="0.25">
      <c r="T324" s="198"/>
      <c r="U324" s="198"/>
      <c r="BV324" s="10"/>
    </row>
    <row r="325" spans="18:74" hidden="1" x14ac:dyDescent="0.25">
      <c r="BV325" s="10"/>
    </row>
    <row r="326" spans="18:74" hidden="1" x14ac:dyDescent="0.25">
      <c r="BV326" s="10"/>
    </row>
    <row r="327" spans="18:74" hidden="1" x14ac:dyDescent="0.25">
      <c r="BV327" s="10"/>
    </row>
    <row r="328" spans="18:74" x14ac:dyDescent="0.25">
      <c r="BV328" s="10"/>
    </row>
    <row r="329" spans="18:74" x14ac:dyDescent="0.25">
      <c r="T329" s="198"/>
      <c r="U329" s="198"/>
      <c r="BV329" s="10"/>
    </row>
    <row r="330" spans="18:74" x14ac:dyDescent="0.25">
      <c r="BV330" s="10"/>
    </row>
    <row r="331" spans="18:74" x14ac:dyDescent="0.25">
      <c r="T331" s="198"/>
      <c r="U331" s="198"/>
      <c r="BV331" s="10"/>
    </row>
    <row r="332" spans="18:74" x14ac:dyDescent="0.25">
      <c r="BV332" s="10"/>
    </row>
    <row r="333" spans="18:74" x14ac:dyDescent="0.25">
      <c r="T333" s="199"/>
      <c r="U333" s="199"/>
    </row>
  </sheetData>
  <sheetProtection algorithmName="SHA-512" hashValue="aFYA7MQEvQh0DcmH5O811MkAdjyuF1yURP8QsNqTQ9D5LYTd9uL8qJXs2NHn9pW2+43BUvw+ITekXUthPXRwcQ==" saltValue="X1IyurPKLymcyTca/rwzZQ==" spinCount="100000" sheet="1" objects="1" scenarios="1"/>
  <dataConsolidate/>
  <mergeCells count="57">
    <mergeCell ref="J67:J79"/>
    <mergeCell ref="J80:J84"/>
    <mergeCell ref="J85:J88"/>
    <mergeCell ref="J89:J92"/>
    <mergeCell ref="J30:J33"/>
    <mergeCell ref="J34:J37"/>
    <mergeCell ref="J38:J40"/>
    <mergeCell ref="J41:J50"/>
    <mergeCell ref="J51:J66"/>
    <mergeCell ref="J7:J14"/>
    <mergeCell ref="J16:J19"/>
    <mergeCell ref="T5:BV5"/>
    <mergeCell ref="J20:J24"/>
    <mergeCell ref="J25:J29"/>
    <mergeCell ref="Q5:R5"/>
    <mergeCell ref="J93:J95"/>
    <mergeCell ref="J97:J103"/>
    <mergeCell ref="J104:J106"/>
    <mergeCell ref="J107:J108"/>
    <mergeCell ref="J109:J118"/>
    <mergeCell ref="J119:J122"/>
    <mergeCell ref="J123:J125"/>
    <mergeCell ref="J126:J130"/>
    <mergeCell ref="J131:J136"/>
    <mergeCell ref="J137:J141"/>
    <mergeCell ref="J142:J145"/>
    <mergeCell ref="J146:J166"/>
    <mergeCell ref="J167:J179"/>
    <mergeCell ref="J180:J182"/>
    <mergeCell ref="J184:J189"/>
    <mergeCell ref="J190:J192"/>
    <mergeCell ref="J193:J198"/>
    <mergeCell ref="J199:J203"/>
    <mergeCell ref="J204:J208"/>
    <mergeCell ref="J209:J215"/>
    <mergeCell ref="J270:J272"/>
    <mergeCell ref="J216:J218"/>
    <mergeCell ref="J219:J226"/>
    <mergeCell ref="J228:J237"/>
    <mergeCell ref="J238:J246"/>
    <mergeCell ref="J247:J249"/>
    <mergeCell ref="N303:R303"/>
    <mergeCell ref="J297:J302"/>
    <mergeCell ref="A4:L4"/>
    <mergeCell ref="A5:L5"/>
    <mergeCell ref="A1:L1"/>
    <mergeCell ref="A2:L2"/>
    <mergeCell ref="A3:L3"/>
    <mergeCell ref="J273:J278"/>
    <mergeCell ref="J279:J280"/>
    <mergeCell ref="J281:J292"/>
    <mergeCell ref="J293:J294"/>
    <mergeCell ref="J295:J296"/>
    <mergeCell ref="J250:J253"/>
    <mergeCell ref="J254:J260"/>
    <mergeCell ref="J261:J266"/>
    <mergeCell ref="J267:J269"/>
  </mergeCells>
  <conditionalFormatting sqref="R7:R302">
    <cfRule type="iconSet" priority="1">
      <iconSet iconSet="3Symbols2">
        <cfvo type="percent" val="0"/>
        <cfvo type="percent" val="75"/>
        <cfvo type="percent" val="100"/>
      </iconSet>
    </cfRule>
  </conditionalFormatting>
  <printOptions horizontalCentered="1" verticalCentered="1"/>
  <pageMargins left="0.51181102362204722" right="0.51181102362204722" top="0.19685039370078741" bottom="0.19685039370078741" header="0.31496062992125984" footer="0.31496062992125984"/>
  <pageSetup scale="11"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4"/>
  <sheetViews>
    <sheetView showGridLines="0" zoomScale="110" zoomScaleNormal="110" workbookViewId="0">
      <pane ySplit="5" topLeftCell="A50" activePane="bottomLeft" state="frozen"/>
      <selection pane="bottomLeft" activeCell="B71" sqref="B71"/>
    </sheetView>
  </sheetViews>
  <sheetFormatPr baseColWidth="10" defaultColWidth="11.42578125" defaultRowHeight="14.25" x14ac:dyDescent="0.25"/>
  <cols>
    <col min="1" max="1" width="50.7109375" style="624" customWidth="1"/>
    <col min="2" max="2" width="20.42578125" style="625" customWidth="1"/>
    <col min="3" max="3" width="45.7109375" style="624" customWidth="1"/>
    <col min="4" max="4" width="115.28515625" style="626" customWidth="1"/>
    <col min="5" max="5" width="11.42578125" style="624"/>
    <col min="6" max="6" width="16.42578125" style="624" bestFit="1" customWidth="1"/>
    <col min="7" max="7" width="17.85546875" style="624" bestFit="1" customWidth="1"/>
    <col min="8" max="16384" width="11.42578125" style="624"/>
  </cols>
  <sheetData>
    <row r="1" spans="1:4" ht="15" x14ac:dyDescent="0.25">
      <c r="A1" s="759" t="s">
        <v>2</v>
      </c>
      <c r="B1" s="759"/>
      <c r="C1" s="759"/>
      <c r="D1" s="759"/>
    </row>
    <row r="2" spans="1:4" ht="15" x14ac:dyDescent="0.25">
      <c r="A2" s="759" t="s">
        <v>1212</v>
      </c>
      <c r="B2" s="759"/>
      <c r="C2" s="759"/>
      <c r="D2" s="759"/>
    </row>
    <row r="3" spans="1:4" ht="15" customHeight="1" x14ac:dyDescent="0.25">
      <c r="A3" s="759" t="s">
        <v>1423</v>
      </c>
      <c r="B3" s="759"/>
      <c r="C3" s="759"/>
      <c r="D3" s="759"/>
    </row>
    <row r="4" spans="1:4" ht="15" thickBot="1" x14ac:dyDescent="0.3"/>
    <row r="5" spans="1:4" ht="15.75" thickTop="1" thickBot="1" x14ac:dyDescent="0.3">
      <c r="A5" s="627" t="s">
        <v>25</v>
      </c>
      <c r="B5" s="628" t="s">
        <v>1424</v>
      </c>
      <c r="C5" s="629" t="s">
        <v>5</v>
      </c>
      <c r="D5" s="630" t="s">
        <v>40</v>
      </c>
    </row>
    <row r="6" spans="1:4" s="634" customFormat="1" ht="228" x14ac:dyDescent="0.25">
      <c r="A6" s="631" t="s">
        <v>1236</v>
      </c>
      <c r="B6" s="686">
        <v>44648241709</v>
      </c>
      <c r="C6" s="632" t="s">
        <v>10</v>
      </c>
      <c r="D6" s="633" t="s">
        <v>1235</v>
      </c>
    </row>
    <row r="7" spans="1:4" s="634" customFormat="1" ht="228" x14ac:dyDescent="0.25">
      <c r="A7" s="635" t="s">
        <v>26</v>
      </c>
      <c r="B7" s="685">
        <v>2000000000</v>
      </c>
      <c r="C7" s="636" t="s">
        <v>10</v>
      </c>
      <c r="D7" s="637" t="s">
        <v>1235</v>
      </c>
    </row>
    <row r="8" spans="1:4" s="634" customFormat="1" ht="85.5" x14ac:dyDescent="0.25">
      <c r="A8" s="635" t="s">
        <v>1237</v>
      </c>
      <c r="B8" s="692">
        <v>474694256</v>
      </c>
      <c r="C8" s="636" t="s">
        <v>15</v>
      </c>
      <c r="D8" s="637" t="s">
        <v>1130</v>
      </c>
    </row>
    <row r="9" spans="1:4" s="634" customFormat="1" ht="85.5" x14ac:dyDescent="0.25">
      <c r="A9" s="635" t="s">
        <v>1262</v>
      </c>
      <c r="B9" s="685">
        <v>10000000</v>
      </c>
      <c r="C9" s="636" t="s">
        <v>15</v>
      </c>
      <c r="D9" s="637" t="s">
        <v>1130</v>
      </c>
    </row>
    <row r="10" spans="1:4" s="634" customFormat="1" ht="85.5" x14ac:dyDescent="0.25">
      <c r="A10" s="635" t="s">
        <v>1238</v>
      </c>
      <c r="B10" s="692">
        <v>602678896</v>
      </c>
      <c r="C10" s="636" t="s">
        <v>16</v>
      </c>
      <c r="D10" s="637" t="s">
        <v>1131</v>
      </c>
    </row>
    <row r="11" spans="1:4" s="634" customFormat="1" ht="99.75" x14ac:dyDescent="0.25">
      <c r="A11" s="635" t="s">
        <v>6</v>
      </c>
      <c r="B11" s="685">
        <v>133525790</v>
      </c>
      <c r="C11" s="636" t="s">
        <v>3</v>
      </c>
      <c r="D11" s="637" t="s">
        <v>1132</v>
      </c>
    </row>
    <row r="12" spans="1:4" s="634" customFormat="1" ht="99.75" x14ac:dyDescent="0.25">
      <c r="A12" s="635" t="s">
        <v>1281</v>
      </c>
      <c r="B12" s="685">
        <v>400000</v>
      </c>
      <c r="C12" s="636" t="s">
        <v>3</v>
      </c>
      <c r="D12" s="637" t="s">
        <v>1132</v>
      </c>
    </row>
    <row r="13" spans="1:4" s="634" customFormat="1" ht="15" x14ac:dyDescent="0.25">
      <c r="A13" s="635" t="s">
        <v>8</v>
      </c>
      <c r="B13" s="685">
        <v>283188006</v>
      </c>
      <c r="C13" s="636" t="s">
        <v>20</v>
      </c>
      <c r="D13" s="637" t="s">
        <v>1105</v>
      </c>
    </row>
    <row r="14" spans="1:4" s="634" customFormat="1" ht="15" x14ac:dyDescent="0.25">
      <c r="A14" s="635" t="s">
        <v>1263</v>
      </c>
      <c r="B14" s="685">
        <v>1000000</v>
      </c>
      <c r="C14" s="636" t="s">
        <v>20</v>
      </c>
      <c r="D14" s="637" t="s">
        <v>1105</v>
      </c>
    </row>
    <row r="15" spans="1:4" s="634" customFormat="1" ht="57" x14ac:dyDescent="0.25">
      <c r="A15" s="635" t="s">
        <v>1239</v>
      </c>
      <c r="B15" s="685">
        <v>218756307</v>
      </c>
      <c r="C15" s="636" t="s">
        <v>18</v>
      </c>
      <c r="D15" s="637" t="s">
        <v>1134</v>
      </c>
    </row>
    <row r="16" spans="1:4" s="634" customFormat="1" ht="85.5" x14ac:dyDescent="0.25">
      <c r="A16" s="635" t="s">
        <v>7</v>
      </c>
      <c r="B16" s="685">
        <v>164067230</v>
      </c>
      <c r="C16" s="636" t="s">
        <v>4</v>
      </c>
      <c r="D16" s="637" t="s">
        <v>1135</v>
      </c>
    </row>
    <row r="17" spans="1:4" s="634" customFormat="1" ht="85.5" x14ac:dyDescent="0.25">
      <c r="A17" s="635" t="s">
        <v>1416</v>
      </c>
      <c r="B17" s="685">
        <v>2078184905</v>
      </c>
      <c r="C17" s="636" t="s">
        <v>10</v>
      </c>
      <c r="D17" s="637" t="s">
        <v>1415</v>
      </c>
    </row>
    <row r="18" spans="1:4" s="634" customFormat="1" ht="85.5" x14ac:dyDescent="0.25">
      <c r="A18" s="635" t="s">
        <v>1418</v>
      </c>
      <c r="B18" s="685">
        <v>7000000</v>
      </c>
      <c r="C18" s="636" t="s">
        <v>10</v>
      </c>
      <c r="D18" s="637" t="s">
        <v>1415</v>
      </c>
    </row>
    <row r="19" spans="1:4" s="634" customFormat="1" ht="114" x14ac:dyDescent="0.25">
      <c r="A19" s="635" t="s">
        <v>1241</v>
      </c>
      <c r="B19" s="685">
        <v>1020169158</v>
      </c>
      <c r="C19" s="636" t="s">
        <v>17</v>
      </c>
      <c r="D19" s="637" t="s">
        <v>1133</v>
      </c>
    </row>
    <row r="20" spans="1:4" s="634" customFormat="1" ht="114" x14ac:dyDescent="0.25">
      <c r="A20" s="635" t="s">
        <v>1264</v>
      </c>
      <c r="B20" s="685">
        <v>4000000</v>
      </c>
      <c r="C20" s="636" t="s">
        <v>17</v>
      </c>
      <c r="D20" s="637" t="s">
        <v>1133</v>
      </c>
    </row>
    <row r="21" spans="1:4" s="634" customFormat="1" ht="99.75" x14ac:dyDescent="0.25">
      <c r="A21" s="635" t="s">
        <v>1242</v>
      </c>
      <c r="B21" s="692">
        <v>280000000</v>
      </c>
      <c r="C21" s="636" t="s">
        <v>4</v>
      </c>
      <c r="D21" s="637" t="s">
        <v>1142</v>
      </c>
    </row>
    <row r="22" spans="1:4" s="634" customFormat="1" ht="99.75" x14ac:dyDescent="0.25">
      <c r="A22" s="635" t="s">
        <v>1270</v>
      </c>
      <c r="B22" s="685">
        <v>2000000</v>
      </c>
      <c r="C22" s="636" t="s">
        <v>4</v>
      </c>
      <c r="D22" s="637" t="s">
        <v>1142</v>
      </c>
    </row>
    <row r="23" spans="1:4" s="634" customFormat="1" ht="99.75" x14ac:dyDescent="0.25">
      <c r="A23" s="635" t="s">
        <v>1</v>
      </c>
      <c r="B23" s="685">
        <v>1400000000</v>
      </c>
      <c r="C23" s="636" t="s">
        <v>0</v>
      </c>
      <c r="D23" s="637" t="s">
        <v>1126</v>
      </c>
    </row>
    <row r="24" spans="1:4" s="634" customFormat="1" ht="99.75" x14ac:dyDescent="0.25">
      <c r="A24" s="635" t="s">
        <v>1265</v>
      </c>
      <c r="B24" s="685">
        <v>30000000</v>
      </c>
      <c r="C24" s="636" t="s">
        <v>0</v>
      </c>
      <c r="D24" s="637" t="s">
        <v>1126</v>
      </c>
    </row>
    <row r="25" spans="1:4" s="634" customFormat="1" ht="142.5" x14ac:dyDescent="0.25">
      <c r="A25" s="635" t="s">
        <v>1243</v>
      </c>
      <c r="B25" s="685">
        <v>2000000000</v>
      </c>
      <c r="C25" s="636" t="s">
        <v>11</v>
      </c>
      <c r="D25" s="637" t="s">
        <v>1127</v>
      </c>
    </row>
    <row r="26" spans="1:4" s="634" customFormat="1" ht="142.5" x14ac:dyDescent="0.25">
      <c r="A26" s="635" t="s">
        <v>1266</v>
      </c>
      <c r="B26" s="685">
        <v>30000000</v>
      </c>
      <c r="C26" s="636" t="s">
        <v>11</v>
      </c>
      <c r="D26" s="637" t="s">
        <v>1127</v>
      </c>
    </row>
    <row r="27" spans="1:4" s="634" customFormat="1" ht="156.75" x14ac:dyDescent="0.25">
      <c r="A27" s="635" t="s">
        <v>1244</v>
      </c>
      <c r="B27" s="685">
        <v>600000000</v>
      </c>
      <c r="C27" s="636" t="s">
        <v>12</v>
      </c>
      <c r="D27" s="637" t="s">
        <v>1128</v>
      </c>
    </row>
    <row r="28" spans="1:4" s="634" customFormat="1" ht="156.75" x14ac:dyDescent="0.25">
      <c r="A28" s="635" t="s">
        <v>1267</v>
      </c>
      <c r="B28" s="685">
        <v>500000</v>
      </c>
      <c r="C28" s="636" t="s">
        <v>12</v>
      </c>
      <c r="D28" s="637" t="s">
        <v>1128</v>
      </c>
    </row>
    <row r="29" spans="1:4" s="634" customFormat="1" ht="199.5" x14ac:dyDescent="0.25">
      <c r="A29" s="635" t="s">
        <v>1245</v>
      </c>
      <c r="B29" s="685">
        <v>70000000</v>
      </c>
      <c r="C29" s="636" t="s">
        <v>46</v>
      </c>
      <c r="D29" s="637" t="s">
        <v>1103</v>
      </c>
    </row>
    <row r="30" spans="1:4" s="634" customFormat="1" ht="199.5" x14ac:dyDescent="0.25">
      <c r="A30" s="635" t="s">
        <v>1268</v>
      </c>
      <c r="B30" s="685">
        <v>600000</v>
      </c>
      <c r="C30" s="636" t="s">
        <v>46</v>
      </c>
      <c r="D30" s="637" t="s">
        <v>1103</v>
      </c>
    </row>
    <row r="31" spans="1:4" s="634" customFormat="1" ht="15" x14ac:dyDescent="0.25">
      <c r="A31" s="635" t="s">
        <v>1246</v>
      </c>
      <c r="B31" s="685">
        <v>19200000</v>
      </c>
      <c r="C31" s="636" t="s">
        <v>14</v>
      </c>
      <c r="D31" s="637" t="s">
        <v>1137</v>
      </c>
    </row>
    <row r="32" spans="1:4" s="634" customFormat="1" ht="25.5" x14ac:dyDescent="0.25">
      <c r="A32" s="635" t="s">
        <v>1269</v>
      </c>
      <c r="B32" s="685">
        <v>100000</v>
      </c>
      <c r="C32" s="636" t="s">
        <v>14</v>
      </c>
      <c r="D32" s="637" t="s">
        <v>1137</v>
      </c>
    </row>
    <row r="33" spans="1:7" s="634" customFormat="1" ht="15" x14ac:dyDescent="0.25">
      <c r="A33" s="635" t="s">
        <v>9</v>
      </c>
      <c r="B33" s="685">
        <v>200000</v>
      </c>
      <c r="C33" s="636" t="s">
        <v>21</v>
      </c>
      <c r="D33" s="637" t="s">
        <v>1136</v>
      </c>
    </row>
    <row r="34" spans="1:7" s="634" customFormat="1" ht="71.25" x14ac:dyDescent="0.25">
      <c r="A34" s="635" t="s">
        <v>1247</v>
      </c>
      <c r="B34" s="692">
        <v>0</v>
      </c>
      <c r="C34" s="636" t="s">
        <v>45</v>
      </c>
      <c r="D34" s="637" t="s">
        <v>1104</v>
      </c>
    </row>
    <row r="35" spans="1:7" s="634" customFormat="1" ht="71.25" x14ac:dyDescent="0.25">
      <c r="A35" s="635" t="s">
        <v>1271</v>
      </c>
      <c r="B35" s="692">
        <v>0</v>
      </c>
      <c r="C35" s="636" t="s">
        <v>45</v>
      </c>
      <c r="D35" s="637" t="s">
        <v>1104</v>
      </c>
    </row>
    <row r="36" spans="1:7" s="634" customFormat="1" ht="42.75" x14ac:dyDescent="0.25">
      <c r="A36" s="635" t="s">
        <v>1248</v>
      </c>
      <c r="B36" s="685">
        <v>2000000000</v>
      </c>
      <c r="C36" s="636" t="s">
        <v>13</v>
      </c>
      <c r="D36" s="637" t="s">
        <v>1129</v>
      </c>
    </row>
    <row r="37" spans="1:7" s="634" customFormat="1" ht="42.75" x14ac:dyDescent="0.25">
      <c r="A37" s="635" t="s">
        <v>1272</v>
      </c>
      <c r="B37" s="685">
        <v>3000000</v>
      </c>
      <c r="C37" s="636" t="s">
        <v>13</v>
      </c>
      <c r="D37" s="637" t="s">
        <v>1129</v>
      </c>
    </row>
    <row r="38" spans="1:7" s="634" customFormat="1" ht="15" x14ac:dyDescent="0.25">
      <c r="A38" s="635" t="s">
        <v>1249</v>
      </c>
      <c r="B38" s="685">
        <v>20000000</v>
      </c>
      <c r="C38" s="636"/>
      <c r="D38" s="637"/>
    </row>
    <row r="39" spans="1:7" s="634" customFormat="1" ht="25.5" x14ac:dyDescent="0.25">
      <c r="A39" s="635" t="s">
        <v>1273</v>
      </c>
      <c r="B39" s="685">
        <v>100000</v>
      </c>
      <c r="C39" s="636"/>
      <c r="D39" s="637"/>
    </row>
    <row r="40" spans="1:7" s="634" customFormat="1" ht="42.75" x14ac:dyDescent="0.25">
      <c r="A40" s="635" t="s">
        <v>29</v>
      </c>
      <c r="B40" s="685">
        <v>2000000000</v>
      </c>
      <c r="C40" s="636" t="s">
        <v>44</v>
      </c>
      <c r="D40" s="637" t="s">
        <v>1419</v>
      </c>
    </row>
    <row r="41" spans="1:7" s="634" customFormat="1" ht="42.75" x14ac:dyDescent="0.25">
      <c r="A41" s="635" t="s">
        <v>1274</v>
      </c>
      <c r="B41" s="685">
        <v>2000000</v>
      </c>
      <c r="C41" s="636" t="s">
        <v>44</v>
      </c>
      <c r="D41" s="637" t="s">
        <v>1419</v>
      </c>
    </row>
    <row r="42" spans="1:7" s="634" customFormat="1" ht="15" x14ac:dyDescent="0.25">
      <c r="A42" s="635" t="s">
        <v>1250</v>
      </c>
      <c r="B42" s="685">
        <v>26000000</v>
      </c>
      <c r="C42" s="636"/>
      <c r="D42" s="637"/>
    </row>
    <row r="43" spans="1:7" s="634" customFormat="1" ht="213.75" x14ac:dyDescent="0.25">
      <c r="A43" s="635" t="s">
        <v>27</v>
      </c>
      <c r="B43" s="685">
        <v>2000000000</v>
      </c>
      <c r="C43" s="636" t="s">
        <v>43</v>
      </c>
      <c r="D43" s="637" t="s">
        <v>1420</v>
      </c>
      <c r="F43" s="638"/>
      <c r="G43" s="639"/>
    </row>
    <row r="44" spans="1:7" s="634" customFormat="1" ht="213.75" x14ac:dyDescent="0.25">
      <c r="A44" s="635" t="s">
        <v>1275</v>
      </c>
      <c r="B44" s="685">
        <v>2000000</v>
      </c>
      <c r="C44" s="636" t="s">
        <v>43</v>
      </c>
      <c r="D44" s="637" t="s">
        <v>1420</v>
      </c>
    </row>
    <row r="45" spans="1:7" s="634" customFormat="1" ht="25.5" x14ac:dyDescent="0.25">
      <c r="A45" s="635" t="s">
        <v>1251</v>
      </c>
      <c r="B45" s="685">
        <v>470000000</v>
      </c>
      <c r="C45" s="636" t="s">
        <v>22</v>
      </c>
      <c r="D45" s="637" t="s">
        <v>1138</v>
      </c>
    </row>
    <row r="46" spans="1:7" s="634" customFormat="1" ht="25.5" x14ac:dyDescent="0.25">
      <c r="A46" s="635" t="s">
        <v>1276</v>
      </c>
      <c r="B46" s="685">
        <v>80000000</v>
      </c>
      <c r="C46" s="636" t="s">
        <v>22</v>
      </c>
      <c r="D46" s="637" t="s">
        <v>1138</v>
      </c>
    </row>
    <row r="47" spans="1:7" s="634" customFormat="1" ht="128.25" x14ac:dyDescent="0.25">
      <c r="A47" s="635" t="s">
        <v>30</v>
      </c>
      <c r="B47" s="685">
        <v>1300000000</v>
      </c>
      <c r="C47" s="636" t="s">
        <v>31</v>
      </c>
      <c r="D47" s="637" t="s">
        <v>1125</v>
      </c>
    </row>
    <row r="48" spans="1:7" s="634" customFormat="1" ht="128.25" x14ac:dyDescent="0.25">
      <c r="A48" s="635" t="s">
        <v>1277</v>
      </c>
      <c r="B48" s="685">
        <v>2000000</v>
      </c>
      <c r="C48" s="636" t="s">
        <v>31</v>
      </c>
      <c r="D48" s="637" t="s">
        <v>1125</v>
      </c>
    </row>
    <row r="49" spans="1:4" s="634" customFormat="1" ht="15" x14ac:dyDescent="0.25">
      <c r="A49" s="635" t="s">
        <v>1252</v>
      </c>
      <c r="B49" s="685">
        <v>630000000</v>
      </c>
      <c r="C49" s="636" t="s">
        <v>1102</v>
      </c>
      <c r="D49" s="637" t="s">
        <v>1139</v>
      </c>
    </row>
    <row r="50" spans="1:4" s="634" customFormat="1" ht="15" x14ac:dyDescent="0.25">
      <c r="A50" s="635" t="s">
        <v>1253</v>
      </c>
      <c r="B50" s="685">
        <v>1470000000</v>
      </c>
      <c r="C50" s="636" t="s">
        <v>1102</v>
      </c>
      <c r="D50" s="637" t="s">
        <v>1139</v>
      </c>
    </row>
    <row r="51" spans="1:4" s="634" customFormat="1" ht="25.5" x14ac:dyDescent="0.25">
      <c r="A51" s="635" t="s">
        <v>1278</v>
      </c>
      <c r="B51" s="685">
        <v>2000000</v>
      </c>
      <c r="C51" s="636" t="s">
        <v>1102</v>
      </c>
      <c r="D51" s="637" t="s">
        <v>1139</v>
      </c>
    </row>
    <row r="52" spans="1:4" s="634" customFormat="1" ht="15" x14ac:dyDescent="0.25">
      <c r="A52" s="635" t="s">
        <v>1100</v>
      </c>
      <c r="B52" s="685">
        <v>2000000000</v>
      </c>
      <c r="C52" s="636"/>
      <c r="D52" s="637"/>
    </row>
    <row r="53" spans="1:4" s="634" customFormat="1" ht="28.5" x14ac:dyDescent="0.25">
      <c r="A53" s="635" t="s">
        <v>1101</v>
      </c>
      <c r="B53" s="685">
        <v>2000000000</v>
      </c>
      <c r="C53" s="636" t="s">
        <v>1422</v>
      </c>
      <c r="D53" s="637" t="s">
        <v>1421</v>
      </c>
    </row>
    <row r="54" spans="1:4" s="634" customFormat="1" ht="28.5" x14ac:dyDescent="0.25">
      <c r="A54" s="635" t="s">
        <v>1350</v>
      </c>
      <c r="B54" s="685">
        <v>5000000</v>
      </c>
      <c r="C54" s="636" t="s">
        <v>1422</v>
      </c>
      <c r="D54" s="637" t="s">
        <v>1421</v>
      </c>
    </row>
    <row r="55" spans="1:4" s="634" customFormat="1" ht="15" x14ac:dyDescent="0.25">
      <c r="A55" s="635" t="s">
        <v>1254</v>
      </c>
      <c r="B55" s="685">
        <v>50000000</v>
      </c>
      <c r="C55" s="636"/>
      <c r="D55" s="637"/>
    </row>
    <row r="56" spans="1:4" s="634" customFormat="1" ht="15" x14ac:dyDescent="0.25">
      <c r="A56" s="635" t="s">
        <v>1279</v>
      </c>
      <c r="B56" s="685">
        <v>50000</v>
      </c>
      <c r="C56" s="636"/>
      <c r="D56" s="637"/>
    </row>
    <row r="57" spans="1:4" s="634" customFormat="1" x14ac:dyDescent="0.25">
      <c r="A57" s="640" t="s">
        <v>1255</v>
      </c>
      <c r="B57" s="687">
        <v>4316484651</v>
      </c>
      <c r="C57" s="636" t="s">
        <v>19</v>
      </c>
      <c r="D57" s="637" t="s">
        <v>1105</v>
      </c>
    </row>
    <row r="58" spans="1:4" s="634" customFormat="1" x14ac:dyDescent="0.25">
      <c r="A58" s="635" t="s">
        <v>1282</v>
      </c>
      <c r="B58" s="687"/>
      <c r="C58" s="636" t="s">
        <v>19</v>
      </c>
      <c r="D58" s="637" t="s">
        <v>1105</v>
      </c>
    </row>
    <row r="59" spans="1:4" s="634" customFormat="1" ht="25.5" x14ac:dyDescent="0.25">
      <c r="A59" s="635" t="s">
        <v>1280</v>
      </c>
      <c r="B59" s="687"/>
      <c r="C59" s="636"/>
      <c r="D59" s="637"/>
    </row>
    <row r="60" spans="1:4" s="634" customFormat="1" ht="15" thickBot="1" x14ac:dyDescent="0.3">
      <c r="A60" s="641"/>
      <c r="B60" s="688"/>
      <c r="C60" s="642"/>
      <c r="D60" s="643"/>
    </row>
    <row r="61" spans="1:4" s="634" customFormat="1" ht="15.75" thickTop="1" thickBot="1" x14ac:dyDescent="0.3">
      <c r="A61" s="644" t="s">
        <v>28</v>
      </c>
      <c r="B61" s="689">
        <f>SUM(B6:B60)</f>
        <v>74457140908</v>
      </c>
      <c r="C61" s="645"/>
      <c r="D61" s="646"/>
    </row>
    <row r="62" spans="1:4" s="634" customFormat="1" ht="15" customHeight="1" thickBot="1" x14ac:dyDescent="0.3">
      <c r="A62" s="647" t="s">
        <v>47</v>
      </c>
      <c r="B62" s="690"/>
      <c r="C62" s="648"/>
      <c r="D62" s="649"/>
    </row>
    <row r="63" spans="1:4" s="634" customFormat="1" ht="15" thickBot="1" x14ac:dyDescent="0.3">
      <c r="A63" s="650" t="s">
        <v>48</v>
      </c>
      <c r="B63" s="691">
        <f>+B61+B62</f>
        <v>74457140908</v>
      </c>
      <c r="C63" s="651"/>
      <c r="D63" s="649"/>
    </row>
    <row r="64" spans="1:4" s="634" customFormat="1" ht="15" hidden="1" thickTop="1" x14ac:dyDescent="0.25">
      <c r="A64" s="652" t="s">
        <v>23</v>
      </c>
      <c r="B64" s="653" t="e">
        <v>#REF!</v>
      </c>
      <c r="C64" s="654"/>
      <c r="D64" s="626"/>
    </row>
    <row r="65" spans="1:4" s="634" customFormat="1" ht="16.5" hidden="1" thickTop="1" thickBot="1" x14ac:dyDescent="0.3">
      <c r="A65" s="655" t="s">
        <v>24</v>
      </c>
      <c r="B65" s="656" t="e">
        <v>#REF!</v>
      </c>
      <c r="C65" s="657"/>
      <c r="D65" s="626"/>
    </row>
    <row r="66" spans="1:4" s="634" customFormat="1" ht="15" thickTop="1" x14ac:dyDescent="0.25">
      <c r="B66" s="625"/>
      <c r="D66" s="626"/>
    </row>
    <row r="67" spans="1:4" s="634" customFormat="1" x14ac:dyDescent="0.25">
      <c r="B67" s="658"/>
      <c r="D67" s="626"/>
    </row>
    <row r="68" spans="1:4" s="634" customFormat="1" x14ac:dyDescent="0.25">
      <c r="B68" s="659"/>
      <c r="D68" s="626"/>
    </row>
    <row r="69" spans="1:4" s="634" customFormat="1" x14ac:dyDescent="0.25">
      <c r="B69" s="658"/>
      <c r="D69" s="626"/>
    </row>
    <row r="70" spans="1:4" s="634" customFormat="1" x14ac:dyDescent="0.25">
      <c r="B70" s="658"/>
      <c r="D70" s="626"/>
    </row>
    <row r="71" spans="1:4" s="634" customFormat="1" x14ac:dyDescent="0.25">
      <c r="B71" s="625"/>
      <c r="D71" s="626"/>
    </row>
    <row r="72" spans="1:4" s="634" customFormat="1" x14ac:dyDescent="0.25">
      <c r="B72" s="625"/>
      <c r="D72" s="626"/>
    </row>
    <row r="73" spans="1:4" s="634" customFormat="1" x14ac:dyDescent="0.25">
      <c r="B73" s="625"/>
      <c r="D73" s="626"/>
    </row>
    <row r="74" spans="1:4" s="634" customFormat="1" x14ac:dyDescent="0.25">
      <c r="B74" s="625"/>
      <c r="D74" s="626"/>
    </row>
    <row r="75" spans="1:4" s="634" customFormat="1" x14ac:dyDescent="0.25">
      <c r="B75" s="625"/>
      <c r="D75" s="626"/>
    </row>
    <row r="76" spans="1:4" s="634" customFormat="1" x14ac:dyDescent="0.25">
      <c r="B76" s="625"/>
      <c r="D76" s="626"/>
    </row>
    <row r="77" spans="1:4" s="634" customFormat="1" x14ac:dyDescent="0.25">
      <c r="B77" s="625"/>
      <c r="D77" s="626"/>
    </row>
    <row r="78" spans="1:4" s="634" customFormat="1" x14ac:dyDescent="0.25">
      <c r="B78" s="625"/>
      <c r="D78" s="626"/>
    </row>
    <row r="79" spans="1:4" s="634" customFormat="1" x14ac:dyDescent="0.25">
      <c r="B79" s="625"/>
      <c r="D79" s="626"/>
    </row>
    <row r="80" spans="1:4" s="634" customFormat="1" x14ac:dyDescent="0.25">
      <c r="B80" s="625"/>
      <c r="D80" s="626"/>
    </row>
    <row r="81" spans="2:4" s="634" customFormat="1" x14ac:dyDescent="0.25">
      <c r="B81" s="625"/>
      <c r="D81" s="626"/>
    </row>
    <row r="82" spans="2:4" s="634" customFormat="1" x14ac:dyDescent="0.25">
      <c r="B82" s="625"/>
      <c r="D82" s="626"/>
    </row>
    <row r="83" spans="2:4" s="634" customFormat="1" x14ac:dyDescent="0.25">
      <c r="B83" s="625"/>
      <c r="D83" s="626"/>
    </row>
    <row r="84" spans="2:4" s="634" customFormat="1" x14ac:dyDescent="0.25">
      <c r="B84" s="625"/>
      <c r="D84" s="626"/>
    </row>
    <row r="85" spans="2:4" s="634" customFormat="1" x14ac:dyDescent="0.25">
      <c r="B85" s="625"/>
      <c r="D85" s="626"/>
    </row>
    <row r="86" spans="2:4" s="634" customFormat="1" x14ac:dyDescent="0.25">
      <c r="B86" s="625"/>
      <c r="D86" s="626"/>
    </row>
    <row r="87" spans="2:4" s="634" customFormat="1" x14ac:dyDescent="0.25">
      <c r="B87" s="625"/>
      <c r="D87" s="626"/>
    </row>
    <row r="88" spans="2:4" s="634" customFormat="1" x14ac:dyDescent="0.25">
      <c r="B88" s="625"/>
      <c r="D88" s="626"/>
    </row>
    <row r="89" spans="2:4" s="634" customFormat="1" x14ac:dyDescent="0.25">
      <c r="B89" s="625"/>
      <c r="D89" s="626"/>
    </row>
    <row r="90" spans="2:4" s="634" customFormat="1" x14ac:dyDescent="0.25">
      <c r="B90" s="625"/>
      <c r="D90" s="626"/>
    </row>
    <row r="91" spans="2:4" s="634" customFormat="1" x14ac:dyDescent="0.25">
      <c r="B91" s="625"/>
      <c r="D91" s="626"/>
    </row>
    <row r="92" spans="2:4" s="634" customFormat="1" x14ac:dyDescent="0.25">
      <c r="B92" s="625"/>
      <c r="D92" s="626"/>
    </row>
    <row r="93" spans="2:4" s="634" customFormat="1" x14ac:dyDescent="0.25">
      <c r="B93" s="625"/>
      <c r="D93" s="626"/>
    </row>
    <row r="94" spans="2:4" s="634" customFormat="1" x14ac:dyDescent="0.25">
      <c r="B94" s="625"/>
      <c r="D94" s="626"/>
    </row>
    <row r="95" spans="2:4" s="634" customFormat="1" x14ac:dyDescent="0.25">
      <c r="B95" s="625"/>
      <c r="D95" s="626"/>
    </row>
    <row r="96" spans="2:4" s="634" customFormat="1" x14ac:dyDescent="0.25">
      <c r="B96" s="625"/>
      <c r="D96" s="626"/>
    </row>
    <row r="97" spans="2:4" s="634" customFormat="1" x14ac:dyDescent="0.25">
      <c r="B97" s="625"/>
      <c r="D97" s="626"/>
    </row>
    <row r="102" spans="2:4" x14ac:dyDescent="0.25">
      <c r="B102" s="625">
        <v>569605000</v>
      </c>
    </row>
    <row r="104" spans="2:4" x14ac:dyDescent="0.25">
      <c r="B104" s="625">
        <v>284802500</v>
      </c>
    </row>
  </sheetData>
  <mergeCells count="3">
    <mergeCell ref="A1:D1"/>
    <mergeCell ref="A2:D2"/>
    <mergeCell ref="A3:D3"/>
  </mergeCells>
  <printOptions horizontalCentered="1"/>
  <pageMargins left="0.51181102362204722" right="0.51181102362204722" top="1.1417322834645669" bottom="0.94488188976377963" header="0.31496062992125984" footer="0.31496062992125984"/>
  <pageSetup scale="80"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8"/>
  <sheetViews>
    <sheetView topLeftCell="A25" workbookViewId="0">
      <selection activeCell="C39" sqref="C39:C41"/>
    </sheetView>
  </sheetViews>
  <sheetFormatPr baseColWidth="10" defaultRowHeight="15" x14ac:dyDescent="0.2"/>
  <cols>
    <col min="1" max="1" width="22.7109375" style="611" customWidth="1"/>
    <col min="2" max="2" width="49.5703125" style="611" customWidth="1"/>
    <col min="3" max="3" width="22.5703125" style="611" bestFit="1" customWidth="1"/>
    <col min="4" max="4" width="11.42578125" style="612"/>
    <col min="5" max="5" width="15.42578125" style="611" bestFit="1" customWidth="1"/>
    <col min="6" max="6" width="22" style="611" bestFit="1" customWidth="1"/>
    <col min="7" max="16384" width="11.42578125" style="611"/>
  </cols>
  <sheetData>
    <row r="1" spans="1:6" ht="15.75" x14ac:dyDescent="0.25">
      <c r="A1" s="610" t="s">
        <v>2</v>
      </c>
    </row>
    <row r="2" spans="1:6" ht="15.75" x14ac:dyDescent="0.25">
      <c r="A2" s="610" t="s">
        <v>1425</v>
      </c>
    </row>
    <row r="3" spans="1:6" ht="15.75" x14ac:dyDescent="0.25">
      <c r="A3" s="610" t="s">
        <v>1347</v>
      </c>
    </row>
    <row r="4" spans="1:6" ht="15.75" x14ac:dyDescent="0.25">
      <c r="A4" s="610"/>
    </row>
    <row r="6" spans="1:6" s="610" customFormat="1" ht="15.75" x14ac:dyDescent="0.25">
      <c r="A6" s="613" t="s">
        <v>1345</v>
      </c>
      <c r="B6" s="613" t="s">
        <v>1256</v>
      </c>
      <c r="C6" s="613" t="s">
        <v>1346</v>
      </c>
      <c r="D6" s="614" t="s">
        <v>181</v>
      </c>
    </row>
    <row r="7" spans="1:6" s="610" customFormat="1" ht="15.75" x14ac:dyDescent="0.25">
      <c r="A7" s="764" t="s">
        <v>48</v>
      </c>
      <c r="B7" s="765"/>
      <c r="C7" s="615">
        <f>C18+C38+C25+C44</f>
        <v>74457140908.5</v>
      </c>
      <c r="D7" s="616"/>
      <c r="E7" s="617">
        <f>C7-77787735212</f>
        <v>-3330594303.5</v>
      </c>
      <c r="F7" s="694">
        <f>C7-'Proyectos 2020'!BV303</f>
        <v>0</v>
      </c>
    </row>
    <row r="8" spans="1:6" ht="15.75" customHeight="1" x14ac:dyDescent="0.2">
      <c r="A8" s="760" t="s">
        <v>51</v>
      </c>
      <c r="B8" s="529" t="s">
        <v>60</v>
      </c>
      <c r="C8" s="618">
        <v>14252515736.5</v>
      </c>
      <c r="D8" s="619"/>
    </row>
    <row r="9" spans="1:6" ht="30" x14ac:dyDescent="0.2">
      <c r="A9" s="761"/>
      <c r="B9" s="374" t="s">
        <v>61</v>
      </c>
      <c r="C9" s="620">
        <v>6028672657</v>
      </c>
      <c r="D9" s="619"/>
    </row>
    <row r="10" spans="1:6" x14ac:dyDescent="0.2">
      <c r="A10" s="761"/>
      <c r="B10" s="530" t="s">
        <v>62</v>
      </c>
      <c r="C10" s="693">
        <v>6631067230</v>
      </c>
      <c r="D10" s="619"/>
    </row>
    <row r="11" spans="1:6" ht="45" x14ac:dyDescent="0.2">
      <c r="A11" s="761"/>
      <c r="B11" s="374" t="s">
        <v>63</v>
      </c>
      <c r="C11" s="618">
        <v>2000000000</v>
      </c>
      <c r="D11" s="619"/>
    </row>
    <row r="12" spans="1:6" x14ac:dyDescent="0.2">
      <c r="A12" s="761"/>
      <c r="B12" s="374" t="s">
        <v>64</v>
      </c>
      <c r="C12" s="618">
        <v>1852000000</v>
      </c>
      <c r="D12" s="619"/>
    </row>
    <row r="13" spans="1:6" ht="45" x14ac:dyDescent="0.2">
      <c r="A13" s="761"/>
      <c r="B13" s="374" t="s">
        <v>65</v>
      </c>
      <c r="C13" s="620">
        <v>6328200000</v>
      </c>
      <c r="D13" s="619"/>
    </row>
    <row r="14" spans="1:6" ht="30" x14ac:dyDescent="0.2">
      <c r="A14" s="761"/>
      <c r="B14" s="374" t="s">
        <v>66</v>
      </c>
      <c r="C14" s="618">
        <v>1077000000</v>
      </c>
      <c r="D14" s="619"/>
    </row>
    <row r="15" spans="1:6" ht="30" x14ac:dyDescent="0.2">
      <c r="A15" s="761"/>
      <c r="B15" s="374" t="s">
        <v>67</v>
      </c>
      <c r="C15" s="618">
        <v>310100000</v>
      </c>
      <c r="D15" s="619"/>
    </row>
    <row r="16" spans="1:6" x14ac:dyDescent="0.2">
      <c r="A16" s="761"/>
      <c r="B16" s="374" t="s">
        <v>68</v>
      </c>
      <c r="C16" s="618">
        <v>580000000</v>
      </c>
      <c r="D16" s="619"/>
    </row>
    <row r="17" spans="1:4" x14ac:dyDescent="0.2">
      <c r="A17" s="761"/>
      <c r="B17" s="374" t="s">
        <v>69</v>
      </c>
      <c r="C17" s="618">
        <v>1040000000</v>
      </c>
      <c r="D17" s="619"/>
    </row>
    <row r="18" spans="1:4" ht="15.75" x14ac:dyDescent="0.25">
      <c r="A18" s="762"/>
      <c r="B18" s="493" t="s">
        <v>1257</v>
      </c>
      <c r="C18" s="615">
        <f>SUM(C8:C17)</f>
        <v>40099555623.5</v>
      </c>
      <c r="D18" s="616">
        <f>IF(C7=0,"0",C18/C7)</f>
        <v>0.53855889622162822</v>
      </c>
    </row>
    <row r="19" spans="1:4" x14ac:dyDescent="0.2">
      <c r="A19" s="760" t="s">
        <v>53</v>
      </c>
      <c r="B19" s="529" t="s">
        <v>70</v>
      </c>
      <c r="C19" s="618">
        <v>70000000</v>
      </c>
      <c r="D19" s="619"/>
    </row>
    <row r="20" spans="1:4" x14ac:dyDescent="0.2">
      <c r="A20" s="761"/>
      <c r="B20" s="374" t="s">
        <v>71</v>
      </c>
      <c r="C20" s="618">
        <v>150000000</v>
      </c>
      <c r="D20" s="619"/>
    </row>
    <row r="21" spans="1:4" x14ac:dyDescent="0.2">
      <c r="A21" s="761"/>
      <c r="B21" s="374" t="s">
        <v>72</v>
      </c>
      <c r="C21" s="620">
        <v>40000000</v>
      </c>
      <c r="D21" s="619"/>
    </row>
    <row r="22" spans="1:4" x14ac:dyDescent="0.2">
      <c r="A22" s="761"/>
      <c r="B22" s="374" t="s">
        <v>73</v>
      </c>
      <c r="C22" s="620">
        <v>340000000</v>
      </c>
      <c r="D22" s="619"/>
    </row>
    <row r="23" spans="1:4" ht="30" x14ac:dyDescent="0.2">
      <c r="A23" s="761"/>
      <c r="B23" s="374" t="s">
        <v>74</v>
      </c>
      <c r="C23" s="620">
        <v>534300000</v>
      </c>
      <c r="D23" s="619"/>
    </row>
    <row r="24" spans="1:4" ht="30" x14ac:dyDescent="0.2">
      <c r="A24" s="761"/>
      <c r="B24" s="374" t="s">
        <v>75</v>
      </c>
      <c r="C24" s="620">
        <v>203000000</v>
      </c>
      <c r="D24" s="619"/>
    </row>
    <row r="25" spans="1:4" ht="15.75" x14ac:dyDescent="0.25">
      <c r="A25" s="762"/>
      <c r="B25" s="493" t="s">
        <v>1257</v>
      </c>
      <c r="C25" s="621">
        <f>SUM(C19:C24)</f>
        <v>1337300000</v>
      </c>
      <c r="D25" s="616">
        <f>IF(C7=0,"0",(C25/C7))</f>
        <v>1.7960668160000949E-2</v>
      </c>
    </row>
    <row r="26" spans="1:4" ht="30" x14ac:dyDescent="0.2">
      <c r="A26" s="760" t="s">
        <v>55</v>
      </c>
      <c r="B26" s="374" t="s">
        <v>76</v>
      </c>
      <c r="C26" s="620">
        <v>9275220984</v>
      </c>
      <c r="D26" s="619"/>
    </row>
    <row r="27" spans="1:4" x14ac:dyDescent="0.2">
      <c r="A27" s="761"/>
      <c r="B27" s="529" t="s">
        <v>77</v>
      </c>
      <c r="C27" s="618">
        <v>2791000001</v>
      </c>
      <c r="D27" s="619"/>
    </row>
    <row r="28" spans="1:4" ht="45" x14ac:dyDescent="0.2">
      <c r="A28" s="761"/>
      <c r="B28" s="374" t="s">
        <v>78</v>
      </c>
      <c r="C28" s="618">
        <v>2003000000</v>
      </c>
      <c r="D28" s="619"/>
    </row>
    <row r="29" spans="1:4" ht="45" x14ac:dyDescent="0.2">
      <c r="A29" s="761"/>
      <c r="B29" s="374" t="s">
        <v>79</v>
      </c>
      <c r="C29" s="618">
        <v>1050050000</v>
      </c>
      <c r="D29" s="619"/>
    </row>
    <row r="30" spans="1:4" x14ac:dyDescent="0.2">
      <c r="A30" s="761"/>
      <c r="B30" s="374" t="s">
        <v>80</v>
      </c>
      <c r="C30" s="618">
        <v>2005000000</v>
      </c>
      <c r="D30" s="619"/>
    </row>
    <row r="31" spans="1:4" ht="30" x14ac:dyDescent="0.2">
      <c r="A31" s="761"/>
      <c r="B31" s="374" t="s">
        <v>81</v>
      </c>
      <c r="C31" s="618">
        <v>62000000</v>
      </c>
      <c r="D31" s="619"/>
    </row>
    <row r="32" spans="1:4" x14ac:dyDescent="0.2">
      <c r="A32" s="761"/>
      <c r="B32" s="374" t="s">
        <v>82</v>
      </c>
      <c r="C32" s="618">
        <v>1272100000</v>
      </c>
      <c r="D32" s="619"/>
    </row>
    <row r="33" spans="1:4" ht="30.75" thickBot="1" x14ac:dyDescent="0.25">
      <c r="A33" s="761"/>
      <c r="B33" s="374" t="s">
        <v>83</v>
      </c>
      <c r="C33" s="618">
        <v>118000000</v>
      </c>
      <c r="D33" s="619"/>
    </row>
    <row r="34" spans="1:4" x14ac:dyDescent="0.2">
      <c r="A34" s="761"/>
      <c r="B34" s="374" t="s">
        <v>84</v>
      </c>
      <c r="C34" s="695">
        <v>55000000</v>
      </c>
      <c r="D34" s="619"/>
    </row>
    <row r="35" spans="1:4" x14ac:dyDescent="0.2">
      <c r="A35" s="761"/>
      <c r="B35" s="374" t="s">
        <v>85</v>
      </c>
      <c r="C35" s="618">
        <v>77000000</v>
      </c>
      <c r="D35" s="619"/>
    </row>
    <row r="36" spans="1:4" x14ac:dyDescent="0.2">
      <c r="A36" s="761"/>
      <c r="B36" s="374" t="s">
        <v>86</v>
      </c>
      <c r="C36" s="618">
        <v>100000000</v>
      </c>
      <c r="D36" s="619"/>
    </row>
    <row r="37" spans="1:4" x14ac:dyDescent="0.2">
      <c r="A37" s="761"/>
      <c r="B37" s="374" t="s">
        <v>17</v>
      </c>
      <c r="C37" s="620">
        <v>1874169158</v>
      </c>
      <c r="D37" s="619"/>
    </row>
    <row r="38" spans="1:4" ht="15.75" x14ac:dyDescent="0.25">
      <c r="A38" s="762"/>
      <c r="B38" s="493" t="s">
        <v>1257</v>
      </c>
      <c r="C38" s="621">
        <f>SUM(C26:C37)</f>
        <v>20682540143</v>
      </c>
      <c r="D38" s="616">
        <f>IF(C7=0,"0",C38/C7)</f>
        <v>0.2777777912318265</v>
      </c>
    </row>
    <row r="39" spans="1:4" x14ac:dyDescent="0.2">
      <c r="A39" s="763" t="s">
        <v>57</v>
      </c>
      <c r="B39" s="374" t="s">
        <v>87</v>
      </c>
      <c r="C39" s="618">
        <v>6303808000</v>
      </c>
      <c r="D39" s="619"/>
    </row>
    <row r="40" spans="1:4" x14ac:dyDescent="0.2">
      <c r="A40" s="763"/>
      <c r="B40" s="374" t="s">
        <v>88</v>
      </c>
      <c r="C40" s="618">
        <v>1818937142</v>
      </c>
      <c r="D40" s="619"/>
    </row>
    <row r="41" spans="1:4" x14ac:dyDescent="0.2">
      <c r="A41" s="763"/>
      <c r="B41" s="374" t="s">
        <v>89</v>
      </c>
      <c r="C41" s="618">
        <v>350000000</v>
      </c>
      <c r="D41" s="619"/>
    </row>
    <row r="42" spans="1:4" ht="45" x14ac:dyDescent="0.2">
      <c r="A42" s="763"/>
      <c r="B42" s="374" t="s">
        <v>90</v>
      </c>
      <c r="C42" s="618">
        <v>3365000000</v>
      </c>
      <c r="D42" s="619"/>
    </row>
    <row r="43" spans="1:4" ht="30" x14ac:dyDescent="0.2">
      <c r="A43" s="763"/>
      <c r="B43" s="374" t="s">
        <v>1259</v>
      </c>
      <c r="C43" s="618">
        <v>500000000</v>
      </c>
      <c r="D43" s="619"/>
    </row>
    <row r="44" spans="1:4" ht="15.75" x14ac:dyDescent="0.25">
      <c r="A44" s="763"/>
      <c r="B44" s="493" t="s">
        <v>1257</v>
      </c>
      <c r="C44" s="615">
        <f>SUM(C39:C43)</f>
        <v>12337745142</v>
      </c>
      <c r="D44" s="616">
        <f>IF(C7=0,"0",C44/C7)</f>
        <v>0.16570264438654436</v>
      </c>
    </row>
    <row r="47" spans="1:4" s="622" customFormat="1" ht="12.75" x14ac:dyDescent="0.2">
      <c r="A47" s="622" t="s">
        <v>1348</v>
      </c>
      <c r="D47" s="623"/>
    </row>
    <row r="48" spans="1:4" s="622" customFormat="1" ht="12.75" x14ac:dyDescent="0.2">
      <c r="A48" s="622" t="s">
        <v>1349</v>
      </c>
      <c r="D48" s="623"/>
    </row>
  </sheetData>
  <mergeCells count="5">
    <mergeCell ref="A8:A18"/>
    <mergeCell ref="A19:A25"/>
    <mergeCell ref="A26:A38"/>
    <mergeCell ref="A39:A44"/>
    <mergeCell ref="A7:B7"/>
  </mergeCells>
  <pageMargins left="0.51181102362204722" right="0" top="0.74803149606299213" bottom="0.74803149606299213" header="0.31496062992125984" footer="0.31496062992125984"/>
  <pageSetup paperSize="5" scale="85"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265"/>
  <sheetViews>
    <sheetView workbookViewId="0">
      <selection activeCell="A2" sqref="A2"/>
    </sheetView>
  </sheetViews>
  <sheetFormatPr baseColWidth="10" defaultRowHeight="15" x14ac:dyDescent="0.2"/>
  <cols>
    <col min="1" max="1" width="11.42578125" style="502"/>
    <col min="2" max="2" width="49.5703125" style="502" customWidth="1"/>
    <col min="3" max="3" width="10.28515625" style="506" bestFit="1" customWidth="1"/>
    <col min="4" max="4" width="22.5703125" style="502" bestFit="1" customWidth="1"/>
    <col min="5" max="5" width="11.42578125" style="502"/>
    <col min="6" max="6" width="15.42578125" style="502" bestFit="1" customWidth="1"/>
    <col min="7" max="16384" width="11.42578125" style="502"/>
  </cols>
  <sheetData>
    <row r="2" spans="1:6" s="503" customFormat="1" ht="15.75" x14ac:dyDescent="0.25">
      <c r="A2" s="526" t="s">
        <v>1345</v>
      </c>
      <c r="B2" s="526" t="s">
        <v>1256</v>
      </c>
      <c r="C2" s="508" t="s">
        <v>1283</v>
      </c>
      <c r="D2" s="526" t="s">
        <v>1346</v>
      </c>
    </row>
    <row r="3" spans="1:6" s="503" customFormat="1" ht="15.75" x14ac:dyDescent="0.25">
      <c r="A3" s="517">
        <v>24</v>
      </c>
      <c r="B3" s="517" t="s">
        <v>1258</v>
      </c>
      <c r="C3" s="518"/>
      <c r="D3" s="525">
        <f>D4+D117+D145+D225</f>
        <v>77787735212</v>
      </c>
      <c r="F3" s="531">
        <f>D3-77787735212</f>
        <v>0</v>
      </c>
    </row>
    <row r="4" spans="1:6" ht="31.5" x14ac:dyDescent="0.25">
      <c r="A4" s="527">
        <v>2401</v>
      </c>
      <c r="B4" s="512" t="s">
        <v>51</v>
      </c>
      <c r="C4" s="513"/>
      <c r="D4" s="522">
        <f>D5+D34+D59+D69+D85+D89+D95+D100+D108+D112</f>
        <v>29576483193</v>
      </c>
    </row>
    <row r="5" spans="1:6" s="503" customFormat="1" ht="15.75" x14ac:dyDescent="0.25">
      <c r="A5" s="514">
        <v>240101</v>
      </c>
      <c r="B5" s="515" t="s">
        <v>60</v>
      </c>
      <c r="C5" s="511"/>
      <c r="D5" s="516">
        <f>SUM(D6:D33)</f>
        <v>12651784772</v>
      </c>
    </row>
    <row r="6" spans="1:6" ht="45" x14ac:dyDescent="0.2">
      <c r="A6" s="500"/>
      <c r="B6" s="374" t="s">
        <v>286</v>
      </c>
      <c r="C6" s="497" t="s">
        <v>1284</v>
      </c>
      <c r="D6" s="495">
        <v>142000000</v>
      </c>
    </row>
    <row r="7" spans="1:6" ht="30" x14ac:dyDescent="0.2">
      <c r="A7" s="500"/>
      <c r="B7" s="374" t="s">
        <v>288</v>
      </c>
      <c r="C7" s="497" t="s">
        <v>1284</v>
      </c>
      <c r="D7" s="495">
        <v>1193200000</v>
      </c>
    </row>
    <row r="8" spans="1:6" ht="30" x14ac:dyDescent="0.2">
      <c r="A8" s="500"/>
      <c r="B8" s="374" t="s">
        <v>288</v>
      </c>
      <c r="C8" s="497" t="s">
        <v>1285</v>
      </c>
      <c r="D8" s="494">
        <f>700000000+206800000</f>
        <v>906800000</v>
      </c>
    </row>
    <row r="9" spans="1:6" ht="30" x14ac:dyDescent="0.2">
      <c r="A9" s="500"/>
      <c r="B9" s="374" t="s">
        <v>289</v>
      </c>
      <c r="C9" s="497" t="s">
        <v>1284</v>
      </c>
      <c r="D9" s="495">
        <v>38500000</v>
      </c>
    </row>
    <row r="10" spans="1:6" ht="45" x14ac:dyDescent="0.2">
      <c r="A10" s="500"/>
      <c r="B10" s="374" t="s">
        <v>291</v>
      </c>
      <c r="C10" s="497" t="s">
        <v>1286</v>
      </c>
      <c r="D10" s="494">
        <v>450766192</v>
      </c>
    </row>
    <row r="11" spans="1:6" ht="45" x14ac:dyDescent="0.2">
      <c r="A11" s="500"/>
      <c r="B11" s="374" t="s">
        <v>291</v>
      </c>
      <c r="C11" s="497" t="s">
        <v>1287</v>
      </c>
      <c r="D11" s="495">
        <v>5150000</v>
      </c>
    </row>
    <row r="12" spans="1:6" ht="45" x14ac:dyDescent="0.2">
      <c r="A12" s="500"/>
      <c r="B12" s="374" t="s">
        <v>295</v>
      </c>
      <c r="C12" s="497" t="s">
        <v>1284</v>
      </c>
      <c r="D12" s="494">
        <v>196272000</v>
      </c>
    </row>
    <row r="13" spans="1:6" ht="45" x14ac:dyDescent="0.2">
      <c r="A13" s="500"/>
      <c r="B13" s="374" t="s">
        <v>295</v>
      </c>
      <c r="C13" s="497" t="s">
        <v>1288</v>
      </c>
      <c r="D13" s="494">
        <v>686534160</v>
      </c>
    </row>
    <row r="14" spans="1:6" ht="90" x14ac:dyDescent="0.2">
      <c r="A14" s="500"/>
      <c r="B14" s="374" t="s">
        <v>297</v>
      </c>
      <c r="C14" s="497" t="s">
        <v>1284</v>
      </c>
      <c r="D14" s="504">
        <f>2786057321-1500000000-300000000</f>
        <v>986057321</v>
      </c>
    </row>
    <row r="15" spans="1:6" ht="90" x14ac:dyDescent="0.2">
      <c r="A15" s="500"/>
      <c r="B15" s="374" t="s">
        <v>297</v>
      </c>
      <c r="C15" s="497" t="s">
        <v>1289</v>
      </c>
      <c r="D15" s="494">
        <v>500000000</v>
      </c>
    </row>
    <row r="16" spans="1:6" ht="90" x14ac:dyDescent="0.2">
      <c r="A16" s="500"/>
      <c r="B16" s="374" t="s">
        <v>297</v>
      </c>
      <c r="C16" s="497" t="s">
        <v>1290</v>
      </c>
      <c r="D16" s="494">
        <v>116072730</v>
      </c>
    </row>
    <row r="17" spans="1:4" ht="90" x14ac:dyDescent="0.2">
      <c r="A17" s="500"/>
      <c r="B17" s="374" t="s">
        <v>297</v>
      </c>
      <c r="C17" s="497" t="s">
        <v>1291</v>
      </c>
      <c r="D17" s="494">
        <v>309000</v>
      </c>
    </row>
    <row r="18" spans="1:4" ht="90" x14ac:dyDescent="0.2">
      <c r="A18" s="500"/>
      <c r="B18" s="374" t="s">
        <v>297</v>
      </c>
      <c r="C18" s="497" t="s">
        <v>1285</v>
      </c>
      <c r="D18" s="494">
        <v>598408519</v>
      </c>
    </row>
    <row r="19" spans="1:4" ht="30" x14ac:dyDescent="0.2">
      <c r="A19" s="500"/>
      <c r="B19" s="374" t="s">
        <v>301</v>
      </c>
      <c r="C19" s="497" t="s">
        <v>1284</v>
      </c>
      <c r="D19" s="494">
        <v>35000000</v>
      </c>
    </row>
    <row r="20" spans="1:4" x14ac:dyDescent="0.2">
      <c r="A20" s="500"/>
      <c r="B20" s="374" t="s">
        <v>303</v>
      </c>
      <c r="C20" s="497" t="s">
        <v>1284</v>
      </c>
      <c r="D20" s="494">
        <v>678000000</v>
      </c>
    </row>
    <row r="21" spans="1:4" ht="30" x14ac:dyDescent="0.2">
      <c r="A21" s="500"/>
      <c r="B21" s="374" t="s">
        <v>305</v>
      </c>
      <c r="C21" s="497" t="s">
        <v>1284</v>
      </c>
      <c r="D21" s="494">
        <v>142000000</v>
      </c>
    </row>
    <row r="22" spans="1:4" ht="45" x14ac:dyDescent="0.2">
      <c r="A22" s="500"/>
      <c r="B22" s="374" t="s">
        <v>307</v>
      </c>
      <c r="C22" s="497" t="s">
        <v>1284</v>
      </c>
      <c r="D22" s="494">
        <v>60171100</v>
      </c>
    </row>
    <row r="23" spans="1:4" ht="45" x14ac:dyDescent="0.2">
      <c r="A23" s="500"/>
      <c r="B23" s="374" t="s">
        <v>311</v>
      </c>
      <c r="C23" s="497" t="s">
        <v>1284</v>
      </c>
      <c r="D23" s="494">
        <v>68719200</v>
      </c>
    </row>
    <row r="24" spans="1:4" ht="30" x14ac:dyDescent="0.2">
      <c r="A24" s="500"/>
      <c r="B24" s="374" t="s">
        <v>313</v>
      </c>
      <c r="C24" s="497" t="s">
        <v>1284</v>
      </c>
      <c r="D24" s="494">
        <v>1634140000</v>
      </c>
    </row>
    <row r="25" spans="1:4" ht="30" x14ac:dyDescent="0.2">
      <c r="A25" s="500"/>
      <c r="B25" s="374" t="s">
        <v>313</v>
      </c>
      <c r="C25" s="497" t="s">
        <v>1289</v>
      </c>
      <c r="D25" s="494">
        <v>500000000</v>
      </c>
    </row>
    <row r="26" spans="1:4" ht="45" x14ac:dyDescent="0.2">
      <c r="A26" s="500"/>
      <c r="B26" s="374" t="s">
        <v>317</v>
      </c>
      <c r="C26" s="497" t="s">
        <v>1284</v>
      </c>
      <c r="D26" s="494">
        <v>65500000</v>
      </c>
    </row>
    <row r="27" spans="1:4" ht="60" x14ac:dyDescent="0.2">
      <c r="A27" s="500"/>
      <c r="B27" s="374" t="s">
        <v>319</v>
      </c>
      <c r="C27" s="497" t="s">
        <v>1284</v>
      </c>
      <c r="D27" s="494">
        <v>34359600</v>
      </c>
    </row>
    <row r="28" spans="1:4" ht="60" x14ac:dyDescent="0.2">
      <c r="A28" s="500"/>
      <c r="B28" s="374" t="s">
        <v>321</v>
      </c>
      <c r="C28" s="497" t="s">
        <v>1284</v>
      </c>
      <c r="D28" s="494">
        <v>34359600</v>
      </c>
    </row>
    <row r="29" spans="1:4" ht="45" x14ac:dyDescent="0.2">
      <c r="A29" s="500"/>
      <c r="B29" s="374" t="s">
        <v>323</v>
      </c>
      <c r="C29" s="497" t="s">
        <v>1284</v>
      </c>
      <c r="D29" s="494">
        <v>555134800</v>
      </c>
    </row>
    <row r="30" spans="1:4" ht="30" x14ac:dyDescent="0.2">
      <c r="A30" s="500"/>
      <c r="B30" s="374" t="s">
        <v>325</v>
      </c>
      <c r="C30" s="497" t="s">
        <v>1284</v>
      </c>
      <c r="D30" s="494">
        <v>834182790</v>
      </c>
    </row>
    <row r="31" spans="1:4" ht="30" x14ac:dyDescent="0.2">
      <c r="A31" s="500"/>
      <c r="B31" s="374" t="s">
        <v>325</v>
      </c>
      <c r="C31" s="497" t="s">
        <v>1289</v>
      </c>
      <c r="D31" s="494">
        <v>500000000</v>
      </c>
    </row>
    <row r="32" spans="1:4" ht="45" x14ac:dyDescent="0.2">
      <c r="A32" s="500"/>
      <c r="B32" s="374" t="s">
        <v>327</v>
      </c>
      <c r="C32" s="497" t="s">
        <v>1284</v>
      </c>
      <c r="D32" s="494">
        <v>1634014760</v>
      </c>
    </row>
    <row r="33" spans="1:6" ht="60" x14ac:dyDescent="0.2">
      <c r="A33" s="500"/>
      <c r="B33" s="374" t="s">
        <v>331</v>
      </c>
      <c r="C33" s="497" t="s">
        <v>1284</v>
      </c>
      <c r="D33" s="494">
        <v>56133000</v>
      </c>
    </row>
    <row r="34" spans="1:6" ht="31.5" x14ac:dyDescent="0.25">
      <c r="A34" s="509"/>
      <c r="B34" s="510" t="s">
        <v>61</v>
      </c>
      <c r="C34" s="519"/>
      <c r="D34" s="520">
        <f>SUM(D35:D58)</f>
        <v>5293977154</v>
      </c>
      <c r="F34" s="505"/>
    </row>
    <row r="35" spans="1:6" x14ac:dyDescent="0.2">
      <c r="A35" s="500"/>
      <c r="B35" s="374" t="s">
        <v>336</v>
      </c>
      <c r="C35" s="501" t="s">
        <v>1284</v>
      </c>
      <c r="D35" s="494">
        <v>31000000</v>
      </c>
    </row>
    <row r="36" spans="1:6" ht="30" x14ac:dyDescent="0.2">
      <c r="A36" s="500"/>
      <c r="B36" s="374" t="s">
        <v>340</v>
      </c>
      <c r="C36" s="501" t="s">
        <v>1284</v>
      </c>
      <c r="D36" s="494">
        <v>20000000</v>
      </c>
    </row>
    <row r="37" spans="1:6" ht="60" x14ac:dyDescent="0.2">
      <c r="A37" s="500"/>
      <c r="B37" s="374" t="s">
        <v>342</v>
      </c>
      <c r="C37" s="501" t="s">
        <v>1296</v>
      </c>
      <c r="D37" s="499">
        <v>565688964</v>
      </c>
    </row>
    <row r="38" spans="1:6" ht="60" x14ac:dyDescent="0.2">
      <c r="A38" s="500"/>
      <c r="B38" s="374" t="s">
        <v>342</v>
      </c>
      <c r="C38" s="501" t="s">
        <v>1297</v>
      </c>
      <c r="D38" s="499">
        <v>1313532126</v>
      </c>
    </row>
    <row r="39" spans="1:6" ht="60" x14ac:dyDescent="0.2">
      <c r="A39" s="500"/>
      <c r="B39" s="374" t="s">
        <v>342</v>
      </c>
      <c r="C39" s="501" t="s">
        <v>1298</v>
      </c>
      <c r="D39" s="499">
        <v>1033702383</v>
      </c>
    </row>
    <row r="40" spans="1:6" ht="60" x14ac:dyDescent="0.2">
      <c r="A40" s="500"/>
      <c r="B40" s="374" t="s">
        <v>342</v>
      </c>
      <c r="C40" s="501" t="s">
        <v>1299</v>
      </c>
      <c r="D40" s="499">
        <v>539000000</v>
      </c>
    </row>
    <row r="41" spans="1:6" ht="60" x14ac:dyDescent="0.2">
      <c r="A41" s="500"/>
      <c r="B41" s="374" t="s">
        <v>342</v>
      </c>
      <c r="C41" s="501" t="s">
        <v>1300</v>
      </c>
      <c r="D41" s="499">
        <v>175589551</v>
      </c>
    </row>
    <row r="42" spans="1:6" ht="60" x14ac:dyDescent="0.2">
      <c r="A42" s="500"/>
      <c r="B42" s="374" t="s">
        <v>342</v>
      </c>
      <c r="C42" s="501" t="s">
        <v>1301</v>
      </c>
      <c r="D42" s="499">
        <v>12418370</v>
      </c>
    </row>
    <row r="43" spans="1:6" ht="45" x14ac:dyDescent="0.2">
      <c r="A43" s="500"/>
      <c r="B43" s="374" t="s">
        <v>344</v>
      </c>
      <c r="C43" s="501" t="s">
        <v>1284</v>
      </c>
      <c r="D43" s="494">
        <v>42000000</v>
      </c>
    </row>
    <row r="44" spans="1:6" ht="30" x14ac:dyDescent="0.2">
      <c r="A44" s="500"/>
      <c r="B44" s="374" t="s">
        <v>348</v>
      </c>
      <c r="C44" s="501" t="s">
        <v>1284</v>
      </c>
      <c r="D44" s="494">
        <v>85000000</v>
      </c>
    </row>
    <row r="45" spans="1:6" ht="45" x14ac:dyDescent="0.2">
      <c r="A45" s="500"/>
      <c r="B45" s="374" t="s">
        <v>350</v>
      </c>
      <c r="C45" s="501" t="s">
        <v>1284</v>
      </c>
      <c r="D45" s="494">
        <v>129000000</v>
      </c>
    </row>
    <row r="46" spans="1:6" ht="30" x14ac:dyDescent="0.2">
      <c r="A46" s="500"/>
      <c r="B46" s="374" t="s">
        <v>351</v>
      </c>
      <c r="C46" s="501" t="s">
        <v>1284</v>
      </c>
      <c r="D46" s="494">
        <v>380000000</v>
      </c>
    </row>
    <row r="47" spans="1:6" ht="30" x14ac:dyDescent="0.2">
      <c r="A47" s="500"/>
      <c r="B47" s="374" t="s">
        <v>352</v>
      </c>
      <c r="C47" s="501" t="s">
        <v>1284</v>
      </c>
      <c r="D47" s="494">
        <v>44000000</v>
      </c>
    </row>
    <row r="48" spans="1:6" ht="45" x14ac:dyDescent="0.2">
      <c r="A48" s="500"/>
      <c r="B48" s="374" t="s">
        <v>353</v>
      </c>
      <c r="C48" s="501" t="s">
        <v>1284</v>
      </c>
      <c r="D48" s="494">
        <v>35000000</v>
      </c>
    </row>
    <row r="49" spans="1:4" ht="45" x14ac:dyDescent="0.2">
      <c r="A49" s="500"/>
      <c r="B49" s="374" t="s">
        <v>354</v>
      </c>
      <c r="C49" s="501" t="s">
        <v>1284</v>
      </c>
      <c r="D49" s="494">
        <v>48000000</v>
      </c>
    </row>
    <row r="50" spans="1:4" ht="45" x14ac:dyDescent="0.2">
      <c r="A50" s="500"/>
      <c r="B50" s="374" t="s">
        <v>355</v>
      </c>
      <c r="C50" s="501" t="s">
        <v>1284</v>
      </c>
      <c r="D50" s="494">
        <v>20000000</v>
      </c>
    </row>
    <row r="51" spans="1:4" ht="30" x14ac:dyDescent="0.2">
      <c r="A51" s="500"/>
      <c r="B51" s="374" t="s">
        <v>356</v>
      </c>
      <c r="C51" s="501" t="s">
        <v>1284</v>
      </c>
      <c r="D51" s="494">
        <v>23000000</v>
      </c>
    </row>
    <row r="52" spans="1:4" ht="45" x14ac:dyDescent="0.2">
      <c r="A52" s="500"/>
      <c r="B52" s="374" t="s">
        <v>357</v>
      </c>
      <c r="C52" s="501" t="s">
        <v>1284</v>
      </c>
      <c r="D52" s="494">
        <v>65000000</v>
      </c>
    </row>
    <row r="53" spans="1:4" ht="45" x14ac:dyDescent="0.2">
      <c r="A53" s="500"/>
      <c r="B53" s="374" t="s">
        <v>357</v>
      </c>
      <c r="C53" s="528" t="s">
        <v>1312</v>
      </c>
      <c r="D53" s="494">
        <v>140000000</v>
      </c>
    </row>
    <row r="54" spans="1:4" ht="45" x14ac:dyDescent="0.2">
      <c r="A54" s="500"/>
      <c r="B54" s="374" t="s">
        <v>358</v>
      </c>
      <c r="C54" s="501" t="s">
        <v>1284</v>
      </c>
      <c r="D54" s="494">
        <v>223000000</v>
      </c>
    </row>
    <row r="55" spans="1:4" ht="45" x14ac:dyDescent="0.2">
      <c r="A55" s="500"/>
      <c r="B55" s="374" t="s">
        <v>358</v>
      </c>
      <c r="C55" s="501" t="s">
        <v>1294</v>
      </c>
      <c r="D55" s="494">
        <v>312555511</v>
      </c>
    </row>
    <row r="56" spans="1:4" ht="45" x14ac:dyDescent="0.2">
      <c r="A56" s="500"/>
      <c r="B56" s="374" t="s">
        <v>358</v>
      </c>
      <c r="C56" s="501" t="s">
        <v>1295</v>
      </c>
      <c r="D56" s="494">
        <v>1030000</v>
      </c>
    </row>
    <row r="57" spans="1:4" x14ac:dyDescent="0.2">
      <c r="A57" s="500"/>
      <c r="B57" s="500" t="s">
        <v>1302</v>
      </c>
      <c r="C57" s="501" t="s">
        <v>1303</v>
      </c>
      <c r="D57" s="494">
        <v>53400249</v>
      </c>
    </row>
    <row r="58" spans="1:4" x14ac:dyDescent="0.2">
      <c r="A58" s="500"/>
      <c r="B58" s="500" t="s">
        <v>1302</v>
      </c>
      <c r="C58" s="501" t="s">
        <v>1304</v>
      </c>
      <c r="D58" s="494">
        <v>2060000</v>
      </c>
    </row>
    <row r="59" spans="1:4" ht="15.75" x14ac:dyDescent="0.25">
      <c r="A59" s="509"/>
      <c r="B59" s="523" t="s">
        <v>62</v>
      </c>
      <c r="C59" s="519"/>
      <c r="D59" s="516">
        <f>SUM(D60:D68)</f>
        <v>3624957115</v>
      </c>
    </row>
    <row r="60" spans="1:4" ht="45" x14ac:dyDescent="0.2">
      <c r="A60" s="500"/>
      <c r="B60" s="374" t="s">
        <v>359</v>
      </c>
      <c r="C60" s="501" t="s">
        <v>1284</v>
      </c>
      <c r="D60" s="494">
        <v>932457115</v>
      </c>
    </row>
    <row r="61" spans="1:4" x14ac:dyDescent="0.2">
      <c r="A61" s="500"/>
      <c r="B61" s="374" t="s">
        <v>363</v>
      </c>
      <c r="C61" s="501" t="s">
        <v>1284</v>
      </c>
      <c r="D61" s="494">
        <v>100000000</v>
      </c>
    </row>
    <row r="62" spans="1:4" ht="30" x14ac:dyDescent="0.2">
      <c r="A62" s="500"/>
      <c r="B62" s="374" t="s">
        <v>365</v>
      </c>
      <c r="C62" s="501" t="s">
        <v>1284</v>
      </c>
      <c r="D62" s="494">
        <v>1195692885</v>
      </c>
    </row>
    <row r="63" spans="1:4" ht="30" x14ac:dyDescent="0.2">
      <c r="A63" s="500"/>
      <c r="B63" s="374" t="s">
        <v>365</v>
      </c>
      <c r="C63" s="501" t="s">
        <v>1289</v>
      </c>
      <c r="D63" s="494">
        <v>500000000</v>
      </c>
    </row>
    <row r="64" spans="1:4" ht="30" x14ac:dyDescent="0.2">
      <c r="A64" s="500"/>
      <c r="B64" s="374" t="s">
        <v>365</v>
      </c>
      <c r="C64" s="501" t="s">
        <v>1305</v>
      </c>
      <c r="D64" s="494">
        <v>141747115</v>
      </c>
    </row>
    <row r="65" spans="1:6" ht="30" x14ac:dyDescent="0.2">
      <c r="A65" s="500"/>
      <c r="B65" s="374" t="s">
        <v>365</v>
      </c>
      <c r="C65" s="501" t="s">
        <v>1306</v>
      </c>
      <c r="D65" s="494">
        <f>515000000*60%+51500000</f>
        <v>360500000</v>
      </c>
    </row>
    <row r="66" spans="1:6" ht="30" x14ac:dyDescent="0.2">
      <c r="A66" s="500"/>
      <c r="B66" s="374" t="s">
        <v>365</v>
      </c>
      <c r="C66" s="501" t="s">
        <v>1307</v>
      </c>
      <c r="D66" s="494">
        <v>2060000</v>
      </c>
    </row>
    <row r="67" spans="1:6" ht="30" x14ac:dyDescent="0.2">
      <c r="A67" s="500"/>
      <c r="B67" s="374" t="s">
        <v>382</v>
      </c>
      <c r="C67" s="501" t="s">
        <v>1284</v>
      </c>
      <c r="D67" s="494">
        <v>341000000</v>
      </c>
    </row>
    <row r="68" spans="1:6" ht="30" x14ac:dyDescent="0.2">
      <c r="A68" s="500"/>
      <c r="B68" s="374" t="s">
        <v>382</v>
      </c>
      <c r="C68" s="501" t="s">
        <v>1306</v>
      </c>
      <c r="D68" s="494">
        <f>515000000*10%</f>
        <v>51500000</v>
      </c>
    </row>
    <row r="69" spans="1:6" ht="47.25" x14ac:dyDescent="0.25">
      <c r="A69" s="509"/>
      <c r="B69" s="510" t="s">
        <v>63</v>
      </c>
      <c r="C69" s="519"/>
      <c r="D69" s="516">
        <f>SUM(D70:D84)</f>
        <v>2075101152</v>
      </c>
    </row>
    <row r="70" spans="1:6" x14ac:dyDescent="0.2">
      <c r="A70" s="500"/>
      <c r="B70" s="374" t="s">
        <v>388</v>
      </c>
      <c r="C70" s="498" t="s">
        <v>1284</v>
      </c>
      <c r="D70" s="494">
        <v>739000000</v>
      </c>
    </row>
    <row r="71" spans="1:6" x14ac:dyDescent="0.2">
      <c r="A71" s="500"/>
      <c r="B71" s="374" t="s">
        <v>388</v>
      </c>
      <c r="C71" s="498" t="s">
        <v>1308</v>
      </c>
      <c r="D71" s="494">
        <v>188996152</v>
      </c>
    </row>
    <row r="72" spans="1:6" x14ac:dyDescent="0.2">
      <c r="A72" s="500"/>
      <c r="B72" s="374" t="s">
        <v>388</v>
      </c>
      <c r="C72" s="498" t="s">
        <v>1309</v>
      </c>
      <c r="D72" s="494">
        <v>51500000</v>
      </c>
    </row>
    <row r="73" spans="1:6" x14ac:dyDescent="0.2">
      <c r="A73" s="500"/>
      <c r="B73" s="374" t="s">
        <v>388</v>
      </c>
      <c r="C73" s="498" t="s">
        <v>1310</v>
      </c>
      <c r="D73" s="494">
        <v>1030000</v>
      </c>
      <c r="F73" s="494">
        <v>2575000</v>
      </c>
    </row>
    <row r="74" spans="1:6" x14ac:dyDescent="0.2">
      <c r="A74" s="500"/>
      <c r="B74" s="374" t="s">
        <v>388</v>
      </c>
      <c r="C74" s="498" t="s">
        <v>1311</v>
      </c>
      <c r="D74" s="494">
        <v>2575000</v>
      </c>
      <c r="F74" s="496"/>
    </row>
    <row r="75" spans="1:6" ht="30" x14ac:dyDescent="0.2">
      <c r="A75" s="500"/>
      <c r="B75" s="374" t="s">
        <v>390</v>
      </c>
      <c r="C75" s="498" t="s">
        <v>1284</v>
      </c>
      <c r="D75" s="494">
        <v>126000000</v>
      </c>
    </row>
    <row r="76" spans="1:6" ht="30" x14ac:dyDescent="0.2">
      <c r="A76" s="500"/>
      <c r="B76" s="374" t="s">
        <v>392</v>
      </c>
      <c r="C76" s="498" t="s">
        <v>1284</v>
      </c>
      <c r="D76" s="494">
        <v>48000000</v>
      </c>
    </row>
    <row r="77" spans="1:6" ht="45" x14ac:dyDescent="0.2">
      <c r="A77" s="500"/>
      <c r="B77" s="374" t="s">
        <v>394</v>
      </c>
      <c r="C77" s="498" t="s">
        <v>1284</v>
      </c>
      <c r="D77" s="494">
        <v>42000000</v>
      </c>
    </row>
    <row r="78" spans="1:6" ht="30" x14ac:dyDescent="0.2">
      <c r="A78" s="500"/>
      <c r="B78" s="374" t="s">
        <v>396</v>
      </c>
      <c r="C78" s="498" t="s">
        <v>1284</v>
      </c>
      <c r="D78" s="494">
        <v>74000000</v>
      </c>
    </row>
    <row r="79" spans="1:6" ht="30" x14ac:dyDescent="0.2">
      <c r="A79" s="500"/>
      <c r="B79" s="374" t="s">
        <v>397</v>
      </c>
      <c r="C79" s="498" t="s">
        <v>1284</v>
      </c>
      <c r="D79" s="494">
        <v>55000000</v>
      </c>
    </row>
    <row r="80" spans="1:6" ht="30" x14ac:dyDescent="0.2">
      <c r="A80" s="500"/>
      <c r="B80" s="374" t="s">
        <v>401</v>
      </c>
      <c r="C80" s="498" t="s">
        <v>1284</v>
      </c>
      <c r="D80" s="494">
        <v>240000000</v>
      </c>
    </row>
    <row r="81" spans="1:4" ht="45" x14ac:dyDescent="0.2">
      <c r="A81" s="500"/>
      <c r="B81" s="374" t="s">
        <v>403</v>
      </c>
      <c r="C81" s="498" t="s">
        <v>1284</v>
      </c>
      <c r="D81" s="494">
        <f>350000000-60000000-100000000-40000000</f>
        <v>150000000</v>
      </c>
    </row>
    <row r="82" spans="1:4" ht="45" x14ac:dyDescent="0.2">
      <c r="A82" s="500"/>
      <c r="B82" s="374" t="s">
        <v>403</v>
      </c>
      <c r="C82" s="498" t="s">
        <v>1289</v>
      </c>
      <c r="D82" s="494">
        <v>100000000</v>
      </c>
    </row>
    <row r="83" spans="1:4" ht="45" x14ac:dyDescent="0.2">
      <c r="A83" s="500"/>
      <c r="B83" s="374" t="s">
        <v>405</v>
      </c>
      <c r="C83" s="498" t="s">
        <v>1284</v>
      </c>
      <c r="D83" s="494">
        <v>162000000</v>
      </c>
    </row>
    <row r="84" spans="1:4" ht="45" x14ac:dyDescent="0.2">
      <c r="A84" s="500"/>
      <c r="B84" s="374" t="s">
        <v>410</v>
      </c>
      <c r="C84" s="498" t="s">
        <v>1284</v>
      </c>
      <c r="D84" s="494">
        <v>95000000</v>
      </c>
    </row>
    <row r="85" spans="1:4" ht="31.5" x14ac:dyDescent="0.25">
      <c r="A85" s="509"/>
      <c r="B85" s="510" t="s">
        <v>64</v>
      </c>
      <c r="C85" s="519"/>
      <c r="D85" s="516">
        <f>SUM(D86:D88)</f>
        <v>1201060000</v>
      </c>
    </row>
    <row r="86" spans="1:4" ht="30" x14ac:dyDescent="0.2">
      <c r="A86" s="500"/>
      <c r="B86" s="374" t="s">
        <v>416</v>
      </c>
      <c r="C86" s="498" t="s">
        <v>1312</v>
      </c>
      <c r="D86" s="494">
        <f>824000000-140000000</f>
        <v>684000000</v>
      </c>
    </row>
    <row r="87" spans="1:4" ht="45" x14ac:dyDescent="0.2">
      <c r="A87" s="500"/>
      <c r="B87" s="374" t="s">
        <v>418</v>
      </c>
      <c r="C87" s="498" t="s">
        <v>1293</v>
      </c>
      <c r="D87" s="494">
        <v>515000000</v>
      </c>
    </row>
    <row r="88" spans="1:4" ht="45" x14ac:dyDescent="0.2">
      <c r="A88" s="500"/>
      <c r="B88" s="374" t="s">
        <v>418</v>
      </c>
      <c r="C88" s="498" t="s">
        <v>1313</v>
      </c>
      <c r="D88" s="494">
        <v>2060000</v>
      </c>
    </row>
    <row r="89" spans="1:4" ht="47.25" x14ac:dyDescent="0.25">
      <c r="A89" s="509"/>
      <c r="B89" s="510" t="s">
        <v>65</v>
      </c>
      <c r="C89" s="519"/>
      <c r="D89" s="520">
        <f>SUM(D90:D94)</f>
        <v>2700103000</v>
      </c>
    </row>
    <row r="90" spans="1:4" ht="30" x14ac:dyDescent="0.2">
      <c r="A90" s="500"/>
      <c r="B90" s="374" t="s">
        <v>426</v>
      </c>
      <c r="C90" s="501" t="s">
        <v>1284</v>
      </c>
      <c r="D90" s="494">
        <v>180000000</v>
      </c>
    </row>
    <row r="91" spans="1:4" ht="30" x14ac:dyDescent="0.2">
      <c r="A91" s="500"/>
      <c r="B91" s="374" t="s">
        <v>429</v>
      </c>
      <c r="C91" s="501" t="s">
        <v>1284</v>
      </c>
      <c r="D91" s="494">
        <v>620000000</v>
      </c>
    </row>
    <row r="92" spans="1:4" ht="45" x14ac:dyDescent="0.2">
      <c r="A92" s="500"/>
      <c r="B92" s="374" t="s">
        <v>431</v>
      </c>
      <c r="C92" s="501" t="s">
        <v>1284</v>
      </c>
      <c r="D92" s="494">
        <v>1700000000</v>
      </c>
    </row>
    <row r="93" spans="1:4" ht="45" x14ac:dyDescent="0.2">
      <c r="A93" s="500"/>
      <c r="B93" s="374" t="s">
        <v>431</v>
      </c>
      <c r="C93" s="501" t="s">
        <v>1289</v>
      </c>
      <c r="D93" s="494">
        <v>200000000</v>
      </c>
    </row>
    <row r="94" spans="1:4" ht="45" x14ac:dyDescent="0.2">
      <c r="A94" s="500"/>
      <c r="B94" s="374" t="s">
        <v>431</v>
      </c>
      <c r="C94" s="501" t="s">
        <v>1314</v>
      </c>
      <c r="D94" s="494">
        <v>103000</v>
      </c>
    </row>
    <row r="95" spans="1:4" ht="31.5" x14ac:dyDescent="0.25">
      <c r="A95" s="509"/>
      <c r="B95" s="510" t="s">
        <v>66</v>
      </c>
      <c r="C95" s="519"/>
      <c r="D95" s="516">
        <f>SUM(D96:D99)</f>
        <v>350000000</v>
      </c>
    </row>
    <row r="96" spans="1:4" ht="30" x14ac:dyDescent="0.2">
      <c r="A96" s="500"/>
      <c r="B96" s="374" t="s">
        <v>432</v>
      </c>
      <c r="C96" s="501" t="s">
        <v>1284</v>
      </c>
      <c r="D96" s="494">
        <v>50000000</v>
      </c>
    </row>
    <row r="97" spans="1:4" ht="30" x14ac:dyDescent="0.2">
      <c r="A97" s="500"/>
      <c r="B97" s="374" t="s">
        <v>436</v>
      </c>
      <c r="C97" s="501" t="s">
        <v>1284</v>
      </c>
      <c r="D97" s="494">
        <v>200000000</v>
      </c>
    </row>
    <row r="98" spans="1:4" x14ac:dyDescent="0.2">
      <c r="A98" s="500"/>
      <c r="B98" s="374" t="s">
        <v>1292</v>
      </c>
      <c r="C98" s="501" t="s">
        <v>1284</v>
      </c>
      <c r="D98" s="494">
        <v>50000000</v>
      </c>
    </row>
    <row r="99" spans="1:4" ht="60" x14ac:dyDescent="0.2">
      <c r="A99" s="500"/>
      <c r="B99" s="374" t="s">
        <v>438</v>
      </c>
      <c r="C99" s="501" t="s">
        <v>1284</v>
      </c>
      <c r="D99" s="494">
        <v>50000000</v>
      </c>
    </row>
    <row r="100" spans="1:4" ht="31.5" x14ac:dyDescent="0.25">
      <c r="A100" s="509"/>
      <c r="B100" s="510" t="s">
        <v>67</v>
      </c>
      <c r="C100" s="519"/>
      <c r="D100" s="516">
        <f>SUM(D101:D107)</f>
        <v>469500000</v>
      </c>
    </row>
    <row r="101" spans="1:4" ht="45" x14ac:dyDescent="0.2">
      <c r="A101" s="500"/>
      <c r="B101" s="374" t="s">
        <v>440</v>
      </c>
      <c r="C101" s="501" t="s">
        <v>1284</v>
      </c>
      <c r="D101" s="494">
        <v>400000000</v>
      </c>
    </row>
    <row r="102" spans="1:4" ht="30" x14ac:dyDescent="0.2">
      <c r="A102" s="500"/>
      <c r="B102" s="374" t="s">
        <v>442</v>
      </c>
      <c r="C102" s="501" t="s">
        <v>1284</v>
      </c>
      <c r="D102" s="494">
        <v>10000000</v>
      </c>
    </row>
    <row r="103" spans="1:4" ht="45" x14ac:dyDescent="0.2">
      <c r="A103" s="500"/>
      <c r="B103" s="374" t="s">
        <v>444</v>
      </c>
      <c r="C103" s="501" t="s">
        <v>1284</v>
      </c>
      <c r="D103" s="494">
        <v>5000000</v>
      </c>
    </row>
    <row r="104" spans="1:4" ht="30" x14ac:dyDescent="0.2">
      <c r="A104" s="500"/>
      <c r="B104" s="374" t="s">
        <v>446</v>
      </c>
      <c r="C104" s="501" t="s">
        <v>1284</v>
      </c>
      <c r="D104" s="494">
        <v>8000000</v>
      </c>
    </row>
    <row r="105" spans="1:4" ht="45" x14ac:dyDescent="0.2">
      <c r="A105" s="500"/>
      <c r="B105" s="374" t="s">
        <v>448</v>
      </c>
      <c r="C105" s="501" t="s">
        <v>1284</v>
      </c>
      <c r="D105" s="494">
        <v>40000000</v>
      </c>
    </row>
    <row r="106" spans="1:4" ht="60" x14ac:dyDescent="0.2">
      <c r="A106" s="500"/>
      <c r="B106" s="374" t="s">
        <v>450</v>
      </c>
      <c r="C106" s="501" t="s">
        <v>1284</v>
      </c>
      <c r="D106" s="494">
        <v>500000</v>
      </c>
    </row>
    <row r="107" spans="1:4" ht="30" x14ac:dyDescent="0.2">
      <c r="A107" s="500"/>
      <c r="B107" s="374" t="s">
        <v>452</v>
      </c>
      <c r="C107" s="501" t="s">
        <v>1284</v>
      </c>
      <c r="D107" s="494">
        <v>6000000</v>
      </c>
    </row>
    <row r="108" spans="1:4" ht="15.75" x14ac:dyDescent="0.25">
      <c r="A108" s="509"/>
      <c r="B108" s="510" t="s">
        <v>68</v>
      </c>
      <c r="C108" s="519"/>
      <c r="D108" s="516">
        <f>SUM(D109:D111)</f>
        <v>270000000</v>
      </c>
    </row>
    <row r="109" spans="1:4" ht="30" x14ac:dyDescent="0.2">
      <c r="A109" s="500"/>
      <c r="B109" s="374" t="s">
        <v>453</v>
      </c>
      <c r="C109" s="501" t="s">
        <v>1284</v>
      </c>
      <c r="D109" s="494">
        <v>10000000</v>
      </c>
    </row>
    <row r="110" spans="1:4" x14ac:dyDescent="0.2">
      <c r="A110" s="500"/>
      <c r="B110" s="374" t="s">
        <v>455</v>
      </c>
      <c r="C110" s="501" t="s">
        <v>1284</v>
      </c>
      <c r="D110" s="494">
        <v>190000000</v>
      </c>
    </row>
    <row r="111" spans="1:4" ht="45" x14ac:dyDescent="0.2">
      <c r="A111" s="500"/>
      <c r="B111" s="374" t="s">
        <v>457</v>
      </c>
      <c r="C111" s="501" t="s">
        <v>1284</v>
      </c>
      <c r="D111" s="494">
        <v>70000000</v>
      </c>
    </row>
    <row r="112" spans="1:4" ht="15.75" x14ac:dyDescent="0.25">
      <c r="A112" s="509"/>
      <c r="B112" s="510" t="s">
        <v>69</v>
      </c>
      <c r="C112" s="519"/>
      <c r="D112" s="516">
        <f>SUM(D113:D116)</f>
        <v>940000000</v>
      </c>
    </row>
    <row r="113" spans="1:4" ht="60" x14ac:dyDescent="0.2">
      <c r="A113" s="500"/>
      <c r="B113" s="374" t="s">
        <v>459</v>
      </c>
      <c r="C113" s="501" t="s">
        <v>1284</v>
      </c>
      <c r="D113" s="494">
        <f>430000000-100000000</f>
        <v>330000000</v>
      </c>
    </row>
    <row r="114" spans="1:4" ht="60" x14ac:dyDescent="0.2">
      <c r="A114" s="500"/>
      <c r="B114" s="374" t="s">
        <v>459</v>
      </c>
      <c r="C114" s="501" t="s">
        <v>1289</v>
      </c>
      <c r="D114" s="494">
        <v>100000000</v>
      </c>
    </row>
    <row r="115" spans="1:4" ht="30" x14ac:dyDescent="0.2">
      <c r="A115" s="500"/>
      <c r="B115" s="374" t="s">
        <v>460</v>
      </c>
      <c r="C115" s="501" t="s">
        <v>1284</v>
      </c>
      <c r="D115" s="494">
        <f>610000000-100000000-100000000</f>
        <v>410000000</v>
      </c>
    </row>
    <row r="116" spans="1:4" ht="30" x14ac:dyDescent="0.2">
      <c r="A116" s="500"/>
      <c r="B116" s="374" t="s">
        <v>460</v>
      </c>
      <c r="C116" s="501" t="s">
        <v>1289</v>
      </c>
      <c r="D116" s="494">
        <v>100000000</v>
      </c>
    </row>
    <row r="117" spans="1:4" ht="31.5" x14ac:dyDescent="0.25">
      <c r="A117" s="527">
        <v>2402</v>
      </c>
      <c r="B117" s="512" t="s">
        <v>53</v>
      </c>
      <c r="C117" s="521"/>
      <c r="D117" s="524">
        <f>D118+D123+D126+D128+D131+D140</f>
        <v>735857500</v>
      </c>
    </row>
    <row r="118" spans="1:4" ht="15.75" x14ac:dyDescent="0.25">
      <c r="A118" s="509"/>
      <c r="B118" s="515" t="s">
        <v>70</v>
      </c>
      <c r="C118" s="519"/>
      <c r="D118" s="516">
        <f>SUM(D119:D122)</f>
        <v>124000000</v>
      </c>
    </row>
    <row r="119" spans="1:4" ht="30" x14ac:dyDescent="0.2">
      <c r="A119" s="500"/>
      <c r="B119" s="374" t="s">
        <v>465</v>
      </c>
      <c r="C119" s="501" t="s">
        <v>1284</v>
      </c>
      <c r="D119" s="494">
        <v>33000000</v>
      </c>
    </row>
    <row r="120" spans="1:4" ht="60" x14ac:dyDescent="0.2">
      <c r="A120" s="500"/>
      <c r="B120" s="374" t="s">
        <v>468</v>
      </c>
      <c r="C120" s="501" t="s">
        <v>1284</v>
      </c>
      <c r="D120" s="494">
        <v>19800000</v>
      </c>
    </row>
    <row r="121" spans="1:4" ht="45" x14ac:dyDescent="0.2">
      <c r="A121" s="500"/>
      <c r="B121" s="374" t="s">
        <v>473</v>
      </c>
      <c r="C121" s="501" t="s">
        <v>1284</v>
      </c>
      <c r="D121" s="494">
        <v>22000000</v>
      </c>
    </row>
    <row r="122" spans="1:4" ht="45" x14ac:dyDescent="0.2">
      <c r="A122" s="500"/>
      <c r="B122" s="374" t="s">
        <v>475</v>
      </c>
      <c r="C122" s="501" t="s">
        <v>1284</v>
      </c>
      <c r="D122" s="494">
        <f>50000000-800000</f>
        <v>49200000</v>
      </c>
    </row>
    <row r="123" spans="1:4" ht="15.75" x14ac:dyDescent="0.25">
      <c r="A123" s="509"/>
      <c r="B123" s="510" t="s">
        <v>71</v>
      </c>
      <c r="C123" s="519"/>
      <c r="D123" s="516">
        <f>SUM(D124:D125)</f>
        <v>162000000</v>
      </c>
    </row>
    <row r="124" spans="1:4" ht="30" x14ac:dyDescent="0.2">
      <c r="A124" s="500"/>
      <c r="B124" s="374" t="s">
        <v>477</v>
      </c>
      <c r="C124" s="501" t="s">
        <v>1284</v>
      </c>
      <c r="D124" s="494">
        <v>140000000</v>
      </c>
    </row>
    <row r="125" spans="1:4" x14ac:dyDescent="0.2">
      <c r="A125" s="500"/>
      <c r="B125" s="374" t="s">
        <v>481</v>
      </c>
      <c r="C125" s="501" t="s">
        <v>1284</v>
      </c>
      <c r="D125" s="494">
        <v>22000000</v>
      </c>
    </row>
    <row r="126" spans="1:4" ht="15.75" x14ac:dyDescent="0.25">
      <c r="A126" s="509"/>
      <c r="B126" s="510" t="s">
        <v>72</v>
      </c>
      <c r="C126" s="519"/>
      <c r="D126" s="520">
        <f>SUM(D127)</f>
        <v>30000000</v>
      </c>
    </row>
    <row r="127" spans="1:4" ht="75" x14ac:dyDescent="0.2">
      <c r="A127" s="500"/>
      <c r="B127" s="374" t="s">
        <v>485</v>
      </c>
      <c r="C127" s="501" t="s">
        <v>1284</v>
      </c>
      <c r="D127" s="507">
        <v>30000000</v>
      </c>
    </row>
    <row r="128" spans="1:4" ht="15.75" x14ac:dyDescent="0.25">
      <c r="A128" s="509"/>
      <c r="B128" s="510" t="s">
        <v>73</v>
      </c>
      <c r="C128" s="519"/>
      <c r="D128" s="520">
        <f>SUM(D129:D130)</f>
        <v>50000000</v>
      </c>
    </row>
    <row r="129" spans="1:4" x14ac:dyDescent="0.2">
      <c r="A129" s="500"/>
      <c r="B129" s="374" t="s">
        <v>493</v>
      </c>
      <c r="C129" s="501" t="s">
        <v>1284</v>
      </c>
      <c r="D129" s="507">
        <v>30000000</v>
      </c>
    </row>
    <row r="130" spans="1:4" ht="30" x14ac:dyDescent="0.2">
      <c r="A130" s="500"/>
      <c r="B130" s="374" t="s">
        <v>495</v>
      </c>
      <c r="C130" s="501" t="s">
        <v>1284</v>
      </c>
      <c r="D130" s="507">
        <v>20000000</v>
      </c>
    </row>
    <row r="131" spans="1:4" ht="31.5" x14ac:dyDescent="0.25">
      <c r="A131" s="509"/>
      <c r="B131" s="510" t="s">
        <v>74</v>
      </c>
      <c r="C131" s="519"/>
      <c r="D131" s="520">
        <f>SUM(D132:D139)</f>
        <v>310857500</v>
      </c>
    </row>
    <row r="132" spans="1:4" ht="45" x14ac:dyDescent="0.2">
      <c r="A132" s="500"/>
      <c r="B132" s="374" t="s">
        <v>503</v>
      </c>
      <c r="C132" s="501" t="s">
        <v>1284</v>
      </c>
      <c r="D132" s="494">
        <v>142000000</v>
      </c>
    </row>
    <row r="133" spans="1:4" ht="45" x14ac:dyDescent="0.2">
      <c r="A133" s="500"/>
      <c r="B133" s="374" t="s">
        <v>503</v>
      </c>
      <c r="C133" s="501" t="s">
        <v>1315</v>
      </c>
      <c r="D133" s="494">
        <v>18540000</v>
      </c>
    </row>
    <row r="134" spans="1:4" ht="45" x14ac:dyDescent="0.2">
      <c r="A134" s="500"/>
      <c r="B134" s="374" t="s">
        <v>503</v>
      </c>
      <c r="C134" s="501" t="s">
        <v>1316</v>
      </c>
      <c r="D134" s="494">
        <v>206000</v>
      </c>
    </row>
    <row r="135" spans="1:4" ht="30" x14ac:dyDescent="0.2">
      <c r="A135" s="500"/>
      <c r="B135" s="374" t="s">
        <v>505</v>
      </c>
      <c r="C135" s="501" t="s">
        <v>1284</v>
      </c>
      <c r="D135" s="494">
        <v>5000000</v>
      </c>
    </row>
    <row r="136" spans="1:4" x14ac:dyDescent="0.2">
      <c r="A136" s="500"/>
      <c r="B136" s="374" t="s">
        <v>507</v>
      </c>
      <c r="C136" s="501" t="s">
        <v>1284</v>
      </c>
      <c r="D136" s="494">
        <v>90000000</v>
      </c>
    </row>
    <row r="137" spans="1:4" ht="30" x14ac:dyDescent="0.2">
      <c r="A137" s="500"/>
      <c r="B137" s="374" t="s">
        <v>511</v>
      </c>
      <c r="C137" s="501" t="s">
        <v>1284</v>
      </c>
      <c r="D137" s="494">
        <f>33000000+50000000-30000000</f>
        <v>53000000</v>
      </c>
    </row>
    <row r="138" spans="1:4" ht="30" x14ac:dyDescent="0.2">
      <c r="A138" s="500"/>
      <c r="B138" s="374" t="s">
        <v>511</v>
      </c>
      <c r="C138" s="501" t="s">
        <v>1317</v>
      </c>
      <c r="D138" s="494">
        <v>2060000</v>
      </c>
    </row>
    <row r="139" spans="1:4" ht="30" x14ac:dyDescent="0.2">
      <c r="A139" s="500"/>
      <c r="B139" s="374" t="s">
        <v>511</v>
      </c>
      <c r="C139" s="501" t="s">
        <v>1318</v>
      </c>
      <c r="D139" s="494">
        <v>51500</v>
      </c>
    </row>
    <row r="140" spans="1:4" ht="31.5" x14ac:dyDescent="0.25">
      <c r="A140" s="509"/>
      <c r="B140" s="510" t="s">
        <v>75</v>
      </c>
      <c r="C140" s="519"/>
      <c r="D140" s="520">
        <f>SUM(D141:D144)</f>
        <v>59000000</v>
      </c>
    </row>
    <row r="141" spans="1:4" ht="30" x14ac:dyDescent="0.2">
      <c r="A141" s="500"/>
      <c r="B141" s="374" t="s">
        <v>513</v>
      </c>
      <c r="C141" s="501" t="s">
        <v>1284</v>
      </c>
      <c r="D141" s="494">
        <f>50000000-40000000</f>
        <v>10000000</v>
      </c>
    </row>
    <row r="142" spans="1:4" x14ac:dyDescent="0.2">
      <c r="A142" s="500"/>
      <c r="B142" s="374" t="s">
        <v>521</v>
      </c>
      <c r="C142" s="501" t="s">
        <v>1284</v>
      </c>
      <c r="D142" s="494">
        <f>70000000-60000000-800000</f>
        <v>9200000</v>
      </c>
    </row>
    <row r="143" spans="1:4" ht="30" x14ac:dyDescent="0.2">
      <c r="A143" s="500"/>
      <c r="B143" s="374" t="s">
        <v>525</v>
      </c>
      <c r="C143" s="501" t="s">
        <v>1284</v>
      </c>
      <c r="D143" s="494">
        <f>40000000-20000000</f>
        <v>20000000</v>
      </c>
    </row>
    <row r="144" spans="1:4" x14ac:dyDescent="0.2">
      <c r="A144" s="500"/>
      <c r="B144" s="374" t="s">
        <v>527</v>
      </c>
      <c r="C144" s="501" t="s">
        <v>1284</v>
      </c>
      <c r="D144" s="494">
        <v>19800000</v>
      </c>
    </row>
    <row r="145" spans="1:4" ht="31.5" x14ac:dyDescent="0.25">
      <c r="A145" s="527">
        <v>2403</v>
      </c>
      <c r="B145" s="512" t="s">
        <v>55</v>
      </c>
      <c r="C145" s="521"/>
      <c r="D145" s="524">
        <f>D146+D155+D162+D166+D175+D182+D187+D194+D201+D205+D213+D215</f>
        <v>38880494519</v>
      </c>
    </row>
    <row r="146" spans="1:4" ht="31.5" x14ac:dyDescent="0.25">
      <c r="A146" s="509"/>
      <c r="B146" s="510" t="s">
        <v>76</v>
      </c>
      <c r="C146" s="519"/>
      <c r="D146" s="520">
        <f>SUM(D147:D154)</f>
        <v>13548360000</v>
      </c>
    </row>
    <row r="147" spans="1:4" ht="30" x14ac:dyDescent="0.2">
      <c r="A147" s="500"/>
      <c r="B147" s="374" t="s">
        <v>533</v>
      </c>
      <c r="C147" s="501" t="s">
        <v>1319</v>
      </c>
      <c r="D147" s="494">
        <v>2060000000</v>
      </c>
    </row>
    <row r="148" spans="1:4" ht="30" x14ac:dyDescent="0.2">
      <c r="A148" s="500"/>
      <c r="B148" s="374" t="s">
        <v>537</v>
      </c>
      <c r="C148" s="501" t="s">
        <v>1320</v>
      </c>
      <c r="D148" s="494">
        <v>1550000000</v>
      </c>
    </row>
    <row r="149" spans="1:4" ht="30" x14ac:dyDescent="0.2">
      <c r="A149" s="500"/>
      <c r="B149" s="374" t="s">
        <v>537</v>
      </c>
      <c r="C149" s="501" t="s">
        <v>1321</v>
      </c>
      <c r="D149" s="494">
        <v>2060000</v>
      </c>
    </row>
    <row r="150" spans="1:4" ht="30" x14ac:dyDescent="0.2">
      <c r="A150" s="500"/>
      <c r="B150" s="374" t="s">
        <v>545</v>
      </c>
      <c r="C150" s="501" t="s">
        <v>1322</v>
      </c>
      <c r="D150" s="494">
        <v>2060000000</v>
      </c>
    </row>
    <row r="151" spans="1:4" ht="30" x14ac:dyDescent="0.2">
      <c r="A151" s="500"/>
      <c r="B151" s="374" t="s">
        <v>545</v>
      </c>
      <c r="C151" s="501" t="s">
        <v>1323</v>
      </c>
      <c r="D151" s="494">
        <v>10300000</v>
      </c>
    </row>
    <row r="152" spans="1:4" ht="30" x14ac:dyDescent="0.2">
      <c r="A152" s="500"/>
      <c r="B152" s="374" t="s">
        <v>547</v>
      </c>
      <c r="C152" s="501" t="s">
        <v>1284</v>
      </c>
      <c r="D152" s="494">
        <v>4266000000</v>
      </c>
    </row>
    <row r="153" spans="1:4" ht="30" x14ac:dyDescent="0.2">
      <c r="A153" s="500"/>
      <c r="B153" s="374" t="s">
        <v>547</v>
      </c>
      <c r="C153" s="501" t="s">
        <v>1320</v>
      </c>
      <c r="D153" s="494">
        <v>2200000000</v>
      </c>
    </row>
    <row r="154" spans="1:4" ht="45" x14ac:dyDescent="0.2">
      <c r="A154" s="500"/>
      <c r="B154" s="374" t="s">
        <v>549</v>
      </c>
      <c r="C154" s="501" t="s">
        <v>1320</v>
      </c>
      <c r="D154" s="494">
        <v>1400000000</v>
      </c>
    </row>
    <row r="155" spans="1:4" ht="15.75" x14ac:dyDescent="0.25">
      <c r="A155" s="509"/>
      <c r="B155" s="515" t="s">
        <v>77</v>
      </c>
      <c r="C155" s="519"/>
      <c r="D155" s="516">
        <f>SUM(D156:D161)</f>
        <v>18456737600</v>
      </c>
    </row>
    <row r="156" spans="1:4" ht="30" x14ac:dyDescent="0.2">
      <c r="A156" s="500"/>
      <c r="B156" s="374" t="s">
        <v>564</v>
      </c>
      <c r="C156" s="501" t="s">
        <v>1284</v>
      </c>
      <c r="D156" s="494">
        <f>450000000-50000000</f>
        <v>400000000</v>
      </c>
    </row>
    <row r="157" spans="1:4" x14ac:dyDescent="0.2">
      <c r="A157" s="500"/>
      <c r="B157" s="374" t="s">
        <v>572</v>
      </c>
      <c r="C157" s="501" t="s">
        <v>1284</v>
      </c>
      <c r="D157" s="494">
        <f>16212357600-255000000</f>
        <v>15957357600</v>
      </c>
    </row>
    <row r="158" spans="1:4" x14ac:dyDescent="0.2">
      <c r="A158" s="500"/>
      <c r="B158" s="374" t="s">
        <v>572</v>
      </c>
      <c r="C158" s="501" t="s">
        <v>1324</v>
      </c>
      <c r="D158" s="494">
        <f>1545000000+255000000</f>
        <v>1800000000</v>
      </c>
    </row>
    <row r="159" spans="1:4" x14ac:dyDescent="0.2">
      <c r="A159" s="500"/>
      <c r="B159" s="374" t="s">
        <v>572</v>
      </c>
      <c r="C159" s="501" t="s">
        <v>1325</v>
      </c>
      <c r="D159" s="494">
        <v>6180000</v>
      </c>
    </row>
    <row r="160" spans="1:4" ht="30" x14ac:dyDescent="0.2">
      <c r="A160" s="500"/>
      <c r="B160" s="374" t="s">
        <v>574</v>
      </c>
      <c r="C160" s="501" t="s">
        <v>1285</v>
      </c>
      <c r="D160" s="494">
        <v>290110000</v>
      </c>
    </row>
    <row r="161" spans="1:4" ht="30" x14ac:dyDescent="0.2">
      <c r="A161" s="500"/>
      <c r="B161" s="374" t="s">
        <v>574</v>
      </c>
      <c r="C161" s="501" t="s">
        <v>1326</v>
      </c>
      <c r="D161" s="494">
        <v>3090000</v>
      </c>
    </row>
    <row r="162" spans="1:4" ht="63" x14ac:dyDescent="0.25">
      <c r="A162" s="509"/>
      <c r="B162" s="510" t="s">
        <v>78</v>
      </c>
      <c r="C162" s="519"/>
      <c r="D162" s="516">
        <f>SUM(D163:D165)</f>
        <v>881190000</v>
      </c>
    </row>
    <row r="163" spans="1:4" ht="60" x14ac:dyDescent="0.2">
      <c r="A163" s="500"/>
      <c r="B163" s="374" t="s">
        <v>587</v>
      </c>
      <c r="C163" s="501" t="s">
        <v>1284</v>
      </c>
      <c r="D163" s="494">
        <f>600000000+2060000</f>
        <v>602060000</v>
      </c>
    </row>
    <row r="164" spans="1:4" ht="60" x14ac:dyDescent="0.2">
      <c r="A164" s="500"/>
      <c r="B164" s="374" t="s">
        <v>587</v>
      </c>
      <c r="C164" s="501" t="s">
        <v>1327</v>
      </c>
      <c r="D164" s="494">
        <v>278100000</v>
      </c>
    </row>
    <row r="165" spans="1:4" ht="60" x14ac:dyDescent="0.2">
      <c r="A165" s="500"/>
      <c r="B165" s="374" t="s">
        <v>587</v>
      </c>
      <c r="C165" s="501" t="s">
        <v>1328</v>
      </c>
      <c r="D165" s="494">
        <v>1030000</v>
      </c>
    </row>
    <row r="166" spans="1:4" ht="47.25" x14ac:dyDescent="0.25">
      <c r="A166" s="509"/>
      <c r="B166" s="510" t="s">
        <v>79</v>
      </c>
      <c r="C166" s="519"/>
      <c r="D166" s="516">
        <f>SUM(D167:D174)</f>
        <v>664311000</v>
      </c>
    </row>
    <row r="167" spans="1:4" ht="45" x14ac:dyDescent="0.2">
      <c r="A167" s="500"/>
      <c r="B167" s="374" t="s">
        <v>592</v>
      </c>
      <c r="C167" s="501" t="s">
        <v>1284</v>
      </c>
      <c r="D167" s="494">
        <v>110000000</v>
      </c>
    </row>
    <row r="168" spans="1:4" ht="30" x14ac:dyDescent="0.2">
      <c r="A168" s="500"/>
      <c r="B168" s="374" t="s">
        <v>594</v>
      </c>
      <c r="C168" s="501" t="s">
        <v>1284</v>
      </c>
      <c r="D168" s="494">
        <v>183400000</v>
      </c>
    </row>
    <row r="169" spans="1:4" ht="30" x14ac:dyDescent="0.2">
      <c r="A169" s="500"/>
      <c r="B169" s="374" t="s">
        <v>596</v>
      </c>
      <c r="C169" s="501" t="s">
        <v>1329</v>
      </c>
      <c r="D169" s="494">
        <v>55208000</v>
      </c>
    </row>
    <row r="170" spans="1:4" ht="30" x14ac:dyDescent="0.2">
      <c r="A170" s="500"/>
      <c r="B170" s="374" t="s">
        <v>596</v>
      </c>
      <c r="C170" s="501" t="s">
        <v>1330</v>
      </c>
      <c r="D170" s="494">
        <v>103000</v>
      </c>
    </row>
    <row r="171" spans="1:4" ht="45" x14ac:dyDescent="0.2">
      <c r="A171" s="500"/>
      <c r="B171" s="374" t="s">
        <v>598</v>
      </c>
      <c r="C171" s="501" t="s">
        <v>1284</v>
      </c>
      <c r="D171" s="494">
        <v>103000000</v>
      </c>
    </row>
    <row r="172" spans="1:4" ht="30" x14ac:dyDescent="0.2">
      <c r="A172" s="500"/>
      <c r="B172" s="374" t="s">
        <v>600</v>
      </c>
      <c r="C172" s="501" t="s">
        <v>1284</v>
      </c>
      <c r="D172" s="494">
        <v>118600000</v>
      </c>
    </row>
    <row r="173" spans="1:4" ht="45" x14ac:dyDescent="0.2">
      <c r="A173" s="500"/>
      <c r="B173" s="374" t="s">
        <v>602</v>
      </c>
      <c r="C173" s="501" t="s">
        <v>1284</v>
      </c>
      <c r="D173" s="494">
        <v>44000000</v>
      </c>
    </row>
    <row r="174" spans="1:4" ht="60" x14ac:dyDescent="0.2">
      <c r="A174" s="500"/>
      <c r="B174" s="374" t="s">
        <v>606</v>
      </c>
      <c r="C174" s="501" t="s">
        <v>1284</v>
      </c>
      <c r="D174" s="494">
        <v>50000000</v>
      </c>
    </row>
    <row r="175" spans="1:4" ht="15.75" x14ac:dyDescent="0.25">
      <c r="A175" s="509"/>
      <c r="B175" s="510" t="s">
        <v>80</v>
      </c>
      <c r="C175" s="519"/>
      <c r="D175" s="516">
        <f>SUM(D176:D181)</f>
        <v>2203950000</v>
      </c>
    </row>
    <row r="176" spans="1:4" x14ac:dyDescent="0.2">
      <c r="A176" s="500"/>
      <c r="B176" s="374" t="s">
        <v>608</v>
      </c>
      <c r="C176" s="501" t="s">
        <v>1284</v>
      </c>
      <c r="D176" s="494">
        <v>113850000</v>
      </c>
    </row>
    <row r="177" spans="1:4" x14ac:dyDescent="0.2">
      <c r="A177" s="500"/>
      <c r="B177" s="374" t="s">
        <v>608</v>
      </c>
      <c r="C177" s="501" t="s">
        <v>1331</v>
      </c>
      <c r="D177" s="494">
        <v>2060000000</v>
      </c>
    </row>
    <row r="178" spans="1:4" x14ac:dyDescent="0.2">
      <c r="A178" s="500"/>
      <c r="B178" s="374" t="s">
        <v>608</v>
      </c>
      <c r="C178" s="501" t="s">
        <v>1332</v>
      </c>
      <c r="D178" s="494">
        <v>100000</v>
      </c>
    </row>
    <row r="179" spans="1:4" ht="30" x14ac:dyDescent="0.2">
      <c r="A179" s="500"/>
      <c r="B179" s="374" t="s">
        <v>610</v>
      </c>
      <c r="C179" s="501" t="s">
        <v>1284</v>
      </c>
      <c r="D179" s="494">
        <v>10000000</v>
      </c>
    </row>
    <row r="180" spans="1:4" x14ac:dyDescent="0.2">
      <c r="A180" s="500"/>
      <c r="B180" s="374" t="s">
        <v>612</v>
      </c>
      <c r="C180" s="501" t="s">
        <v>1284</v>
      </c>
      <c r="D180" s="494">
        <v>10000000</v>
      </c>
    </row>
    <row r="181" spans="1:4" ht="30" x14ac:dyDescent="0.2">
      <c r="A181" s="500"/>
      <c r="B181" s="374" t="s">
        <v>614</v>
      </c>
      <c r="C181" s="501" t="s">
        <v>1284</v>
      </c>
      <c r="D181" s="494">
        <v>10000000</v>
      </c>
    </row>
    <row r="182" spans="1:4" ht="31.5" x14ac:dyDescent="0.25">
      <c r="A182" s="509"/>
      <c r="B182" s="510" t="s">
        <v>81</v>
      </c>
      <c r="C182" s="519"/>
      <c r="D182" s="516">
        <f>SUM(D183:D186)</f>
        <v>102000000</v>
      </c>
    </row>
    <row r="183" spans="1:4" ht="30" x14ac:dyDescent="0.2">
      <c r="A183" s="500"/>
      <c r="B183" s="374" t="s">
        <v>619</v>
      </c>
      <c r="C183" s="501" t="s">
        <v>1284</v>
      </c>
      <c r="D183" s="494">
        <v>2000000</v>
      </c>
    </row>
    <row r="184" spans="1:4" ht="45" x14ac:dyDescent="0.2">
      <c r="A184" s="500"/>
      <c r="B184" s="374" t="s">
        <v>620</v>
      </c>
      <c r="C184" s="501" t="s">
        <v>1284</v>
      </c>
      <c r="D184" s="494">
        <v>20000000</v>
      </c>
    </row>
    <row r="185" spans="1:4" ht="30" x14ac:dyDescent="0.2">
      <c r="A185" s="500"/>
      <c r="B185" s="374" t="s">
        <v>622</v>
      </c>
      <c r="C185" s="501" t="s">
        <v>1284</v>
      </c>
      <c r="D185" s="494">
        <v>10000000</v>
      </c>
    </row>
    <row r="186" spans="1:4" ht="45" x14ac:dyDescent="0.2">
      <c r="A186" s="500"/>
      <c r="B186" s="374" t="s">
        <v>626</v>
      </c>
      <c r="C186" s="501" t="s">
        <v>1284</v>
      </c>
      <c r="D186" s="494">
        <v>70000000</v>
      </c>
    </row>
    <row r="187" spans="1:4" ht="15.75" x14ac:dyDescent="0.25">
      <c r="A187" s="509"/>
      <c r="B187" s="510" t="s">
        <v>82</v>
      </c>
      <c r="C187" s="519"/>
      <c r="D187" s="516">
        <f>SUM(D188:D193)</f>
        <v>1125675000</v>
      </c>
    </row>
    <row r="188" spans="1:4" ht="30" x14ac:dyDescent="0.2">
      <c r="A188" s="500"/>
      <c r="B188" s="374" t="s">
        <v>631</v>
      </c>
      <c r="C188" s="501" t="s">
        <v>1333</v>
      </c>
      <c r="D188" s="494">
        <v>206000000</v>
      </c>
    </row>
    <row r="189" spans="1:4" ht="30" x14ac:dyDescent="0.2">
      <c r="A189" s="500"/>
      <c r="B189" s="374" t="s">
        <v>631</v>
      </c>
      <c r="C189" s="501" t="s">
        <v>1334</v>
      </c>
      <c r="D189" s="494">
        <v>1545000</v>
      </c>
    </row>
    <row r="190" spans="1:4" ht="30" x14ac:dyDescent="0.2">
      <c r="A190" s="500"/>
      <c r="B190" s="374" t="s">
        <v>631</v>
      </c>
      <c r="C190" s="501" t="s">
        <v>1335</v>
      </c>
      <c r="D190" s="494">
        <v>72100000</v>
      </c>
    </row>
    <row r="191" spans="1:4" ht="30" x14ac:dyDescent="0.2">
      <c r="A191" s="500"/>
      <c r="B191" s="374" t="s">
        <v>631</v>
      </c>
      <c r="C191" s="501" t="s">
        <v>1336</v>
      </c>
      <c r="D191" s="494">
        <v>1030000</v>
      </c>
    </row>
    <row r="192" spans="1:4" ht="30" x14ac:dyDescent="0.2">
      <c r="A192" s="500"/>
      <c r="B192" s="374" t="s">
        <v>633</v>
      </c>
      <c r="C192" s="501" t="s">
        <v>1284</v>
      </c>
      <c r="D192" s="494">
        <v>800000000</v>
      </c>
    </row>
    <row r="193" spans="1:4" ht="30" x14ac:dyDescent="0.2">
      <c r="A193" s="500"/>
      <c r="B193" s="374" t="s">
        <v>635</v>
      </c>
      <c r="C193" s="501" t="s">
        <v>1284</v>
      </c>
      <c r="D193" s="494">
        <v>45000000</v>
      </c>
    </row>
    <row r="194" spans="1:4" ht="31.5" x14ac:dyDescent="0.25">
      <c r="A194" s="509"/>
      <c r="B194" s="510" t="s">
        <v>83</v>
      </c>
      <c r="C194" s="519"/>
      <c r="D194" s="516">
        <f>SUM(D195:D200)</f>
        <v>193572170</v>
      </c>
    </row>
    <row r="195" spans="1:4" ht="30" x14ac:dyDescent="0.2">
      <c r="A195" s="500"/>
      <c r="B195" s="374" t="s">
        <v>637</v>
      </c>
      <c r="C195" s="501" t="s">
        <v>1284</v>
      </c>
      <c r="D195" s="494">
        <v>30000000</v>
      </c>
    </row>
    <row r="196" spans="1:4" ht="45" x14ac:dyDescent="0.2">
      <c r="A196" s="500"/>
      <c r="B196" s="374" t="s">
        <v>639</v>
      </c>
      <c r="C196" s="501" t="s">
        <v>1284</v>
      </c>
      <c r="D196" s="494">
        <v>75000000</v>
      </c>
    </row>
    <row r="197" spans="1:4" ht="30" x14ac:dyDescent="0.2">
      <c r="A197" s="500"/>
      <c r="B197" s="374" t="s">
        <v>642</v>
      </c>
      <c r="C197" s="501" t="s">
        <v>1284</v>
      </c>
      <c r="D197" s="494">
        <v>11000000</v>
      </c>
    </row>
    <row r="198" spans="1:4" ht="30" x14ac:dyDescent="0.2">
      <c r="A198" s="500"/>
      <c r="B198" s="374" t="s">
        <v>644</v>
      </c>
      <c r="C198" s="501" t="s">
        <v>1284</v>
      </c>
      <c r="D198" s="494">
        <v>7572170</v>
      </c>
    </row>
    <row r="199" spans="1:4" ht="45" x14ac:dyDescent="0.2">
      <c r="A199" s="500"/>
      <c r="B199" s="374" t="s">
        <v>646</v>
      </c>
      <c r="C199" s="501" t="s">
        <v>1284</v>
      </c>
      <c r="D199" s="494">
        <v>10000000</v>
      </c>
    </row>
    <row r="200" spans="1:4" ht="30" x14ac:dyDescent="0.2">
      <c r="A200" s="500"/>
      <c r="B200" s="374" t="s">
        <v>647</v>
      </c>
      <c r="C200" s="501" t="s">
        <v>1284</v>
      </c>
      <c r="D200" s="494">
        <v>60000000</v>
      </c>
    </row>
    <row r="201" spans="1:4" ht="15.75" x14ac:dyDescent="0.25">
      <c r="A201" s="509"/>
      <c r="B201" s="510" t="s">
        <v>84</v>
      </c>
      <c r="C201" s="519"/>
      <c r="D201" s="516">
        <f>SUM(D202:D204)</f>
        <v>105400000</v>
      </c>
    </row>
    <row r="202" spans="1:4" x14ac:dyDescent="0.2">
      <c r="A202" s="500"/>
      <c r="B202" s="374" t="s">
        <v>649</v>
      </c>
      <c r="C202" s="501" t="s">
        <v>1284</v>
      </c>
      <c r="D202" s="494">
        <v>90400000</v>
      </c>
    </row>
    <row r="203" spans="1:4" ht="60" x14ac:dyDescent="0.2">
      <c r="A203" s="500"/>
      <c r="B203" s="374" t="s">
        <v>651</v>
      </c>
      <c r="C203" s="501" t="s">
        <v>1284</v>
      </c>
      <c r="D203" s="494">
        <v>2000000</v>
      </c>
    </row>
    <row r="204" spans="1:4" ht="45" x14ac:dyDescent="0.2">
      <c r="A204" s="500"/>
      <c r="B204" s="374" t="s">
        <v>653</v>
      </c>
      <c r="C204" s="501" t="s">
        <v>1284</v>
      </c>
      <c r="D204" s="494">
        <v>13000000</v>
      </c>
    </row>
    <row r="205" spans="1:4" ht="15.75" x14ac:dyDescent="0.25">
      <c r="A205" s="509"/>
      <c r="B205" s="510" t="s">
        <v>85</v>
      </c>
      <c r="C205" s="519"/>
      <c r="D205" s="516">
        <f>SUM(D206:D212)</f>
        <v>127600000</v>
      </c>
    </row>
    <row r="206" spans="1:4" ht="45" x14ac:dyDescent="0.2">
      <c r="A206" s="500"/>
      <c r="B206" s="374" t="s">
        <v>654</v>
      </c>
      <c r="C206" s="501" t="s">
        <v>1284</v>
      </c>
      <c r="D206" s="494">
        <v>48000000</v>
      </c>
    </row>
    <row r="207" spans="1:4" x14ac:dyDescent="0.2">
      <c r="A207" s="500"/>
      <c r="B207" s="374" t="s">
        <v>657</v>
      </c>
      <c r="C207" s="501" t="s">
        <v>1284</v>
      </c>
      <c r="D207" s="494">
        <v>13000000</v>
      </c>
    </row>
    <row r="208" spans="1:4" ht="30" x14ac:dyDescent="0.2">
      <c r="A208" s="500"/>
      <c r="B208" s="374" t="s">
        <v>659</v>
      </c>
      <c r="C208" s="501"/>
      <c r="D208" s="494">
        <v>0</v>
      </c>
    </row>
    <row r="209" spans="1:4" ht="30" x14ac:dyDescent="0.2">
      <c r="A209" s="500"/>
      <c r="B209" s="374" t="s">
        <v>659</v>
      </c>
      <c r="C209" s="501" t="s">
        <v>1284</v>
      </c>
      <c r="D209" s="494">
        <v>13600000</v>
      </c>
    </row>
    <row r="210" spans="1:4" ht="45" x14ac:dyDescent="0.2">
      <c r="A210" s="500"/>
      <c r="B210" s="374" t="s">
        <v>662</v>
      </c>
      <c r="C210" s="501" t="s">
        <v>1284</v>
      </c>
      <c r="D210" s="494">
        <v>6000000</v>
      </c>
    </row>
    <row r="211" spans="1:4" ht="30" x14ac:dyDescent="0.2">
      <c r="A211" s="500"/>
      <c r="B211" s="374" t="s">
        <v>664</v>
      </c>
      <c r="C211" s="501" t="s">
        <v>1284</v>
      </c>
      <c r="D211" s="494">
        <v>27000000</v>
      </c>
    </row>
    <row r="212" spans="1:4" ht="45" x14ac:dyDescent="0.2">
      <c r="A212" s="500"/>
      <c r="B212" s="374" t="s">
        <v>666</v>
      </c>
      <c r="C212" s="501" t="s">
        <v>1284</v>
      </c>
      <c r="D212" s="494">
        <v>20000000</v>
      </c>
    </row>
    <row r="213" spans="1:4" ht="15.75" x14ac:dyDescent="0.25">
      <c r="A213" s="509"/>
      <c r="B213" s="510" t="s">
        <v>86</v>
      </c>
      <c r="C213" s="519"/>
      <c r="D213" s="516">
        <f>SUM(D214)</f>
        <v>190000000</v>
      </c>
    </row>
    <row r="214" spans="1:4" ht="30" x14ac:dyDescent="0.2">
      <c r="A214" s="500"/>
      <c r="B214" s="374" t="s">
        <v>668</v>
      </c>
      <c r="C214" s="501" t="s">
        <v>1284</v>
      </c>
      <c r="D214" s="494">
        <v>190000000</v>
      </c>
    </row>
    <row r="215" spans="1:4" ht="15.75" x14ac:dyDescent="0.25">
      <c r="A215" s="509"/>
      <c r="B215" s="510" t="s">
        <v>17</v>
      </c>
      <c r="C215" s="519"/>
      <c r="D215" s="520">
        <f>SUM(D216:D224)</f>
        <v>1281698749</v>
      </c>
    </row>
    <row r="216" spans="1:4" ht="30" x14ac:dyDescent="0.2">
      <c r="A216" s="500"/>
      <c r="B216" s="374" t="s">
        <v>684</v>
      </c>
      <c r="C216" s="501" t="s">
        <v>1337</v>
      </c>
      <c r="D216" s="494">
        <v>124056489</v>
      </c>
    </row>
    <row r="217" spans="1:4" ht="30" x14ac:dyDescent="0.2">
      <c r="A217" s="500"/>
      <c r="B217" s="374" t="s">
        <v>684</v>
      </c>
      <c r="C217" s="501" t="s">
        <v>1338</v>
      </c>
      <c r="D217" s="494">
        <v>281190000</v>
      </c>
    </row>
    <row r="218" spans="1:4" ht="30" x14ac:dyDescent="0.2">
      <c r="A218" s="500"/>
      <c r="B218" s="374" t="s">
        <v>684</v>
      </c>
      <c r="C218" s="501" t="s">
        <v>1339</v>
      </c>
      <c r="D218" s="494">
        <v>61800000</v>
      </c>
    </row>
    <row r="219" spans="1:4" ht="30" x14ac:dyDescent="0.2">
      <c r="A219" s="500"/>
      <c r="B219" s="374" t="s">
        <v>688</v>
      </c>
      <c r="C219" s="501" t="s">
        <v>1337</v>
      </c>
      <c r="D219" s="494">
        <v>772512937</v>
      </c>
    </row>
    <row r="220" spans="1:4" ht="30" x14ac:dyDescent="0.2">
      <c r="A220" s="500"/>
      <c r="B220" s="374" t="s">
        <v>688</v>
      </c>
      <c r="C220" s="501" t="s">
        <v>1340</v>
      </c>
      <c r="D220" s="494">
        <v>2060000</v>
      </c>
    </row>
    <row r="221" spans="1:4" ht="30" x14ac:dyDescent="0.2">
      <c r="A221" s="500"/>
      <c r="B221" s="374" t="s">
        <v>697</v>
      </c>
      <c r="C221" s="501" t="s">
        <v>1337</v>
      </c>
      <c r="D221" s="494">
        <v>10906065</v>
      </c>
    </row>
    <row r="222" spans="1:4" ht="30" x14ac:dyDescent="0.2">
      <c r="A222" s="500"/>
      <c r="B222" s="374" t="s">
        <v>697</v>
      </c>
      <c r="C222" s="501" t="s">
        <v>1338</v>
      </c>
      <c r="D222" s="494">
        <v>24720000</v>
      </c>
    </row>
    <row r="223" spans="1:4" ht="30" x14ac:dyDescent="0.2">
      <c r="A223" s="500"/>
      <c r="B223" s="374" t="s">
        <v>698</v>
      </c>
      <c r="C223" s="501" t="s">
        <v>1337</v>
      </c>
      <c r="D223" s="494">
        <v>1363258</v>
      </c>
    </row>
    <row r="224" spans="1:4" ht="30" x14ac:dyDescent="0.2">
      <c r="A224" s="500"/>
      <c r="B224" s="374" t="s">
        <v>698</v>
      </c>
      <c r="C224" s="501" t="s">
        <v>1338</v>
      </c>
      <c r="D224" s="494">
        <v>3090000</v>
      </c>
    </row>
    <row r="225" spans="1:4" ht="47.25" x14ac:dyDescent="0.25">
      <c r="A225" s="527">
        <v>2404</v>
      </c>
      <c r="B225" s="512" t="s">
        <v>57</v>
      </c>
      <c r="C225" s="521"/>
      <c r="D225" s="524">
        <f>D226+D240+D247+D250+D262</f>
        <v>8594900000</v>
      </c>
    </row>
    <row r="226" spans="1:4" ht="15.75" x14ac:dyDescent="0.25">
      <c r="A226" s="509"/>
      <c r="B226" s="510" t="s">
        <v>87</v>
      </c>
      <c r="C226" s="519"/>
      <c r="D226" s="516">
        <f>SUM(D227:D239)</f>
        <v>5184600000</v>
      </c>
    </row>
    <row r="227" spans="1:4" ht="30" x14ac:dyDescent="0.2">
      <c r="A227" s="500"/>
      <c r="B227" s="374" t="s">
        <v>711</v>
      </c>
      <c r="C227" s="501" t="s">
        <v>1284</v>
      </c>
      <c r="D227" s="494">
        <v>49000000</v>
      </c>
    </row>
    <row r="228" spans="1:4" ht="30" x14ac:dyDescent="0.2">
      <c r="A228" s="500"/>
      <c r="B228" s="374" t="s">
        <v>711</v>
      </c>
      <c r="C228" s="501" t="s">
        <v>1341</v>
      </c>
      <c r="D228" s="494">
        <f>440000000-149551200</f>
        <v>290448800</v>
      </c>
    </row>
    <row r="229" spans="1:4" ht="30" x14ac:dyDescent="0.2">
      <c r="A229" s="500"/>
      <c r="B229" s="374" t="s">
        <v>717</v>
      </c>
      <c r="C229" s="501" t="s">
        <v>1284</v>
      </c>
      <c r="D229" s="494">
        <f>42000000</f>
        <v>42000000</v>
      </c>
    </row>
    <row r="230" spans="1:4" ht="30" x14ac:dyDescent="0.2">
      <c r="A230" s="500"/>
      <c r="B230" s="374" t="s">
        <v>717</v>
      </c>
      <c r="C230" s="501" t="s">
        <v>1341</v>
      </c>
      <c r="D230" s="494">
        <v>286000000</v>
      </c>
    </row>
    <row r="231" spans="1:4" x14ac:dyDescent="0.2">
      <c r="A231" s="500"/>
      <c r="B231" s="374" t="s">
        <v>719</v>
      </c>
      <c r="C231" s="501" t="s">
        <v>1284</v>
      </c>
      <c r="D231" s="494">
        <f>35000000</f>
        <v>35000000</v>
      </c>
    </row>
    <row r="232" spans="1:4" ht="30" x14ac:dyDescent="0.2">
      <c r="A232" s="500"/>
      <c r="B232" s="374" t="s">
        <v>721</v>
      </c>
      <c r="C232" s="501" t="s">
        <v>1284</v>
      </c>
      <c r="D232" s="494">
        <v>1900000000</v>
      </c>
    </row>
    <row r="233" spans="1:4" ht="30" x14ac:dyDescent="0.2">
      <c r="A233" s="500"/>
      <c r="B233" s="374" t="s">
        <v>721</v>
      </c>
      <c r="C233" s="501" t="s">
        <v>1341</v>
      </c>
      <c r="D233" s="494">
        <f>276151200+200000000+50000000+20000000+380000000+300000000+400000000+80000000+130000000+80000000-20600000</f>
        <v>1895551200</v>
      </c>
    </row>
    <row r="234" spans="1:4" ht="30" x14ac:dyDescent="0.2">
      <c r="A234" s="500"/>
      <c r="B234" s="374" t="s">
        <v>721</v>
      </c>
      <c r="C234" s="501" t="s">
        <v>1342</v>
      </c>
      <c r="D234" s="494">
        <v>20600000</v>
      </c>
    </row>
    <row r="235" spans="1:4" x14ac:dyDescent="0.2">
      <c r="A235" s="500"/>
      <c r="B235" s="374" t="s">
        <v>733</v>
      </c>
      <c r="C235" s="501" t="s">
        <v>1284</v>
      </c>
      <c r="D235" s="494">
        <v>6000000</v>
      </c>
    </row>
    <row r="236" spans="1:4" ht="30" x14ac:dyDescent="0.2">
      <c r="A236" s="500"/>
      <c r="B236" s="374" t="s">
        <v>735</v>
      </c>
      <c r="C236" s="501" t="s">
        <v>1284</v>
      </c>
      <c r="D236" s="494">
        <f>392000000-20000000</f>
        <v>372000000</v>
      </c>
    </row>
    <row r="237" spans="1:4" ht="30" x14ac:dyDescent="0.2">
      <c r="A237" s="500"/>
      <c r="B237" s="374" t="s">
        <v>736</v>
      </c>
      <c r="C237" s="501" t="s">
        <v>1284</v>
      </c>
      <c r="D237" s="494">
        <f>238000000-20000000</f>
        <v>218000000</v>
      </c>
    </row>
    <row r="238" spans="1:4" ht="30" x14ac:dyDescent="0.2">
      <c r="A238" s="500"/>
      <c r="B238" s="374" t="s">
        <v>740</v>
      </c>
      <c r="C238" s="501" t="s">
        <v>1284</v>
      </c>
      <c r="D238" s="494">
        <v>50000000</v>
      </c>
    </row>
    <row r="239" spans="1:4" ht="30" x14ac:dyDescent="0.2">
      <c r="A239" s="500"/>
      <c r="B239" s="374" t="s">
        <v>744</v>
      </c>
      <c r="C239" s="501" t="s">
        <v>1284</v>
      </c>
      <c r="D239" s="494">
        <v>20000000</v>
      </c>
    </row>
    <row r="240" spans="1:4" ht="15.75" x14ac:dyDescent="0.25">
      <c r="A240" s="509"/>
      <c r="B240" s="510" t="s">
        <v>88</v>
      </c>
      <c r="C240" s="519"/>
      <c r="D240" s="516">
        <f>SUM(D241:D246)</f>
        <v>1909300000</v>
      </c>
    </row>
    <row r="241" spans="1:4" ht="30" x14ac:dyDescent="0.2">
      <c r="A241" s="500"/>
      <c r="B241" s="374" t="s">
        <v>749</v>
      </c>
      <c r="C241" s="501" t="s">
        <v>1284</v>
      </c>
      <c r="D241" s="494">
        <f>24000000+38000000-20000000</f>
        <v>42000000</v>
      </c>
    </row>
    <row r="242" spans="1:4" ht="30" x14ac:dyDescent="0.2">
      <c r="A242" s="500"/>
      <c r="B242" s="374" t="s">
        <v>749</v>
      </c>
      <c r="C242" s="501" t="s">
        <v>1343</v>
      </c>
      <c r="D242" s="494">
        <v>1236000000</v>
      </c>
    </row>
    <row r="243" spans="1:4" ht="30" x14ac:dyDescent="0.2">
      <c r="A243" s="500"/>
      <c r="B243" s="374" t="s">
        <v>749</v>
      </c>
      <c r="C243" s="501" t="s">
        <v>1344</v>
      </c>
      <c r="D243" s="494">
        <v>10300000</v>
      </c>
    </row>
    <row r="244" spans="1:4" ht="30" x14ac:dyDescent="0.2">
      <c r="A244" s="500"/>
      <c r="B244" s="374" t="s">
        <v>750</v>
      </c>
      <c r="C244" s="501" t="s">
        <v>1284</v>
      </c>
      <c r="D244" s="494">
        <v>50000000</v>
      </c>
    </row>
    <row r="245" spans="1:4" ht="30" x14ac:dyDescent="0.2">
      <c r="A245" s="500"/>
      <c r="B245" s="374" t="s">
        <v>752</v>
      </c>
      <c r="C245" s="501" t="s">
        <v>1284</v>
      </c>
      <c r="D245" s="494">
        <v>20000000</v>
      </c>
    </row>
    <row r="246" spans="1:4" ht="30" x14ac:dyDescent="0.2">
      <c r="A246" s="500"/>
      <c r="B246" s="374" t="s">
        <v>754</v>
      </c>
      <c r="C246" s="501" t="s">
        <v>1284</v>
      </c>
      <c r="D246" s="494">
        <v>551000000</v>
      </c>
    </row>
    <row r="247" spans="1:4" ht="15.75" x14ac:dyDescent="0.25">
      <c r="A247" s="509"/>
      <c r="B247" s="510" t="s">
        <v>89</v>
      </c>
      <c r="C247" s="519"/>
      <c r="D247" s="516">
        <f>SUM(D248:D249)</f>
        <v>54000000</v>
      </c>
    </row>
    <row r="248" spans="1:4" ht="45" x14ac:dyDescent="0.2">
      <c r="A248" s="500"/>
      <c r="B248" s="374" t="s">
        <v>756</v>
      </c>
      <c r="C248" s="501" t="s">
        <v>1284</v>
      </c>
      <c r="D248" s="494">
        <v>34000000</v>
      </c>
    </row>
    <row r="249" spans="1:4" ht="30" x14ac:dyDescent="0.2">
      <c r="A249" s="500"/>
      <c r="B249" s="374" t="s">
        <v>758</v>
      </c>
      <c r="C249" s="501" t="s">
        <v>1284</v>
      </c>
      <c r="D249" s="494">
        <v>20000000</v>
      </c>
    </row>
    <row r="250" spans="1:4" ht="47.25" x14ac:dyDescent="0.25">
      <c r="A250" s="509"/>
      <c r="B250" s="510" t="s">
        <v>90</v>
      </c>
      <c r="C250" s="519"/>
      <c r="D250" s="516">
        <f>SUM(D251:D261)</f>
        <v>948000000</v>
      </c>
    </row>
    <row r="251" spans="1:4" ht="45" x14ac:dyDescent="0.2">
      <c r="A251" s="500"/>
      <c r="B251" s="374" t="s">
        <v>763</v>
      </c>
      <c r="C251" s="501" t="s">
        <v>1284</v>
      </c>
      <c r="D251" s="494">
        <v>100000000</v>
      </c>
    </row>
    <row r="252" spans="1:4" ht="45" x14ac:dyDescent="0.2">
      <c r="A252" s="500"/>
      <c r="B252" s="374" t="s">
        <v>763</v>
      </c>
      <c r="C252" s="501" t="s">
        <v>1284</v>
      </c>
      <c r="D252" s="494">
        <v>100000000</v>
      </c>
    </row>
    <row r="253" spans="1:4" ht="30" x14ac:dyDescent="0.2">
      <c r="A253" s="500"/>
      <c r="B253" s="374" t="s">
        <v>766</v>
      </c>
      <c r="C253" s="501" t="s">
        <v>1284</v>
      </c>
      <c r="D253" s="494">
        <v>50000000</v>
      </c>
    </row>
    <row r="254" spans="1:4" ht="30" x14ac:dyDescent="0.2">
      <c r="A254" s="500"/>
      <c r="B254" s="374" t="s">
        <v>767</v>
      </c>
      <c r="C254" s="501" t="s">
        <v>1284</v>
      </c>
      <c r="D254" s="494">
        <v>20000000</v>
      </c>
    </row>
    <row r="255" spans="1:4" ht="45" x14ac:dyDescent="0.2">
      <c r="A255" s="500"/>
      <c r="B255" s="374" t="s">
        <v>770</v>
      </c>
      <c r="C255" s="501" t="s">
        <v>1284</v>
      </c>
      <c r="D255" s="494">
        <v>300000000</v>
      </c>
    </row>
    <row r="256" spans="1:4" ht="30" x14ac:dyDescent="0.2">
      <c r="A256" s="500"/>
      <c r="B256" s="374" t="s">
        <v>775</v>
      </c>
      <c r="C256" s="501" t="s">
        <v>1284</v>
      </c>
      <c r="D256" s="494">
        <f>128000000-50000000</f>
        <v>78000000</v>
      </c>
    </row>
    <row r="257" spans="1:4" ht="45" x14ac:dyDescent="0.2">
      <c r="A257" s="500"/>
      <c r="B257" s="374" t="s">
        <v>777</v>
      </c>
      <c r="C257" s="501" t="s">
        <v>1284</v>
      </c>
      <c r="D257" s="494">
        <v>50000000</v>
      </c>
    </row>
    <row r="258" spans="1:4" ht="45" x14ac:dyDescent="0.2">
      <c r="A258" s="500"/>
      <c r="B258" s="374" t="s">
        <v>779</v>
      </c>
      <c r="C258" s="501" t="s">
        <v>1284</v>
      </c>
      <c r="D258" s="494">
        <v>200000000</v>
      </c>
    </row>
    <row r="259" spans="1:4" ht="30" x14ac:dyDescent="0.2">
      <c r="A259" s="500"/>
      <c r="B259" s="374" t="s">
        <v>780</v>
      </c>
      <c r="C259" s="501" t="s">
        <v>1284</v>
      </c>
      <c r="D259" s="494">
        <v>30000000</v>
      </c>
    </row>
    <row r="260" spans="1:4" ht="30" x14ac:dyDescent="0.2">
      <c r="A260" s="500"/>
      <c r="B260" s="374" t="s">
        <v>782</v>
      </c>
      <c r="C260" s="501" t="s">
        <v>1284</v>
      </c>
      <c r="D260" s="494">
        <v>10000000</v>
      </c>
    </row>
    <row r="261" spans="1:4" ht="30" x14ac:dyDescent="0.2">
      <c r="A261" s="500"/>
      <c r="B261" s="374" t="s">
        <v>784</v>
      </c>
      <c r="C261" s="501" t="s">
        <v>1284</v>
      </c>
      <c r="D261" s="494">
        <v>10000000</v>
      </c>
    </row>
    <row r="262" spans="1:4" ht="31.5" x14ac:dyDescent="0.25">
      <c r="A262" s="509"/>
      <c r="B262" s="510" t="s">
        <v>1259</v>
      </c>
      <c r="C262" s="519"/>
      <c r="D262" s="516">
        <f>SUM(D263:D265)</f>
        <v>499000000</v>
      </c>
    </row>
    <row r="263" spans="1:4" ht="30" x14ac:dyDescent="0.2">
      <c r="A263" s="500"/>
      <c r="B263" s="374" t="s">
        <v>788</v>
      </c>
      <c r="C263" s="501" t="s">
        <v>1284</v>
      </c>
      <c r="D263" s="494">
        <v>157000000</v>
      </c>
    </row>
    <row r="264" spans="1:4" ht="45" x14ac:dyDescent="0.2">
      <c r="A264" s="500"/>
      <c r="B264" s="374" t="s">
        <v>790</v>
      </c>
      <c r="C264" s="501" t="s">
        <v>1284</v>
      </c>
      <c r="D264" s="494">
        <v>242000000</v>
      </c>
    </row>
    <row r="265" spans="1:4" ht="45" x14ac:dyDescent="0.2">
      <c r="A265" s="500"/>
      <c r="B265" s="374" t="s">
        <v>792</v>
      </c>
      <c r="C265" s="501" t="s">
        <v>1284</v>
      </c>
      <c r="D265" s="494">
        <v>100000000</v>
      </c>
    </row>
  </sheetData>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U52"/>
  <sheetViews>
    <sheetView zoomScale="130" zoomScaleNormal="130" workbookViewId="0">
      <pane xSplit="2" ySplit="3" topLeftCell="C4" activePane="bottomRight" state="frozen"/>
      <selection pane="topRight" activeCell="D1" sqref="D1"/>
      <selection pane="bottomLeft" activeCell="A9" sqref="A9"/>
      <selection pane="bottomRight" activeCell="A3" sqref="A3"/>
    </sheetView>
  </sheetViews>
  <sheetFormatPr baseColWidth="10" defaultRowHeight="15" x14ac:dyDescent="0.25"/>
  <cols>
    <col min="1" max="1" width="18.85546875" style="552" customWidth="1"/>
    <col min="2" max="2" width="45.42578125" style="552" customWidth="1"/>
    <col min="3" max="3" width="16.85546875" style="552" customWidth="1"/>
    <col min="4" max="27" width="16.7109375" style="552" bestFit="1" customWidth="1"/>
    <col min="28" max="34" width="16.5703125" style="552" customWidth="1"/>
    <col min="35" max="35" width="7.28515625" style="553" customWidth="1"/>
    <col min="36" max="36" width="17.85546875" style="552" hidden="1" customWidth="1"/>
    <col min="37" max="37" width="19" style="554" hidden="1" customWidth="1"/>
    <col min="38" max="38" width="17.85546875" style="554" hidden="1" customWidth="1"/>
    <col min="39" max="39" width="20" style="554" hidden="1" customWidth="1"/>
    <col min="40" max="40" width="5.85546875" style="554" hidden="1" customWidth="1"/>
    <col min="41" max="42" width="0" style="554" hidden="1" customWidth="1"/>
    <col min="43" max="47" width="11.42578125" style="554"/>
    <col min="48" max="16384" width="11.42578125" style="552"/>
  </cols>
  <sheetData>
    <row r="1" spans="1:47" x14ac:dyDescent="0.25">
      <c r="A1" s="551" t="s">
        <v>1351</v>
      </c>
    </row>
    <row r="2" spans="1:47" x14ac:dyDescent="0.25">
      <c r="A2" s="551" t="s">
        <v>1352</v>
      </c>
    </row>
    <row r="3" spans="1:47" s="551" customFormat="1" ht="45" x14ac:dyDescent="0.25">
      <c r="A3" s="555"/>
      <c r="B3" s="556"/>
      <c r="C3" s="555" t="s">
        <v>1353</v>
      </c>
      <c r="D3" s="555" t="s">
        <v>1236</v>
      </c>
      <c r="E3" s="555" t="s">
        <v>1354</v>
      </c>
      <c r="F3" s="555" t="s">
        <v>1237</v>
      </c>
      <c r="G3" s="555" t="s">
        <v>1238</v>
      </c>
      <c r="H3" s="555" t="s">
        <v>6</v>
      </c>
      <c r="I3" s="555" t="s">
        <v>8</v>
      </c>
      <c r="J3" s="555" t="s">
        <v>1239</v>
      </c>
      <c r="K3" s="555" t="s">
        <v>7</v>
      </c>
      <c r="L3" s="555" t="s">
        <v>1240</v>
      </c>
      <c r="M3" s="555" t="s">
        <v>1241</v>
      </c>
      <c r="N3" s="555" t="s">
        <v>1242</v>
      </c>
      <c r="O3" s="555" t="s">
        <v>1</v>
      </c>
      <c r="P3" s="555" t="s">
        <v>1243</v>
      </c>
      <c r="Q3" s="557" t="s">
        <v>1244</v>
      </c>
      <c r="R3" s="555" t="s">
        <v>1245</v>
      </c>
      <c r="S3" s="555" t="s">
        <v>1246</v>
      </c>
      <c r="T3" s="557" t="s">
        <v>9</v>
      </c>
      <c r="U3" s="555" t="s">
        <v>1247</v>
      </c>
      <c r="V3" s="555" t="s">
        <v>1248</v>
      </c>
      <c r="W3" s="557" t="s">
        <v>1249</v>
      </c>
      <c r="X3" s="555" t="s">
        <v>29</v>
      </c>
      <c r="Y3" s="555" t="s">
        <v>1250</v>
      </c>
      <c r="Z3" s="555" t="s">
        <v>27</v>
      </c>
      <c r="AA3" s="555" t="s">
        <v>1251</v>
      </c>
      <c r="AB3" s="555" t="s">
        <v>30</v>
      </c>
      <c r="AC3" s="555" t="s">
        <v>1252</v>
      </c>
      <c r="AD3" s="555" t="s">
        <v>1253</v>
      </c>
      <c r="AE3" s="555" t="s">
        <v>1100</v>
      </c>
      <c r="AF3" s="555" t="s">
        <v>1101</v>
      </c>
      <c r="AG3" s="555" t="s">
        <v>1254</v>
      </c>
      <c r="AH3" s="555" t="s">
        <v>1255</v>
      </c>
      <c r="AI3" s="558"/>
      <c r="AJ3" s="551" t="s">
        <v>1355</v>
      </c>
      <c r="AK3" s="559"/>
      <c r="AL3" s="559"/>
      <c r="AM3" s="559"/>
      <c r="AN3" s="559"/>
      <c r="AO3" s="559"/>
      <c r="AP3" s="559"/>
      <c r="AQ3" s="559"/>
      <c r="AR3" s="559"/>
      <c r="AS3" s="559"/>
      <c r="AT3" s="559"/>
      <c r="AU3" s="559"/>
    </row>
    <row r="4" spans="1:47" s="551" customFormat="1" x14ac:dyDescent="0.25">
      <c r="A4" s="560"/>
      <c r="B4" s="560" t="s">
        <v>1356</v>
      </c>
      <c r="C4" s="561">
        <f>C9+C10</f>
        <v>111600185347.77191</v>
      </c>
      <c r="D4" s="561">
        <f t="shared" ref="D4:AH4" si="0">D9+D10</f>
        <v>78922777850.421906</v>
      </c>
      <c r="E4" s="561">
        <f t="shared" si="0"/>
        <v>4635000000</v>
      </c>
      <c r="F4" s="561">
        <f t="shared" si="0"/>
        <v>455916192</v>
      </c>
      <c r="G4" s="561">
        <f t="shared" si="0"/>
        <v>686534160</v>
      </c>
      <c r="H4" s="561">
        <f t="shared" si="0"/>
        <v>116381730</v>
      </c>
      <c r="I4" s="561">
        <f t="shared" si="0"/>
        <v>313585511</v>
      </c>
      <c r="J4" s="561">
        <f t="shared" si="0"/>
        <v>188996152</v>
      </c>
      <c r="K4" s="561">
        <f t="shared" si="0"/>
        <v>141747115</v>
      </c>
      <c r="L4" s="561">
        <f t="shared" si="0"/>
        <v>1798408519</v>
      </c>
      <c r="M4" s="561">
        <f t="shared" si="0"/>
        <v>910898749.35000002</v>
      </c>
      <c r="N4" s="561">
        <f t="shared" si="0"/>
        <v>517060000</v>
      </c>
      <c r="O4" s="561">
        <f t="shared" si="0"/>
        <v>1551180000</v>
      </c>
      <c r="P4" s="561">
        <f t="shared" si="0"/>
        <v>2492600000</v>
      </c>
      <c r="Q4" s="561">
        <f t="shared" si="0"/>
        <v>207545000</v>
      </c>
      <c r="R4" s="561">
        <f t="shared" si="0"/>
        <v>73130000</v>
      </c>
      <c r="S4" s="561">
        <f t="shared" si="0"/>
        <v>18746000</v>
      </c>
      <c r="T4" s="561">
        <f t="shared" si="0"/>
        <v>206000</v>
      </c>
      <c r="U4" s="561">
        <f t="shared" si="0"/>
        <v>52530000</v>
      </c>
      <c r="V4" s="561">
        <f t="shared" si="0"/>
        <v>281190000</v>
      </c>
      <c r="W4" s="561">
        <f t="shared" si="0"/>
        <v>2111500</v>
      </c>
      <c r="X4" s="561">
        <f t="shared" si="0"/>
        <v>5152060000</v>
      </c>
      <c r="Y4" s="561">
        <f t="shared" si="0"/>
        <v>2575000</v>
      </c>
      <c r="Z4" s="561">
        <f t="shared" si="0"/>
        <v>2070300000</v>
      </c>
      <c r="AA4" s="561">
        <f t="shared" si="0"/>
        <v>370800000</v>
      </c>
      <c r="AB4" s="561">
        <f t="shared" si="0"/>
        <v>1246300000</v>
      </c>
      <c r="AC4" s="561">
        <f t="shared" si="0"/>
        <v>517060000</v>
      </c>
      <c r="AD4" s="561">
        <f t="shared" si="0"/>
        <v>824000000</v>
      </c>
      <c r="AE4" s="561">
        <f t="shared" si="0"/>
        <v>2060000000</v>
      </c>
      <c r="AF4" s="561">
        <f t="shared" si="0"/>
        <v>2060000000</v>
      </c>
      <c r="AG4" s="561">
        <f t="shared" si="0"/>
        <v>55311000</v>
      </c>
      <c r="AH4" s="562">
        <f t="shared" si="0"/>
        <v>3875234869</v>
      </c>
      <c r="AI4" s="563"/>
      <c r="AJ4" s="564" t="s">
        <v>1256</v>
      </c>
      <c r="AK4" s="565" t="s">
        <v>1257</v>
      </c>
      <c r="AL4" s="565" t="s">
        <v>1357</v>
      </c>
      <c r="AM4" s="565" t="s">
        <v>1353</v>
      </c>
      <c r="AN4" s="566"/>
      <c r="AO4" s="559"/>
      <c r="AP4" s="559"/>
      <c r="AQ4" s="559"/>
      <c r="AR4" s="559"/>
      <c r="AS4" s="559"/>
      <c r="AT4" s="559"/>
      <c r="AU4" s="559"/>
    </row>
    <row r="5" spans="1:47" s="577" customFormat="1" hidden="1" x14ac:dyDescent="0.25">
      <c r="A5" s="567"/>
      <c r="B5" s="568" t="s">
        <v>1358</v>
      </c>
      <c r="C5" s="569">
        <f>E5+D5</f>
        <v>28933458000</v>
      </c>
      <c r="D5" s="570">
        <f>'[1]EJECUCION HISTORICO'!J240+'[1]EJECUCION HISTORICO'!J215+'[1]EJECUCION HISTORICO'!J124-4635000000</f>
        <v>24298458000</v>
      </c>
      <c r="E5" s="570">
        <v>4635000000</v>
      </c>
      <c r="F5" s="567"/>
      <c r="G5" s="567"/>
      <c r="H5" s="567"/>
      <c r="I5" s="567"/>
      <c r="J5" s="567"/>
      <c r="K5" s="567"/>
      <c r="L5" s="567"/>
      <c r="M5" s="567"/>
      <c r="N5" s="567"/>
      <c r="O5" s="567"/>
      <c r="P5" s="567"/>
      <c r="Q5" s="571"/>
      <c r="R5" s="567"/>
      <c r="S5" s="567"/>
      <c r="T5" s="571"/>
      <c r="U5" s="567"/>
      <c r="V5" s="567"/>
      <c r="W5" s="571"/>
      <c r="X5" s="567"/>
      <c r="Y5" s="567"/>
      <c r="Z5" s="567"/>
      <c r="AA5" s="567"/>
      <c r="AB5" s="567"/>
      <c r="AC5" s="567"/>
      <c r="AD5" s="567"/>
      <c r="AE5" s="567"/>
      <c r="AF5" s="567"/>
      <c r="AG5" s="567"/>
      <c r="AH5" s="572"/>
      <c r="AI5" s="573"/>
      <c r="AJ5" s="574" t="s">
        <v>1359</v>
      </c>
      <c r="AK5" s="575">
        <v>27822453501.599998</v>
      </c>
      <c r="AL5" s="575">
        <v>4635000000</v>
      </c>
      <c r="AM5" s="575">
        <v>32457453501.599998</v>
      </c>
      <c r="AN5" s="576">
        <f>AM5/$AM$8</f>
        <v>0.29083691393930117</v>
      </c>
      <c r="AO5" s="554"/>
      <c r="AP5" s="554"/>
      <c r="AQ5" s="554"/>
      <c r="AR5" s="554"/>
      <c r="AS5" s="554"/>
      <c r="AT5" s="554"/>
      <c r="AU5" s="554"/>
    </row>
    <row r="6" spans="1:47" s="577" customFormat="1" hidden="1" x14ac:dyDescent="0.25">
      <c r="A6" s="567"/>
      <c r="B6" s="568" t="s">
        <v>1360</v>
      </c>
      <c r="C6" s="569">
        <f t="shared" ref="C6:C8" si="1">E6+D6</f>
        <v>1833995501.5999999</v>
      </c>
      <c r="D6" s="570">
        <f>'[1]EJECUCION HISTORICO'!J7</f>
        <v>1833995501.5999999</v>
      </c>
      <c r="E6" s="567"/>
      <c r="F6" s="567"/>
      <c r="G6" s="567"/>
      <c r="H6" s="567"/>
      <c r="I6" s="567"/>
      <c r="J6" s="567"/>
      <c r="K6" s="567"/>
      <c r="L6" s="567"/>
      <c r="M6" s="567"/>
      <c r="N6" s="567"/>
      <c r="O6" s="567"/>
      <c r="P6" s="567"/>
      <c r="Q6" s="571"/>
      <c r="R6" s="567"/>
      <c r="S6" s="567"/>
      <c r="T6" s="571"/>
      <c r="U6" s="567"/>
      <c r="V6" s="567"/>
      <c r="W6" s="571"/>
      <c r="X6" s="567"/>
      <c r="Y6" s="567"/>
      <c r="Z6" s="567"/>
      <c r="AA6" s="567"/>
      <c r="AB6" s="567"/>
      <c r="AC6" s="567"/>
      <c r="AD6" s="567"/>
      <c r="AE6" s="567"/>
      <c r="AF6" s="567"/>
      <c r="AG6" s="567"/>
      <c r="AH6" s="572"/>
      <c r="AI6" s="573"/>
      <c r="AJ6" s="574" t="s">
        <v>1361</v>
      </c>
      <c r="AK6" s="578">
        <v>8031951380.8219166</v>
      </c>
      <c r="AL6" s="575"/>
      <c r="AM6" s="575">
        <v>8031951380.8219166</v>
      </c>
      <c r="AN6" s="576">
        <f t="shared" ref="AN6:AN8" si="2">AM6/$AM$8</f>
        <v>7.1970770978493484E-2</v>
      </c>
      <c r="AO6" s="554"/>
      <c r="AP6" s="554"/>
      <c r="AQ6" s="554"/>
      <c r="AR6" s="554"/>
      <c r="AS6" s="554"/>
      <c r="AT6" s="554"/>
      <c r="AU6" s="554"/>
    </row>
    <row r="7" spans="1:47" s="577" customFormat="1" hidden="1" x14ac:dyDescent="0.25">
      <c r="A7" s="567"/>
      <c r="B7" s="568" t="s">
        <v>1362</v>
      </c>
      <c r="C7" s="569">
        <f t="shared" si="1"/>
        <v>1690000000</v>
      </c>
      <c r="D7" s="570">
        <f>'[1]EJECUCION HISTORICO'!J67</f>
        <v>1690000000</v>
      </c>
      <c r="E7" s="567"/>
      <c r="F7" s="567"/>
      <c r="G7" s="567"/>
      <c r="H7" s="567"/>
      <c r="I7" s="567"/>
      <c r="J7" s="567"/>
      <c r="K7" s="567"/>
      <c r="L7" s="567"/>
      <c r="M7" s="567"/>
      <c r="N7" s="567"/>
      <c r="O7" s="567"/>
      <c r="P7" s="567"/>
      <c r="Q7" s="571"/>
      <c r="R7" s="567"/>
      <c r="S7" s="567"/>
      <c r="T7" s="571"/>
      <c r="U7" s="567"/>
      <c r="V7" s="567"/>
      <c r="W7" s="571"/>
      <c r="X7" s="567"/>
      <c r="Y7" s="567"/>
      <c r="Z7" s="567"/>
      <c r="AA7" s="567"/>
      <c r="AB7" s="567"/>
      <c r="AC7" s="567"/>
      <c r="AD7" s="567"/>
      <c r="AE7" s="567"/>
      <c r="AF7" s="567"/>
      <c r="AG7" s="567"/>
      <c r="AH7" s="572"/>
      <c r="AI7" s="573"/>
      <c r="AJ7" s="574" t="s">
        <v>1258</v>
      </c>
      <c r="AK7" s="575">
        <v>71110780465</v>
      </c>
      <c r="AL7" s="575"/>
      <c r="AM7" s="575">
        <v>71110780465</v>
      </c>
      <c r="AN7" s="576">
        <f t="shared" si="2"/>
        <v>0.63719231507906915</v>
      </c>
      <c r="AO7" s="554"/>
      <c r="AP7" s="554"/>
      <c r="AQ7" s="554"/>
      <c r="AR7" s="554"/>
      <c r="AS7" s="554"/>
      <c r="AT7" s="554"/>
      <c r="AU7" s="554"/>
    </row>
    <row r="8" spans="1:47" s="577" customFormat="1" hidden="1" x14ac:dyDescent="0.25">
      <c r="A8" s="567"/>
      <c r="B8" s="568" t="s">
        <v>1363</v>
      </c>
      <c r="C8" s="569">
        <f t="shared" si="1"/>
        <v>8031951380.8219166</v>
      </c>
      <c r="D8" s="570">
        <f>'[1]EJECUCION HISTORICO'!J265</f>
        <v>8031951380.8219166</v>
      </c>
      <c r="E8" s="567"/>
      <c r="F8" s="567"/>
      <c r="G8" s="567"/>
      <c r="H8" s="567"/>
      <c r="I8" s="567"/>
      <c r="J8" s="567"/>
      <c r="K8" s="567"/>
      <c r="L8" s="567"/>
      <c r="M8" s="567"/>
      <c r="N8" s="567"/>
      <c r="O8" s="567"/>
      <c r="P8" s="567"/>
      <c r="Q8" s="571"/>
      <c r="R8" s="567"/>
      <c r="S8" s="567"/>
      <c r="T8" s="571"/>
      <c r="U8" s="567"/>
      <c r="V8" s="567"/>
      <c r="W8" s="571"/>
      <c r="X8" s="567"/>
      <c r="Y8" s="567"/>
      <c r="Z8" s="567"/>
      <c r="AA8" s="567"/>
      <c r="AB8" s="567"/>
      <c r="AC8" s="567"/>
      <c r="AD8" s="567"/>
      <c r="AE8" s="567"/>
      <c r="AF8" s="567"/>
      <c r="AG8" s="567"/>
      <c r="AH8" s="572"/>
      <c r="AI8" s="573"/>
      <c r="AJ8" s="579" t="s">
        <v>1353</v>
      </c>
      <c r="AK8" s="580">
        <v>106965185347.77191</v>
      </c>
      <c r="AL8" s="580">
        <v>4635000000</v>
      </c>
      <c r="AM8" s="580">
        <v>111600185347.77191</v>
      </c>
      <c r="AN8" s="581">
        <f t="shared" si="2"/>
        <v>1</v>
      </c>
      <c r="AO8" s="554"/>
      <c r="AP8" s="554"/>
      <c r="AQ8" s="554"/>
      <c r="AR8" s="554"/>
      <c r="AS8" s="554"/>
      <c r="AT8" s="554"/>
      <c r="AU8" s="554"/>
    </row>
    <row r="9" spans="1:47" s="551" customFormat="1" hidden="1" x14ac:dyDescent="0.25">
      <c r="A9" s="560"/>
      <c r="B9" s="582" t="s">
        <v>1257</v>
      </c>
      <c r="C9" s="583">
        <f>SUM(C5:C8)</f>
        <v>40489404882.421913</v>
      </c>
      <c r="D9" s="583">
        <f t="shared" ref="D9:E9" si="3">SUM(D5:D8)</f>
        <v>35854404882.421913</v>
      </c>
      <c r="E9" s="583">
        <f t="shared" si="3"/>
        <v>4635000000</v>
      </c>
      <c r="F9" s="560"/>
      <c r="G9" s="560"/>
      <c r="H9" s="560"/>
      <c r="I9" s="560"/>
      <c r="J9" s="560"/>
      <c r="K9" s="560"/>
      <c r="L9" s="560"/>
      <c r="M9" s="560"/>
      <c r="N9" s="560"/>
      <c r="O9" s="560"/>
      <c r="P9" s="560"/>
      <c r="Q9" s="584"/>
      <c r="R9" s="560"/>
      <c r="S9" s="560"/>
      <c r="T9" s="584"/>
      <c r="U9" s="560"/>
      <c r="V9" s="560"/>
      <c r="W9" s="584"/>
      <c r="X9" s="560"/>
      <c r="Y9" s="560"/>
      <c r="Z9" s="560"/>
      <c r="AA9" s="560"/>
      <c r="AB9" s="560"/>
      <c r="AC9" s="560"/>
      <c r="AD9" s="560"/>
      <c r="AE9" s="560"/>
      <c r="AF9" s="560"/>
      <c r="AG9" s="560"/>
      <c r="AH9" s="555"/>
      <c r="AI9" s="558"/>
      <c r="AK9" s="559"/>
      <c r="AL9" s="559"/>
      <c r="AM9" s="559"/>
      <c r="AN9" s="559"/>
      <c r="AO9" s="559"/>
      <c r="AP9" s="559"/>
      <c r="AQ9" s="559"/>
      <c r="AR9" s="559"/>
      <c r="AS9" s="559"/>
      <c r="AT9" s="559"/>
      <c r="AU9" s="559"/>
    </row>
    <row r="10" spans="1:47" s="551" customFormat="1" x14ac:dyDescent="0.25">
      <c r="A10" s="585" t="s">
        <v>1364</v>
      </c>
      <c r="B10" s="586" t="s">
        <v>1258</v>
      </c>
      <c r="C10" s="585">
        <v>71110780465.350006</v>
      </c>
      <c r="D10" s="585">
        <v>43068372968</v>
      </c>
      <c r="E10" s="585">
        <v>0</v>
      </c>
      <c r="F10" s="585">
        <v>455916192</v>
      </c>
      <c r="G10" s="585">
        <v>686534160</v>
      </c>
      <c r="H10" s="585">
        <v>116381730</v>
      </c>
      <c r="I10" s="585">
        <v>313585511</v>
      </c>
      <c r="J10" s="585">
        <v>188996152</v>
      </c>
      <c r="K10" s="585">
        <v>141747115</v>
      </c>
      <c r="L10" s="585">
        <v>1798408519</v>
      </c>
      <c r="M10" s="585">
        <v>910898749.35000002</v>
      </c>
      <c r="N10" s="585">
        <v>517060000</v>
      </c>
      <c r="O10" s="585">
        <v>1551180000</v>
      </c>
      <c r="P10" s="585">
        <v>2492600000</v>
      </c>
      <c r="Q10" s="585">
        <v>207545000</v>
      </c>
      <c r="R10" s="585">
        <v>73130000</v>
      </c>
      <c r="S10" s="585">
        <v>18746000</v>
      </c>
      <c r="T10" s="585">
        <v>206000</v>
      </c>
      <c r="U10" s="585">
        <v>52530000</v>
      </c>
      <c r="V10" s="585">
        <v>281190000</v>
      </c>
      <c r="W10" s="585">
        <v>2111500</v>
      </c>
      <c r="X10" s="585">
        <v>5152060000</v>
      </c>
      <c r="Y10" s="585">
        <v>2575000</v>
      </c>
      <c r="Z10" s="585">
        <v>2070300000</v>
      </c>
      <c r="AA10" s="585">
        <v>370800000</v>
      </c>
      <c r="AB10" s="585">
        <v>1246300000</v>
      </c>
      <c r="AC10" s="585">
        <v>517060000</v>
      </c>
      <c r="AD10" s="585">
        <v>824000000</v>
      </c>
      <c r="AE10" s="585">
        <v>2060000000</v>
      </c>
      <c r="AF10" s="585">
        <v>2060000000</v>
      </c>
      <c r="AG10" s="585">
        <v>55311000</v>
      </c>
      <c r="AH10" s="587">
        <v>3875234869</v>
      </c>
      <c r="AI10" s="588"/>
      <c r="AK10" s="559"/>
      <c r="AL10" s="589"/>
      <c r="AM10" s="559"/>
      <c r="AN10" s="559"/>
      <c r="AO10" s="559"/>
      <c r="AP10" s="559"/>
      <c r="AQ10" s="559"/>
      <c r="AR10" s="559"/>
      <c r="AS10" s="559"/>
      <c r="AT10" s="559"/>
      <c r="AU10" s="559"/>
    </row>
    <row r="11" spans="1:47" s="551" customFormat="1" ht="30" x14ac:dyDescent="0.25">
      <c r="A11" s="590" t="s">
        <v>1365</v>
      </c>
      <c r="B11" s="591" t="s">
        <v>1366</v>
      </c>
      <c r="C11" s="590">
        <v>25955664109</v>
      </c>
      <c r="D11" s="590">
        <v>17063837380</v>
      </c>
      <c r="E11" s="590">
        <v>0</v>
      </c>
      <c r="F11" s="590">
        <v>455916192</v>
      </c>
      <c r="G11" s="590">
        <v>686534160</v>
      </c>
      <c r="H11" s="590">
        <v>116381730</v>
      </c>
      <c r="I11" s="590">
        <v>313585511</v>
      </c>
      <c r="J11" s="590">
        <v>188996152</v>
      </c>
      <c r="K11" s="590">
        <v>141747115</v>
      </c>
      <c r="L11" s="590">
        <v>1200000000</v>
      </c>
      <c r="M11" s="590">
        <v>0</v>
      </c>
      <c r="N11" s="590">
        <v>517060000</v>
      </c>
      <c r="O11" s="590">
        <v>0</v>
      </c>
      <c r="P11" s="590">
        <v>0</v>
      </c>
      <c r="Q11" s="590">
        <v>0</v>
      </c>
      <c r="R11" s="590">
        <v>0</v>
      </c>
      <c r="S11" s="590">
        <v>0</v>
      </c>
      <c r="T11" s="590">
        <v>206000</v>
      </c>
      <c r="U11" s="590">
        <v>52530000</v>
      </c>
      <c r="V11" s="590">
        <v>0</v>
      </c>
      <c r="W11" s="590">
        <v>0</v>
      </c>
      <c r="X11" s="590">
        <v>0</v>
      </c>
      <c r="Y11" s="590">
        <v>2575000</v>
      </c>
      <c r="Z11" s="590">
        <v>0</v>
      </c>
      <c r="AA11" s="590">
        <v>0</v>
      </c>
      <c r="AB11" s="590">
        <v>0</v>
      </c>
      <c r="AC11" s="590">
        <v>517060000</v>
      </c>
      <c r="AD11" s="590">
        <v>824000000</v>
      </c>
      <c r="AE11" s="590">
        <v>0</v>
      </c>
      <c r="AF11" s="590">
        <v>0</v>
      </c>
      <c r="AG11" s="590">
        <v>0</v>
      </c>
      <c r="AH11" s="590">
        <v>3875234869</v>
      </c>
      <c r="AI11" s="588"/>
      <c r="AK11" s="559"/>
      <c r="AL11" s="559"/>
      <c r="AM11" s="559"/>
      <c r="AN11" s="559"/>
      <c r="AO11" s="559"/>
      <c r="AP11" s="559"/>
      <c r="AQ11" s="559"/>
      <c r="AR11" s="559"/>
      <c r="AS11" s="559"/>
      <c r="AT11" s="559"/>
      <c r="AU11" s="559"/>
    </row>
    <row r="12" spans="1:47" s="553" customFormat="1" x14ac:dyDescent="0.25">
      <c r="A12" s="592" t="s">
        <v>1367</v>
      </c>
      <c r="B12" s="593" t="s">
        <v>60</v>
      </c>
      <c r="C12" s="592">
        <v>12181696436</v>
      </c>
      <c r="D12" s="592">
        <v>10222864354</v>
      </c>
      <c r="E12" s="592">
        <v>0</v>
      </c>
      <c r="F12" s="592">
        <v>455916192</v>
      </c>
      <c r="G12" s="592">
        <v>686534160</v>
      </c>
      <c r="H12" s="592">
        <v>116381730</v>
      </c>
      <c r="I12" s="592">
        <v>0</v>
      </c>
      <c r="J12" s="592">
        <v>0</v>
      </c>
      <c r="K12" s="592">
        <v>0</v>
      </c>
      <c r="L12" s="592">
        <f>700000000+598408519</f>
        <v>1298408519</v>
      </c>
      <c r="M12" s="592">
        <v>0</v>
      </c>
      <c r="N12" s="592">
        <v>0</v>
      </c>
      <c r="O12" s="592">
        <v>0</v>
      </c>
      <c r="P12" s="592">
        <v>0</v>
      </c>
      <c r="Q12" s="592">
        <v>0</v>
      </c>
      <c r="R12" s="592">
        <v>0</v>
      </c>
      <c r="S12" s="592">
        <v>0</v>
      </c>
      <c r="T12" s="592">
        <v>0</v>
      </c>
      <c r="U12" s="592">
        <v>0</v>
      </c>
      <c r="V12" s="592">
        <v>0</v>
      </c>
      <c r="W12" s="592">
        <v>0</v>
      </c>
      <c r="X12" s="592">
        <v>0</v>
      </c>
      <c r="Y12" s="592">
        <v>0</v>
      </c>
      <c r="Z12" s="592">
        <v>0</v>
      </c>
      <c r="AA12" s="592">
        <v>0</v>
      </c>
      <c r="AB12" s="592">
        <v>0</v>
      </c>
      <c r="AC12" s="592">
        <v>0</v>
      </c>
      <c r="AD12" s="592">
        <v>0</v>
      </c>
      <c r="AE12" s="592">
        <v>0</v>
      </c>
      <c r="AF12" s="592">
        <v>0</v>
      </c>
      <c r="AG12" s="592">
        <v>0</v>
      </c>
      <c r="AH12" s="592">
        <v>0</v>
      </c>
      <c r="AI12" s="594"/>
      <c r="AK12" s="595"/>
      <c r="AL12" s="595"/>
      <c r="AM12" s="595"/>
      <c r="AN12" s="595"/>
      <c r="AO12" s="595"/>
      <c r="AP12" s="595"/>
      <c r="AQ12" s="595"/>
      <c r="AR12" s="595"/>
      <c r="AS12" s="595"/>
      <c r="AT12" s="595"/>
      <c r="AU12" s="595"/>
    </row>
    <row r="13" spans="1:47" s="553" customFormat="1" ht="30" x14ac:dyDescent="0.25">
      <c r="A13" s="592" t="s">
        <v>1368</v>
      </c>
      <c r="B13" s="593" t="s">
        <v>1369</v>
      </c>
      <c r="C13" s="592">
        <v>4588820380</v>
      </c>
      <c r="D13" s="592">
        <v>400000000</v>
      </c>
      <c r="E13" s="592">
        <v>0</v>
      </c>
      <c r="F13" s="592">
        <v>0</v>
      </c>
      <c r="G13" s="592">
        <v>0</v>
      </c>
      <c r="H13" s="592">
        <v>0</v>
      </c>
      <c r="I13" s="592">
        <v>313585511</v>
      </c>
      <c r="J13" s="592">
        <v>0</v>
      </c>
      <c r="K13" s="592">
        <v>0</v>
      </c>
      <c r="L13" s="592">
        <v>0</v>
      </c>
      <c r="M13" s="592">
        <v>0</v>
      </c>
      <c r="N13" s="592">
        <v>0</v>
      </c>
      <c r="O13" s="592">
        <v>0</v>
      </c>
      <c r="P13" s="592">
        <v>0</v>
      </c>
      <c r="Q13" s="592">
        <v>0</v>
      </c>
      <c r="R13" s="592">
        <v>0</v>
      </c>
      <c r="S13" s="592">
        <v>0</v>
      </c>
      <c r="T13" s="592">
        <v>0</v>
      </c>
      <c r="U13" s="592">
        <v>0</v>
      </c>
      <c r="V13" s="592">
        <v>0</v>
      </c>
      <c r="W13" s="592">
        <v>0</v>
      </c>
      <c r="X13" s="592">
        <v>0</v>
      </c>
      <c r="Y13" s="592">
        <v>0</v>
      </c>
      <c r="Z13" s="592">
        <v>0</v>
      </c>
      <c r="AA13" s="592">
        <v>0</v>
      </c>
      <c r="AB13" s="592">
        <v>0</v>
      </c>
      <c r="AC13" s="592">
        <v>0</v>
      </c>
      <c r="AD13" s="592">
        <v>0</v>
      </c>
      <c r="AE13" s="592">
        <v>0</v>
      </c>
      <c r="AF13" s="592">
        <v>0</v>
      </c>
      <c r="AG13" s="592">
        <v>0</v>
      </c>
      <c r="AH13" s="592">
        <v>3875234869</v>
      </c>
      <c r="AI13" s="594"/>
      <c r="AK13" s="595"/>
      <c r="AL13" s="595"/>
      <c r="AM13" s="595"/>
      <c r="AN13" s="595"/>
      <c r="AO13" s="595"/>
      <c r="AP13" s="595"/>
      <c r="AQ13" s="595"/>
      <c r="AR13" s="595"/>
      <c r="AS13" s="595"/>
      <c r="AT13" s="595"/>
      <c r="AU13" s="595"/>
    </row>
    <row r="14" spans="1:47" s="553" customFormat="1" x14ac:dyDescent="0.25">
      <c r="A14" s="592" t="s">
        <v>1370</v>
      </c>
      <c r="B14" s="593" t="s">
        <v>62</v>
      </c>
      <c r="C14" s="592">
        <v>4716833792</v>
      </c>
      <c r="D14" s="592">
        <v>3558026677</v>
      </c>
      <c r="E14" s="592">
        <v>0</v>
      </c>
      <c r="F14" s="592">
        <v>0</v>
      </c>
      <c r="G14" s="592">
        <v>0</v>
      </c>
      <c r="H14" s="592">
        <v>0</v>
      </c>
      <c r="I14" s="592">
        <v>0</v>
      </c>
      <c r="J14" s="592">
        <v>0</v>
      </c>
      <c r="K14" s="592">
        <v>141747115</v>
      </c>
      <c r="L14" s="592">
        <v>500000000</v>
      </c>
      <c r="M14" s="592">
        <v>0</v>
      </c>
      <c r="N14" s="592">
        <v>517060000</v>
      </c>
      <c r="O14" s="592">
        <v>0</v>
      </c>
      <c r="P14" s="592">
        <v>0</v>
      </c>
      <c r="Q14" s="592">
        <v>0</v>
      </c>
      <c r="R14" s="592">
        <v>0</v>
      </c>
      <c r="S14" s="592">
        <v>0</v>
      </c>
      <c r="T14" s="592">
        <v>0</v>
      </c>
      <c r="U14" s="592">
        <v>0</v>
      </c>
      <c r="V14" s="592">
        <v>0</v>
      </c>
      <c r="W14" s="592">
        <v>0</v>
      </c>
      <c r="X14" s="592">
        <v>0</v>
      </c>
      <c r="Y14" s="592">
        <v>0</v>
      </c>
      <c r="Z14" s="592">
        <v>0</v>
      </c>
      <c r="AA14" s="592">
        <v>0</v>
      </c>
      <c r="AB14" s="592">
        <v>0</v>
      </c>
      <c r="AC14" s="592">
        <v>0</v>
      </c>
      <c r="AD14" s="592">
        <v>0</v>
      </c>
      <c r="AE14" s="592">
        <v>0</v>
      </c>
      <c r="AF14" s="592">
        <v>0</v>
      </c>
      <c r="AG14" s="592">
        <v>0</v>
      </c>
      <c r="AH14" s="592">
        <v>0</v>
      </c>
      <c r="AI14" s="594"/>
      <c r="AK14" s="595"/>
      <c r="AL14" s="595"/>
      <c r="AM14" s="595"/>
      <c r="AN14" s="595"/>
      <c r="AO14" s="595"/>
      <c r="AP14" s="595"/>
      <c r="AQ14" s="595"/>
      <c r="AR14" s="595"/>
      <c r="AS14" s="595"/>
      <c r="AT14" s="595"/>
      <c r="AU14" s="595"/>
    </row>
    <row r="15" spans="1:47" s="553" customFormat="1" ht="45" x14ac:dyDescent="0.25">
      <c r="A15" s="592" t="s">
        <v>1371</v>
      </c>
      <c r="B15" s="593" t="s">
        <v>63</v>
      </c>
      <c r="C15" s="592">
        <v>644101152</v>
      </c>
      <c r="D15" s="592">
        <v>400000000</v>
      </c>
      <c r="E15" s="592">
        <v>0</v>
      </c>
      <c r="F15" s="592">
        <v>0</v>
      </c>
      <c r="G15" s="592">
        <v>0</v>
      </c>
      <c r="H15" s="592">
        <v>0</v>
      </c>
      <c r="I15" s="592">
        <v>0</v>
      </c>
      <c r="J15" s="592">
        <v>188996152</v>
      </c>
      <c r="K15" s="592">
        <v>0</v>
      </c>
      <c r="L15" s="592">
        <v>0</v>
      </c>
      <c r="M15" s="592">
        <v>0</v>
      </c>
      <c r="N15" s="592">
        <v>0</v>
      </c>
      <c r="O15" s="592">
        <v>0</v>
      </c>
      <c r="P15" s="592">
        <v>0</v>
      </c>
      <c r="Q15" s="592">
        <v>0</v>
      </c>
      <c r="R15" s="592">
        <v>0</v>
      </c>
      <c r="S15" s="592">
        <v>0</v>
      </c>
      <c r="T15" s="592">
        <v>0</v>
      </c>
      <c r="U15" s="592">
        <v>52530000</v>
      </c>
      <c r="V15" s="592">
        <v>0</v>
      </c>
      <c r="W15" s="592">
        <v>0</v>
      </c>
      <c r="X15" s="592">
        <v>0</v>
      </c>
      <c r="Y15" s="592">
        <v>2575000</v>
      </c>
      <c r="Z15" s="592">
        <v>0</v>
      </c>
      <c r="AA15" s="592">
        <v>0</v>
      </c>
      <c r="AB15" s="592">
        <v>0</v>
      </c>
      <c r="AC15" s="592">
        <v>0</v>
      </c>
      <c r="AD15" s="592">
        <v>0</v>
      </c>
      <c r="AE15" s="592">
        <v>0</v>
      </c>
      <c r="AF15" s="592">
        <v>0</v>
      </c>
      <c r="AG15" s="592">
        <v>0</v>
      </c>
      <c r="AH15" s="592">
        <v>0</v>
      </c>
      <c r="AI15" s="594"/>
      <c r="AK15" s="595"/>
      <c r="AL15" s="595"/>
      <c r="AM15" s="595"/>
      <c r="AN15" s="595"/>
      <c r="AO15" s="595"/>
      <c r="AP15" s="595"/>
      <c r="AQ15" s="595"/>
      <c r="AR15" s="595"/>
      <c r="AS15" s="595"/>
      <c r="AT15" s="595"/>
      <c r="AU15" s="595"/>
    </row>
    <row r="16" spans="1:47" s="553" customFormat="1" x14ac:dyDescent="0.25">
      <c r="A16" s="592" t="s">
        <v>1372</v>
      </c>
      <c r="B16" s="593" t="s">
        <v>64</v>
      </c>
      <c r="C16" s="592">
        <v>1341060000</v>
      </c>
      <c r="D16" s="592">
        <v>0</v>
      </c>
      <c r="E16" s="592">
        <v>0</v>
      </c>
      <c r="F16" s="592">
        <v>0</v>
      </c>
      <c r="G16" s="592">
        <v>0</v>
      </c>
      <c r="H16" s="592">
        <v>0</v>
      </c>
      <c r="I16" s="592">
        <v>0</v>
      </c>
      <c r="J16" s="592">
        <v>0</v>
      </c>
      <c r="K16" s="592">
        <v>0</v>
      </c>
      <c r="L16" s="592">
        <v>0</v>
      </c>
      <c r="M16" s="592">
        <v>0</v>
      </c>
      <c r="N16" s="592">
        <v>0</v>
      </c>
      <c r="O16" s="592">
        <v>0</v>
      </c>
      <c r="P16" s="592">
        <v>0</v>
      </c>
      <c r="Q16" s="592">
        <v>0</v>
      </c>
      <c r="R16" s="592">
        <v>0</v>
      </c>
      <c r="S16" s="592">
        <v>0</v>
      </c>
      <c r="T16" s="592">
        <v>0</v>
      </c>
      <c r="U16" s="592">
        <v>0</v>
      </c>
      <c r="V16" s="592">
        <v>0</v>
      </c>
      <c r="W16" s="592">
        <v>0</v>
      </c>
      <c r="X16" s="592">
        <v>0</v>
      </c>
      <c r="Y16" s="592">
        <v>0</v>
      </c>
      <c r="Z16" s="592">
        <v>0</v>
      </c>
      <c r="AA16" s="592">
        <v>0</v>
      </c>
      <c r="AB16" s="592">
        <v>0</v>
      </c>
      <c r="AC16" s="592">
        <v>517060000</v>
      </c>
      <c r="AD16" s="592">
        <v>824000000</v>
      </c>
      <c r="AE16" s="592">
        <v>0</v>
      </c>
      <c r="AF16" s="592">
        <v>0</v>
      </c>
      <c r="AG16" s="592">
        <v>0</v>
      </c>
      <c r="AH16" s="592">
        <v>0</v>
      </c>
      <c r="AI16" s="594"/>
      <c r="AK16" s="595"/>
      <c r="AL16" s="595"/>
      <c r="AM16" s="595"/>
      <c r="AN16" s="595"/>
      <c r="AO16" s="595"/>
      <c r="AP16" s="595"/>
      <c r="AQ16" s="595"/>
      <c r="AR16" s="595"/>
      <c r="AS16" s="595"/>
      <c r="AT16" s="595"/>
      <c r="AU16" s="595"/>
    </row>
    <row r="17" spans="1:47" s="553" customFormat="1" ht="30" x14ac:dyDescent="0.25">
      <c r="A17" s="592" t="s">
        <v>1373</v>
      </c>
      <c r="B17" s="593" t="s">
        <v>65</v>
      </c>
      <c r="C17" s="592">
        <v>1897702349</v>
      </c>
      <c r="D17" s="592">
        <v>1897496349</v>
      </c>
      <c r="E17" s="592">
        <v>0</v>
      </c>
      <c r="F17" s="592">
        <v>0</v>
      </c>
      <c r="G17" s="592">
        <v>0</v>
      </c>
      <c r="H17" s="592">
        <v>0</v>
      </c>
      <c r="I17" s="592">
        <v>0</v>
      </c>
      <c r="J17" s="592">
        <v>0</v>
      </c>
      <c r="K17" s="592">
        <v>0</v>
      </c>
      <c r="L17" s="592">
        <v>0</v>
      </c>
      <c r="M17" s="592">
        <v>0</v>
      </c>
      <c r="N17" s="592">
        <v>0</v>
      </c>
      <c r="O17" s="592">
        <v>0</v>
      </c>
      <c r="P17" s="592">
        <v>0</v>
      </c>
      <c r="Q17" s="592">
        <v>0</v>
      </c>
      <c r="R17" s="592">
        <v>0</v>
      </c>
      <c r="S17" s="592">
        <v>0</v>
      </c>
      <c r="T17" s="592">
        <v>206000</v>
      </c>
      <c r="U17" s="592">
        <v>0</v>
      </c>
      <c r="V17" s="592">
        <v>0</v>
      </c>
      <c r="W17" s="592">
        <v>0</v>
      </c>
      <c r="X17" s="592">
        <v>0</v>
      </c>
      <c r="Y17" s="592">
        <v>0</v>
      </c>
      <c r="Z17" s="592">
        <v>0</v>
      </c>
      <c r="AA17" s="592">
        <v>0</v>
      </c>
      <c r="AB17" s="592">
        <v>0</v>
      </c>
      <c r="AC17" s="592">
        <v>0</v>
      </c>
      <c r="AD17" s="592">
        <v>0</v>
      </c>
      <c r="AE17" s="592">
        <v>0</v>
      </c>
      <c r="AF17" s="592">
        <v>0</v>
      </c>
      <c r="AG17" s="592">
        <v>0</v>
      </c>
      <c r="AH17" s="592">
        <v>0</v>
      </c>
      <c r="AI17" s="594"/>
      <c r="AK17" s="595"/>
      <c r="AL17" s="595"/>
      <c r="AM17" s="595"/>
      <c r="AN17" s="595"/>
      <c r="AO17" s="595"/>
      <c r="AP17" s="595"/>
      <c r="AQ17" s="595"/>
      <c r="AR17" s="595"/>
      <c r="AS17" s="595"/>
      <c r="AT17" s="595"/>
      <c r="AU17" s="595"/>
    </row>
    <row r="18" spans="1:47" s="553" customFormat="1" ht="30" x14ac:dyDescent="0.25">
      <c r="A18" s="592" t="s">
        <v>1374</v>
      </c>
      <c r="B18" s="593" t="s">
        <v>66</v>
      </c>
      <c r="C18" s="592">
        <v>130000000</v>
      </c>
      <c r="D18" s="592">
        <v>130000000</v>
      </c>
      <c r="E18" s="592">
        <v>0</v>
      </c>
      <c r="F18" s="592">
        <v>0</v>
      </c>
      <c r="G18" s="592">
        <v>0</v>
      </c>
      <c r="H18" s="592">
        <v>0</v>
      </c>
      <c r="I18" s="592">
        <v>0</v>
      </c>
      <c r="J18" s="592">
        <v>0</v>
      </c>
      <c r="K18" s="592">
        <v>0</v>
      </c>
      <c r="L18" s="592">
        <v>0</v>
      </c>
      <c r="M18" s="592">
        <v>0</v>
      </c>
      <c r="N18" s="592">
        <v>0</v>
      </c>
      <c r="O18" s="592">
        <v>0</v>
      </c>
      <c r="P18" s="592">
        <v>0</v>
      </c>
      <c r="Q18" s="592">
        <v>0</v>
      </c>
      <c r="R18" s="592">
        <v>0</v>
      </c>
      <c r="S18" s="592">
        <v>0</v>
      </c>
      <c r="T18" s="592">
        <v>0</v>
      </c>
      <c r="U18" s="592">
        <v>0</v>
      </c>
      <c r="V18" s="592">
        <v>0</v>
      </c>
      <c r="W18" s="592">
        <v>0</v>
      </c>
      <c r="X18" s="592">
        <v>0</v>
      </c>
      <c r="Y18" s="592">
        <v>0</v>
      </c>
      <c r="Z18" s="592">
        <v>0</v>
      </c>
      <c r="AA18" s="592">
        <v>0</v>
      </c>
      <c r="AB18" s="592">
        <v>0</v>
      </c>
      <c r="AC18" s="592">
        <v>0</v>
      </c>
      <c r="AD18" s="592">
        <v>0</v>
      </c>
      <c r="AE18" s="592">
        <v>0</v>
      </c>
      <c r="AF18" s="592">
        <v>0</v>
      </c>
      <c r="AG18" s="592">
        <v>0</v>
      </c>
      <c r="AH18" s="592">
        <v>0</v>
      </c>
      <c r="AI18" s="594"/>
      <c r="AK18" s="595"/>
      <c r="AL18" s="595"/>
      <c r="AM18" s="595"/>
      <c r="AN18" s="595"/>
      <c r="AO18" s="595"/>
      <c r="AP18" s="595"/>
      <c r="AQ18" s="595"/>
      <c r="AR18" s="595"/>
      <c r="AS18" s="595"/>
      <c r="AT18" s="595"/>
      <c r="AU18" s="595"/>
    </row>
    <row r="19" spans="1:47" s="553" customFormat="1" ht="30" x14ac:dyDescent="0.25">
      <c r="A19" s="592" t="s">
        <v>1375</v>
      </c>
      <c r="B19" s="593" t="s">
        <v>67</v>
      </c>
      <c r="C19" s="592">
        <v>50000000</v>
      </c>
      <c r="D19" s="592">
        <v>50000000</v>
      </c>
      <c r="E19" s="592">
        <v>0</v>
      </c>
      <c r="F19" s="592">
        <v>0</v>
      </c>
      <c r="G19" s="592">
        <v>0</v>
      </c>
      <c r="H19" s="592">
        <v>0</v>
      </c>
      <c r="I19" s="592">
        <v>0</v>
      </c>
      <c r="J19" s="592">
        <v>0</v>
      </c>
      <c r="K19" s="592">
        <v>0</v>
      </c>
      <c r="L19" s="592">
        <v>0</v>
      </c>
      <c r="M19" s="592">
        <v>0</v>
      </c>
      <c r="N19" s="592">
        <v>0</v>
      </c>
      <c r="O19" s="592">
        <v>0</v>
      </c>
      <c r="P19" s="592">
        <v>0</v>
      </c>
      <c r="Q19" s="592">
        <v>0</v>
      </c>
      <c r="R19" s="592">
        <v>0</v>
      </c>
      <c r="S19" s="592">
        <v>0</v>
      </c>
      <c r="T19" s="592">
        <v>0</v>
      </c>
      <c r="U19" s="592">
        <v>0</v>
      </c>
      <c r="V19" s="592">
        <v>0</v>
      </c>
      <c r="W19" s="592">
        <v>0</v>
      </c>
      <c r="X19" s="592">
        <v>0</v>
      </c>
      <c r="Y19" s="592">
        <v>0</v>
      </c>
      <c r="Z19" s="592">
        <v>0</v>
      </c>
      <c r="AA19" s="592">
        <v>0</v>
      </c>
      <c r="AB19" s="592">
        <v>0</v>
      </c>
      <c r="AC19" s="592">
        <v>0</v>
      </c>
      <c r="AD19" s="592">
        <v>0</v>
      </c>
      <c r="AE19" s="592">
        <v>0</v>
      </c>
      <c r="AF19" s="592">
        <v>0</v>
      </c>
      <c r="AG19" s="592">
        <v>0</v>
      </c>
      <c r="AH19" s="592">
        <v>0</v>
      </c>
      <c r="AI19" s="594"/>
      <c r="AK19" s="595"/>
      <c r="AL19" s="595"/>
      <c r="AM19" s="595"/>
      <c r="AN19" s="595"/>
      <c r="AO19" s="595"/>
      <c r="AP19" s="595"/>
      <c r="AQ19" s="595"/>
      <c r="AR19" s="595"/>
      <c r="AS19" s="595"/>
      <c r="AT19" s="595"/>
      <c r="AU19" s="595"/>
    </row>
    <row r="20" spans="1:47" s="553" customFormat="1" x14ac:dyDescent="0.25">
      <c r="A20" s="592" t="s">
        <v>1376</v>
      </c>
      <c r="B20" s="593" t="s">
        <v>68</v>
      </c>
      <c r="C20" s="592">
        <v>178150000</v>
      </c>
      <c r="D20" s="592">
        <v>178150000</v>
      </c>
      <c r="E20" s="592">
        <v>0</v>
      </c>
      <c r="F20" s="592">
        <v>0</v>
      </c>
      <c r="G20" s="592">
        <v>0</v>
      </c>
      <c r="H20" s="592">
        <v>0</v>
      </c>
      <c r="I20" s="592">
        <v>0</v>
      </c>
      <c r="J20" s="592">
        <v>0</v>
      </c>
      <c r="K20" s="592">
        <v>0</v>
      </c>
      <c r="L20" s="592">
        <v>0</v>
      </c>
      <c r="M20" s="592">
        <v>0</v>
      </c>
      <c r="N20" s="592">
        <v>0</v>
      </c>
      <c r="O20" s="592">
        <v>0</v>
      </c>
      <c r="P20" s="592">
        <v>0</v>
      </c>
      <c r="Q20" s="592">
        <v>0</v>
      </c>
      <c r="R20" s="592">
        <v>0</v>
      </c>
      <c r="S20" s="592">
        <v>0</v>
      </c>
      <c r="T20" s="592">
        <v>0</v>
      </c>
      <c r="U20" s="592">
        <v>0</v>
      </c>
      <c r="V20" s="592">
        <v>0</v>
      </c>
      <c r="W20" s="592">
        <v>0</v>
      </c>
      <c r="X20" s="592">
        <v>0</v>
      </c>
      <c r="Y20" s="592">
        <v>0</v>
      </c>
      <c r="Z20" s="592">
        <v>0</v>
      </c>
      <c r="AA20" s="592">
        <v>0</v>
      </c>
      <c r="AB20" s="592">
        <v>0</v>
      </c>
      <c r="AC20" s="592">
        <v>0</v>
      </c>
      <c r="AD20" s="592">
        <v>0</v>
      </c>
      <c r="AE20" s="592">
        <v>0</v>
      </c>
      <c r="AF20" s="592">
        <v>0</v>
      </c>
      <c r="AG20" s="592">
        <v>0</v>
      </c>
      <c r="AH20" s="592">
        <v>0</v>
      </c>
      <c r="AI20" s="594"/>
      <c r="AK20" s="595"/>
      <c r="AL20" s="595"/>
      <c r="AM20" s="595"/>
      <c r="AN20" s="595"/>
      <c r="AO20" s="595"/>
      <c r="AP20" s="595"/>
      <c r="AQ20" s="595"/>
      <c r="AR20" s="595"/>
      <c r="AS20" s="595"/>
      <c r="AT20" s="595"/>
      <c r="AU20" s="595"/>
    </row>
    <row r="21" spans="1:47" s="553" customFormat="1" x14ac:dyDescent="0.25">
      <c r="A21" s="592" t="s">
        <v>1377</v>
      </c>
      <c r="B21" s="593" t="s">
        <v>69</v>
      </c>
      <c r="C21" s="592">
        <v>227300000</v>
      </c>
      <c r="D21" s="592">
        <v>227300000</v>
      </c>
      <c r="E21" s="592">
        <v>0</v>
      </c>
      <c r="F21" s="592">
        <v>0</v>
      </c>
      <c r="G21" s="592">
        <v>0</v>
      </c>
      <c r="H21" s="592">
        <v>0</v>
      </c>
      <c r="I21" s="592">
        <v>0</v>
      </c>
      <c r="J21" s="592">
        <v>0</v>
      </c>
      <c r="K21" s="592">
        <v>0</v>
      </c>
      <c r="L21" s="592">
        <v>0</v>
      </c>
      <c r="M21" s="592">
        <v>0</v>
      </c>
      <c r="N21" s="592">
        <v>0</v>
      </c>
      <c r="O21" s="592">
        <v>0</v>
      </c>
      <c r="P21" s="592">
        <v>0</v>
      </c>
      <c r="Q21" s="592">
        <v>0</v>
      </c>
      <c r="R21" s="592">
        <v>0</v>
      </c>
      <c r="S21" s="592">
        <v>0</v>
      </c>
      <c r="T21" s="592">
        <v>0</v>
      </c>
      <c r="U21" s="592">
        <v>0</v>
      </c>
      <c r="V21" s="592">
        <v>0</v>
      </c>
      <c r="W21" s="592">
        <v>0</v>
      </c>
      <c r="X21" s="592">
        <v>0</v>
      </c>
      <c r="Y21" s="592">
        <v>0</v>
      </c>
      <c r="Z21" s="592">
        <v>0</v>
      </c>
      <c r="AA21" s="592">
        <v>0</v>
      </c>
      <c r="AB21" s="592">
        <v>0</v>
      </c>
      <c r="AC21" s="592">
        <v>0</v>
      </c>
      <c r="AD21" s="592">
        <v>0</v>
      </c>
      <c r="AE21" s="592">
        <v>0</v>
      </c>
      <c r="AF21" s="592">
        <v>0</v>
      </c>
      <c r="AG21" s="592">
        <v>0</v>
      </c>
      <c r="AH21" s="592">
        <v>0</v>
      </c>
      <c r="AI21" s="594"/>
      <c r="AK21" s="595"/>
      <c r="AL21" s="595"/>
      <c r="AM21" s="595"/>
      <c r="AN21" s="595"/>
      <c r="AO21" s="595"/>
      <c r="AP21" s="595"/>
      <c r="AQ21" s="595"/>
      <c r="AR21" s="595"/>
      <c r="AS21" s="595"/>
      <c r="AT21" s="595"/>
      <c r="AU21" s="595"/>
    </row>
    <row r="22" spans="1:47" s="551" customFormat="1" ht="30" x14ac:dyDescent="0.25">
      <c r="A22" s="590" t="s">
        <v>1378</v>
      </c>
      <c r="B22" s="591" t="s">
        <v>1379</v>
      </c>
      <c r="C22" s="590">
        <v>1236255908</v>
      </c>
      <c r="D22" s="590">
        <v>1217509908</v>
      </c>
      <c r="E22" s="590">
        <v>0</v>
      </c>
      <c r="F22" s="590">
        <v>0</v>
      </c>
      <c r="G22" s="590">
        <v>0</v>
      </c>
      <c r="H22" s="590">
        <v>0</v>
      </c>
      <c r="I22" s="590">
        <v>0</v>
      </c>
      <c r="J22" s="590">
        <v>0</v>
      </c>
      <c r="K22" s="590">
        <v>0</v>
      </c>
      <c r="L22" s="590">
        <v>0</v>
      </c>
      <c r="M22" s="590">
        <v>0</v>
      </c>
      <c r="N22" s="590">
        <v>0</v>
      </c>
      <c r="O22" s="590">
        <v>0</v>
      </c>
      <c r="P22" s="590">
        <v>0</v>
      </c>
      <c r="Q22" s="590">
        <v>0</v>
      </c>
      <c r="R22" s="590">
        <v>0</v>
      </c>
      <c r="S22" s="590">
        <v>18746000</v>
      </c>
      <c r="T22" s="590">
        <v>0</v>
      </c>
      <c r="U22" s="590">
        <v>0</v>
      </c>
      <c r="V22" s="590">
        <v>0</v>
      </c>
      <c r="W22" s="590">
        <v>0</v>
      </c>
      <c r="X22" s="590">
        <v>0</v>
      </c>
      <c r="Y22" s="590">
        <v>0</v>
      </c>
      <c r="Z22" s="590">
        <v>0</v>
      </c>
      <c r="AA22" s="590">
        <v>0</v>
      </c>
      <c r="AB22" s="590">
        <v>0</v>
      </c>
      <c r="AC22" s="590">
        <v>0</v>
      </c>
      <c r="AD22" s="590">
        <v>0</v>
      </c>
      <c r="AE22" s="590">
        <v>0</v>
      </c>
      <c r="AF22" s="590">
        <v>0</v>
      </c>
      <c r="AG22" s="590">
        <v>0</v>
      </c>
      <c r="AH22" s="590">
        <v>0</v>
      </c>
      <c r="AI22" s="588"/>
      <c r="AK22" s="559"/>
      <c r="AL22" s="559"/>
      <c r="AM22" s="559"/>
      <c r="AN22" s="559"/>
      <c r="AO22" s="559"/>
      <c r="AP22" s="559"/>
      <c r="AQ22" s="559"/>
      <c r="AR22" s="559"/>
      <c r="AS22" s="559"/>
      <c r="AT22" s="559"/>
      <c r="AU22" s="559"/>
    </row>
    <row r="23" spans="1:47" s="553" customFormat="1" x14ac:dyDescent="0.25">
      <c r="A23" s="592" t="s">
        <v>1380</v>
      </c>
      <c r="B23" s="593" t="s">
        <v>70</v>
      </c>
      <c r="C23" s="592">
        <v>51700000</v>
      </c>
      <c r="D23" s="592">
        <v>51700000</v>
      </c>
      <c r="E23" s="592">
        <v>0</v>
      </c>
      <c r="F23" s="592">
        <v>0</v>
      </c>
      <c r="G23" s="592">
        <v>0</v>
      </c>
      <c r="H23" s="592">
        <v>0</v>
      </c>
      <c r="I23" s="592">
        <v>0</v>
      </c>
      <c r="J23" s="592">
        <v>0</v>
      </c>
      <c r="K23" s="592">
        <v>0</v>
      </c>
      <c r="L23" s="592">
        <v>0</v>
      </c>
      <c r="M23" s="592">
        <v>0</v>
      </c>
      <c r="N23" s="592">
        <v>0</v>
      </c>
      <c r="O23" s="592">
        <v>0</v>
      </c>
      <c r="P23" s="592">
        <v>0</v>
      </c>
      <c r="Q23" s="592">
        <v>0</v>
      </c>
      <c r="R23" s="592">
        <v>0</v>
      </c>
      <c r="S23" s="592">
        <v>0</v>
      </c>
      <c r="T23" s="592">
        <v>0</v>
      </c>
      <c r="U23" s="592">
        <v>0</v>
      </c>
      <c r="V23" s="592">
        <v>0</v>
      </c>
      <c r="W23" s="592">
        <v>0</v>
      </c>
      <c r="X23" s="592">
        <v>0</v>
      </c>
      <c r="Y23" s="592">
        <v>0</v>
      </c>
      <c r="Z23" s="592">
        <v>0</v>
      </c>
      <c r="AA23" s="592">
        <v>0</v>
      </c>
      <c r="AB23" s="592">
        <v>0</v>
      </c>
      <c r="AC23" s="592">
        <v>0</v>
      </c>
      <c r="AD23" s="592">
        <v>0</v>
      </c>
      <c r="AE23" s="592">
        <v>0</v>
      </c>
      <c r="AF23" s="592">
        <v>0</v>
      </c>
      <c r="AG23" s="592">
        <v>0</v>
      </c>
      <c r="AH23" s="592">
        <v>0</v>
      </c>
      <c r="AI23" s="594"/>
      <c r="AK23" s="595"/>
      <c r="AL23" s="595"/>
      <c r="AM23" s="595"/>
      <c r="AN23" s="595"/>
      <c r="AO23" s="595"/>
      <c r="AP23" s="595"/>
      <c r="AQ23" s="595"/>
      <c r="AR23" s="595"/>
      <c r="AS23" s="595"/>
      <c r="AT23" s="595"/>
      <c r="AU23" s="595"/>
    </row>
    <row r="24" spans="1:47" s="553" customFormat="1" x14ac:dyDescent="0.25">
      <c r="A24" s="592" t="s">
        <v>1381</v>
      </c>
      <c r="B24" s="593" t="s">
        <v>71</v>
      </c>
      <c r="C24" s="592">
        <v>50000000</v>
      </c>
      <c r="D24" s="592">
        <v>50000000</v>
      </c>
      <c r="E24" s="592">
        <v>0</v>
      </c>
      <c r="F24" s="592">
        <v>0</v>
      </c>
      <c r="G24" s="592">
        <v>0</v>
      </c>
      <c r="H24" s="592">
        <v>0</v>
      </c>
      <c r="I24" s="592">
        <v>0</v>
      </c>
      <c r="J24" s="592">
        <v>0</v>
      </c>
      <c r="K24" s="592">
        <v>0</v>
      </c>
      <c r="L24" s="592">
        <v>0</v>
      </c>
      <c r="M24" s="592">
        <v>0</v>
      </c>
      <c r="N24" s="592">
        <v>0</v>
      </c>
      <c r="O24" s="592">
        <v>0</v>
      </c>
      <c r="P24" s="592">
        <v>0</v>
      </c>
      <c r="Q24" s="592">
        <v>0</v>
      </c>
      <c r="R24" s="592">
        <v>0</v>
      </c>
      <c r="S24" s="592">
        <v>0</v>
      </c>
      <c r="T24" s="592">
        <v>0</v>
      </c>
      <c r="U24" s="592">
        <v>0</v>
      </c>
      <c r="V24" s="592">
        <v>0</v>
      </c>
      <c r="W24" s="592">
        <v>0</v>
      </c>
      <c r="X24" s="592">
        <v>0</v>
      </c>
      <c r="Y24" s="592">
        <v>0</v>
      </c>
      <c r="Z24" s="592">
        <v>0</v>
      </c>
      <c r="AA24" s="592">
        <v>0</v>
      </c>
      <c r="AB24" s="592">
        <v>0</v>
      </c>
      <c r="AC24" s="592">
        <v>0</v>
      </c>
      <c r="AD24" s="592">
        <v>0</v>
      </c>
      <c r="AE24" s="592">
        <v>0</v>
      </c>
      <c r="AF24" s="592">
        <v>0</v>
      </c>
      <c r="AG24" s="592">
        <v>0</v>
      </c>
      <c r="AH24" s="592">
        <v>0</v>
      </c>
      <c r="AI24" s="594"/>
      <c r="AK24" s="595"/>
      <c r="AL24" s="595"/>
      <c r="AM24" s="595"/>
      <c r="AN24" s="595"/>
      <c r="AO24" s="595"/>
      <c r="AP24" s="595"/>
      <c r="AQ24" s="595"/>
      <c r="AR24" s="595"/>
      <c r="AS24" s="595"/>
      <c r="AT24" s="595"/>
      <c r="AU24" s="595"/>
    </row>
    <row r="25" spans="1:47" s="553" customFormat="1" x14ac:dyDescent="0.25">
      <c r="A25" s="592" t="s">
        <v>1382</v>
      </c>
      <c r="B25" s="593" t="s">
        <v>72</v>
      </c>
      <c r="C25" s="592">
        <v>46000000</v>
      </c>
      <c r="D25" s="592">
        <v>46000000</v>
      </c>
      <c r="E25" s="592">
        <v>0</v>
      </c>
      <c r="F25" s="592">
        <v>0</v>
      </c>
      <c r="G25" s="592">
        <v>0</v>
      </c>
      <c r="H25" s="592">
        <v>0</v>
      </c>
      <c r="I25" s="592">
        <v>0</v>
      </c>
      <c r="J25" s="592">
        <v>0</v>
      </c>
      <c r="K25" s="592">
        <v>0</v>
      </c>
      <c r="L25" s="592">
        <v>0</v>
      </c>
      <c r="M25" s="592">
        <v>0</v>
      </c>
      <c r="N25" s="592">
        <v>0</v>
      </c>
      <c r="O25" s="592">
        <v>0</v>
      </c>
      <c r="P25" s="592">
        <v>0</v>
      </c>
      <c r="Q25" s="592">
        <v>0</v>
      </c>
      <c r="R25" s="592">
        <v>0</v>
      </c>
      <c r="S25" s="592">
        <v>0</v>
      </c>
      <c r="T25" s="592">
        <v>0</v>
      </c>
      <c r="U25" s="592">
        <v>0</v>
      </c>
      <c r="V25" s="592">
        <v>0</v>
      </c>
      <c r="W25" s="592">
        <v>0</v>
      </c>
      <c r="X25" s="592">
        <v>0</v>
      </c>
      <c r="Y25" s="592">
        <v>0</v>
      </c>
      <c r="Z25" s="592">
        <v>0</v>
      </c>
      <c r="AA25" s="592">
        <v>0</v>
      </c>
      <c r="AB25" s="592">
        <v>0</v>
      </c>
      <c r="AC25" s="592">
        <v>0</v>
      </c>
      <c r="AD25" s="592">
        <v>0</v>
      </c>
      <c r="AE25" s="592">
        <v>0</v>
      </c>
      <c r="AF25" s="592">
        <v>0</v>
      </c>
      <c r="AG25" s="592">
        <v>0</v>
      </c>
      <c r="AH25" s="592">
        <v>0</v>
      </c>
      <c r="AI25" s="594"/>
      <c r="AK25" s="595"/>
      <c r="AL25" s="595"/>
      <c r="AM25" s="595"/>
      <c r="AN25" s="595"/>
      <c r="AO25" s="595"/>
      <c r="AP25" s="595"/>
      <c r="AQ25" s="595"/>
      <c r="AR25" s="595"/>
      <c r="AS25" s="595"/>
      <c r="AT25" s="595"/>
      <c r="AU25" s="595"/>
    </row>
    <row r="26" spans="1:47" s="553" customFormat="1" x14ac:dyDescent="0.25">
      <c r="A26" s="592" t="s">
        <v>1383</v>
      </c>
      <c r="B26" s="593" t="s">
        <v>73</v>
      </c>
      <c r="C26" s="592">
        <v>20000000</v>
      </c>
      <c r="D26" s="592">
        <v>20000000</v>
      </c>
      <c r="E26" s="592">
        <v>0</v>
      </c>
      <c r="F26" s="592">
        <v>0</v>
      </c>
      <c r="G26" s="592">
        <v>0</v>
      </c>
      <c r="H26" s="592">
        <v>0</v>
      </c>
      <c r="I26" s="592">
        <v>0</v>
      </c>
      <c r="J26" s="592">
        <v>0</v>
      </c>
      <c r="K26" s="592">
        <v>0</v>
      </c>
      <c r="L26" s="592">
        <v>0</v>
      </c>
      <c r="M26" s="592">
        <v>0</v>
      </c>
      <c r="N26" s="592">
        <v>0</v>
      </c>
      <c r="O26" s="592">
        <v>0</v>
      </c>
      <c r="P26" s="592">
        <v>0</v>
      </c>
      <c r="Q26" s="592">
        <v>0</v>
      </c>
      <c r="R26" s="592">
        <v>0</v>
      </c>
      <c r="S26" s="592">
        <v>0</v>
      </c>
      <c r="T26" s="592">
        <v>0</v>
      </c>
      <c r="U26" s="592">
        <v>0</v>
      </c>
      <c r="V26" s="592">
        <v>0</v>
      </c>
      <c r="W26" s="592">
        <v>0</v>
      </c>
      <c r="X26" s="592">
        <v>0</v>
      </c>
      <c r="Y26" s="592">
        <v>0</v>
      </c>
      <c r="Z26" s="592">
        <v>0</v>
      </c>
      <c r="AA26" s="592">
        <v>0</v>
      </c>
      <c r="AB26" s="592">
        <v>0</v>
      </c>
      <c r="AC26" s="592">
        <v>0</v>
      </c>
      <c r="AD26" s="592">
        <v>0</v>
      </c>
      <c r="AE26" s="592">
        <v>0</v>
      </c>
      <c r="AF26" s="592">
        <v>0</v>
      </c>
      <c r="AG26" s="592">
        <v>0</v>
      </c>
      <c r="AH26" s="592">
        <v>0</v>
      </c>
      <c r="AI26" s="594"/>
      <c r="AK26" s="595"/>
      <c r="AL26" s="595"/>
      <c r="AM26" s="595"/>
      <c r="AN26" s="595"/>
      <c r="AO26" s="595"/>
      <c r="AP26" s="595"/>
      <c r="AQ26" s="595"/>
      <c r="AR26" s="595"/>
      <c r="AS26" s="595"/>
      <c r="AT26" s="595"/>
      <c r="AU26" s="595"/>
    </row>
    <row r="27" spans="1:47" s="553" customFormat="1" ht="30" x14ac:dyDescent="0.25">
      <c r="A27" s="592" t="s">
        <v>1384</v>
      </c>
      <c r="B27" s="593" t="s">
        <v>74</v>
      </c>
      <c r="C27" s="592">
        <v>983555908</v>
      </c>
      <c r="D27" s="592">
        <v>964809908</v>
      </c>
      <c r="E27" s="592">
        <v>0</v>
      </c>
      <c r="F27" s="592">
        <v>0</v>
      </c>
      <c r="G27" s="592">
        <v>0</v>
      </c>
      <c r="H27" s="592">
        <v>0</v>
      </c>
      <c r="I27" s="592">
        <v>0</v>
      </c>
      <c r="J27" s="592">
        <v>0</v>
      </c>
      <c r="K27" s="592">
        <v>0</v>
      </c>
      <c r="L27" s="592">
        <v>0</v>
      </c>
      <c r="M27" s="592">
        <v>0</v>
      </c>
      <c r="N27" s="592">
        <v>0</v>
      </c>
      <c r="O27" s="592">
        <v>0</v>
      </c>
      <c r="P27" s="592">
        <v>0</v>
      </c>
      <c r="Q27" s="592">
        <v>0</v>
      </c>
      <c r="R27" s="592">
        <v>0</v>
      </c>
      <c r="S27" s="592">
        <v>18746000</v>
      </c>
      <c r="T27" s="592">
        <v>0</v>
      </c>
      <c r="U27" s="592">
        <v>0</v>
      </c>
      <c r="V27" s="592">
        <v>0</v>
      </c>
      <c r="W27" s="592">
        <v>0</v>
      </c>
      <c r="X27" s="592">
        <v>0</v>
      </c>
      <c r="Y27" s="592">
        <v>0</v>
      </c>
      <c r="Z27" s="592">
        <v>0</v>
      </c>
      <c r="AA27" s="592">
        <v>0</v>
      </c>
      <c r="AB27" s="592">
        <v>0</v>
      </c>
      <c r="AC27" s="592">
        <v>0</v>
      </c>
      <c r="AD27" s="592">
        <v>0</v>
      </c>
      <c r="AE27" s="592">
        <v>0</v>
      </c>
      <c r="AF27" s="592">
        <v>0</v>
      </c>
      <c r="AG27" s="592">
        <v>0</v>
      </c>
      <c r="AH27" s="592">
        <v>0</v>
      </c>
      <c r="AI27" s="594"/>
      <c r="AK27" s="595"/>
      <c r="AL27" s="595"/>
      <c r="AM27" s="595"/>
      <c r="AN27" s="595"/>
      <c r="AO27" s="595"/>
      <c r="AP27" s="595"/>
      <c r="AQ27" s="595"/>
      <c r="AR27" s="595"/>
      <c r="AS27" s="595"/>
      <c r="AT27" s="595"/>
      <c r="AU27" s="595"/>
    </row>
    <row r="28" spans="1:47" s="553" customFormat="1" ht="30" x14ac:dyDescent="0.25">
      <c r="A28" s="592" t="s">
        <v>1385</v>
      </c>
      <c r="B28" s="593" t="s">
        <v>75</v>
      </c>
      <c r="C28" s="592">
        <v>85000000</v>
      </c>
      <c r="D28" s="592">
        <v>85000000</v>
      </c>
      <c r="E28" s="592">
        <v>0</v>
      </c>
      <c r="F28" s="592">
        <v>0</v>
      </c>
      <c r="G28" s="592">
        <v>0</v>
      </c>
      <c r="H28" s="592">
        <v>0</v>
      </c>
      <c r="I28" s="592">
        <v>0</v>
      </c>
      <c r="J28" s="592">
        <v>0</v>
      </c>
      <c r="K28" s="592">
        <v>0</v>
      </c>
      <c r="L28" s="592">
        <v>0</v>
      </c>
      <c r="M28" s="592">
        <v>0</v>
      </c>
      <c r="N28" s="592">
        <v>0</v>
      </c>
      <c r="O28" s="592">
        <v>0</v>
      </c>
      <c r="P28" s="592">
        <v>0</v>
      </c>
      <c r="Q28" s="592">
        <v>0</v>
      </c>
      <c r="R28" s="592">
        <v>0</v>
      </c>
      <c r="S28" s="592">
        <v>0</v>
      </c>
      <c r="T28" s="592">
        <v>0</v>
      </c>
      <c r="U28" s="592">
        <v>0</v>
      </c>
      <c r="V28" s="592">
        <v>0</v>
      </c>
      <c r="W28" s="592">
        <v>0</v>
      </c>
      <c r="X28" s="592">
        <v>0</v>
      </c>
      <c r="Y28" s="592">
        <v>0</v>
      </c>
      <c r="Z28" s="592">
        <v>0</v>
      </c>
      <c r="AA28" s="592">
        <v>0</v>
      </c>
      <c r="AB28" s="592">
        <v>0</v>
      </c>
      <c r="AC28" s="592">
        <v>0</v>
      </c>
      <c r="AD28" s="592">
        <v>0</v>
      </c>
      <c r="AE28" s="592">
        <v>0</v>
      </c>
      <c r="AF28" s="592">
        <v>0</v>
      </c>
      <c r="AG28" s="592">
        <v>0</v>
      </c>
      <c r="AH28" s="592">
        <v>0</v>
      </c>
      <c r="AI28" s="594"/>
      <c r="AK28" s="595"/>
      <c r="AL28" s="595"/>
      <c r="AM28" s="595"/>
      <c r="AN28" s="595"/>
      <c r="AO28" s="595"/>
      <c r="AP28" s="595"/>
      <c r="AQ28" s="595"/>
      <c r="AR28" s="595"/>
      <c r="AS28" s="595"/>
      <c r="AT28" s="595"/>
      <c r="AU28" s="595"/>
    </row>
    <row r="29" spans="1:47" s="551" customFormat="1" ht="30" x14ac:dyDescent="0.25">
      <c r="A29" s="590" t="s">
        <v>1386</v>
      </c>
      <c r="B29" s="591" t="s">
        <v>1387</v>
      </c>
      <c r="C29" s="590">
        <v>38416808948.349998</v>
      </c>
      <c r="D29" s="590">
        <v>23025985680</v>
      </c>
      <c r="E29" s="590">
        <v>0</v>
      </c>
      <c r="F29" s="590">
        <v>0</v>
      </c>
      <c r="G29" s="590">
        <v>0</v>
      </c>
      <c r="H29" s="590">
        <v>0</v>
      </c>
      <c r="I29" s="590">
        <v>0</v>
      </c>
      <c r="J29" s="590">
        <v>0</v>
      </c>
      <c r="K29" s="590">
        <v>0</v>
      </c>
      <c r="L29" s="590">
        <v>598408519</v>
      </c>
      <c r="M29" s="590">
        <v>910898749.35000002</v>
      </c>
      <c r="N29" s="590">
        <v>0</v>
      </c>
      <c r="O29" s="590">
        <v>1551180000</v>
      </c>
      <c r="P29" s="590">
        <v>0</v>
      </c>
      <c r="Q29" s="590">
        <v>207545000</v>
      </c>
      <c r="R29" s="590">
        <v>73130000</v>
      </c>
      <c r="S29" s="590">
        <v>0</v>
      </c>
      <c r="T29" s="590">
        <v>0</v>
      </c>
      <c r="U29" s="590">
        <v>0</v>
      </c>
      <c r="V29" s="590">
        <v>281190000</v>
      </c>
      <c r="W29" s="590">
        <v>0</v>
      </c>
      <c r="X29" s="590">
        <v>5152060000</v>
      </c>
      <c r="Y29" s="590">
        <v>0</v>
      </c>
      <c r="Z29" s="590">
        <v>2070300000</v>
      </c>
      <c r="AA29" s="590">
        <v>370800000</v>
      </c>
      <c r="AB29" s="590">
        <v>0</v>
      </c>
      <c r="AC29" s="590">
        <v>0</v>
      </c>
      <c r="AD29" s="590">
        <v>0</v>
      </c>
      <c r="AE29" s="590">
        <v>2060000000</v>
      </c>
      <c r="AF29" s="590">
        <v>2060000000</v>
      </c>
      <c r="AG29" s="590">
        <v>55311000</v>
      </c>
      <c r="AH29" s="590">
        <v>0</v>
      </c>
      <c r="AI29" s="588"/>
      <c r="AK29" s="559"/>
      <c r="AL29" s="559"/>
      <c r="AM29" s="559"/>
      <c r="AN29" s="559"/>
      <c r="AO29" s="559"/>
      <c r="AP29" s="559"/>
      <c r="AQ29" s="559"/>
      <c r="AR29" s="559"/>
      <c r="AS29" s="559"/>
      <c r="AT29" s="559"/>
      <c r="AU29" s="559"/>
    </row>
    <row r="30" spans="1:47" ht="30" x14ac:dyDescent="0.25">
      <c r="A30" s="596" t="s">
        <v>1388</v>
      </c>
      <c r="B30" s="597" t="s">
        <v>76</v>
      </c>
      <c r="C30" s="596">
        <v>13548360000</v>
      </c>
      <c r="D30" s="596">
        <v>4266000000</v>
      </c>
      <c r="E30" s="596">
        <v>0</v>
      </c>
      <c r="F30" s="596">
        <v>0</v>
      </c>
      <c r="G30" s="596">
        <v>0</v>
      </c>
      <c r="H30" s="596">
        <v>0</v>
      </c>
      <c r="I30" s="596">
        <v>0</v>
      </c>
      <c r="J30" s="596">
        <v>0</v>
      </c>
      <c r="K30" s="596">
        <v>0</v>
      </c>
      <c r="L30" s="596">
        <v>0</v>
      </c>
      <c r="M30" s="596">
        <v>0</v>
      </c>
      <c r="N30" s="596">
        <v>0</v>
      </c>
      <c r="O30" s="596">
        <v>0</v>
      </c>
      <c r="P30" s="596">
        <v>0</v>
      </c>
      <c r="Q30" s="596">
        <v>0</v>
      </c>
      <c r="R30" s="596">
        <v>0</v>
      </c>
      <c r="S30" s="596">
        <v>0</v>
      </c>
      <c r="T30" s="596">
        <v>0</v>
      </c>
      <c r="U30" s="596">
        <v>0</v>
      </c>
      <c r="V30" s="596">
        <v>0</v>
      </c>
      <c r="W30" s="596">
        <v>0</v>
      </c>
      <c r="X30" s="596">
        <v>5152060000</v>
      </c>
      <c r="Y30" s="596">
        <v>0</v>
      </c>
      <c r="Z30" s="596">
        <v>2070300000</v>
      </c>
      <c r="AA30" s="596">
        <v>0</v>
      </c>
      <c r="AB30" s="596">
        <v>0</v>
      </c>
      <c r="AC30" s="596">
        <v>0</v>
      </c>
      <c r="AD30" s="596">
        <v>0</v>
      </c>
      <c r="AE30" s="596">
        <v>2060000000</v>
      </c>
      <c r="AF30" s="596">
        <v>0</v>
      </c>
      <c r="AG30" s="596">
        <v>0</v>
      </c>
      <c r="AH30" s="596">
        <v>0</v>
      </c>
      <c r="AI30" s="594"/>
    </row>
    <row r="31" spans="1:47" ht="30" x14ac:dyDescent="0.25">
      <c r="A31" s="598"/>
      <c r="B31" s="599" t="s">
        <v>1389</v>
      </c>
      <c r="C31" s="598">
        <v>4266000000</v>
      </c>
      <c r="D31" s="598">
        <v>4266000000</v>
      </c>
      <c r="E31" s="598">
        <v>0</v>
      </c>
      <c r="F31" s="598">
        <v>0</v>
      </c>
      <c r="G31" s="598">
        <v>0</v>
      </c>
      <c r="H31" s="598">
        <v>0</v>
      </c>
      <c r="I31" s="598">
        <v>0</v>
      </c>
      <c r="J31" s="598">
        <v>0</v>
      </c>
      <c r="K31" s="598">
        <v>0</v>
      </c>
      <c r="L31" s="598">
        <v>0</v>
      </c>
      <c r="M31" s="598">
        <v>0</v>
      </c>
      <c r="N31" s="598">
        <v>0</v>
      </c>
      <c r="O31" s="598">
        <v>0</v>
      </c>
      <c r="P31" s="598">
        <v>0</v>
      </c>
      <c r="Q31" s="598">
        <v>0</v>
      </c>
      <c r="R31" s="598">
        <v>0</v>
      </c>
      <c r="S31" s="598">
        <v>0</v>
      </c>
      <c r="T31" s="598">
        <v>0</v>
      </c>
      <c r="U31" s="598">
        <v>0</v>
      </c>
      <c r="V31" s="598">
        <v>0</v>
      </c>
      <c r="W31" s="598">
        <v>0</v>
      </c>
      <c r="X31" s="598">
        <v>0</v>
      </c>
      <c r="Y31" s="598">
        <v>0</v>
      </c>
      <c r="Z31" s="598">
        <v>0</v>
      </c>
      <c r="AA31" s="598">
        <v>0</v>
      </c>
      <c r="AB31" s="598">
        <v>0</v>
      </c>
      <c r="AC31" s="598">
        <v>0</v>
      </c>
      <c r="AD31" s="598">
        <v>0</v>
      </c>
      <c r="AE31" s="598">
        <v>0</v>
      </c>
      <c r="AF31" s="598">
        <v>0</v>
      </c>
      <c r="AG31" s="598">
        <v>0</v>
      </c>
      <c r="AH31" s="598">
        <v>0</v>
      </c>
      <c r="AI31" s="594"/>
    </row>
    <row r="32" spans="1:47" ht="30" x14ac:dyDescent="0.25">
      <c r="A32" s="569"/>
      <c r="B32" s="600" t="s">
        <v>1390</v>
      </c>
      <c r="C32" s="569">
        <v>4266000000</v>
      </c>
      <c r="D32" s="569">
        <v>4266000000</v>
      </c>
      <c r="E32" s="569"/>
      <c r="F32" s="569"/>
      <c r="G32" s="569"/>
      <c r="H32" s="569"/>
      <c r="I32" s="569"/>
      <c r="J32" s="569"/>
      <c r="K32" s="569"/>
      <c r="L32" s="569"/>
      <c r="M32" s="569"/>
      <c r="N32" s="569"/>
      <c r="O32" s="569"/>
      <c r="P32" s="569"/>
      <c r="Q32" s="569"/>
      <c r="R32" s="569"/>
      <c r="S32" s="569"/>
      <c r="T32" s="569"/>
      <c r="U32" s="569"/>
      <c r="V32" s="569"/>
      <c r="W32" s="569"/>
      <c r="X32" s="569"/>
      <c r="Y32" s="569"/>
      <c r="Z32" s="569"/>
      <c r="AA32" s="569"/>
      <c r="AB32" s="569"/>
      <c r="AC32" s="569"/>
      <c r="AD32" s="569"/>
      <c r="AE32" s="569"/>
      <c r="AF32" s="569"/>
      <c r="AG32" s="569"/>
      <c r="AH32" s="569"/>
      <c r="AI32" s="594"/>
    </row>
    <row r="33" spans="1:47" x14ac:dyDescent="0.25">
      <c r="A33" s="596" t="s">
        <v>1391</v>
      </c>
      <c r="B33" s="597" t="s">
        <v>77</v>
      </c>
      <c r="C33" s="596">
        <v>17763537600</v>
      </c>
      <c r="D33" s="596">
        <v>16212357600</v>
      </c>
      <c r="E33" s="596">
        <v>0</v>
      </c>
      <c r="F33" s="596">
        <v>0</v>
      </c>
      <c r="G33" s="596">
        <v>0</v>
      </c>
      <c r="H33" s="596">
        <v>0</v>
      </c>
      <c r="I33" s="596">
        <v>0</v>
      </c>
      <c r="J33" s="596">
        <v>0</v>
      </c>
      <c r="K33" s="596">
        <v>0</v>
      </c>
      <c r="L33" s="596">
        <v>0</v>
      </c>
      <c r="M33" s="596">
        <v>0</v>
      </c>
      <c r="N33" s="596">
        <v>0</v>
      </c>
      <c r="O33" s="596">
        <v>1551180000</v>
      </c>
      <c r="P33" s="596">
        <v>0</v>
      </c>
      <c r="Q33" s="596">
        <v>0</v>
      </c>
      <c r="R33" s="596">
        <v>0</v>
      </c>
      <c r="S33" s="596">
        <v>0</v>
      </c>
      <c r="T33" s="596">
        <v>0</v>
      </c>
      <c r="U33" s="596">
        <v>0</v>
      </c>
      <c r="V33" s="596">
        <v>0</v>
      </c>
      <c r="W33" s="596">
        <v>0</v>
      </c>
      <c r="X33" s="596">
        <v>0</v>
      </c>
      <c r="Y33" s="596">
        <v>0</v>
      </c>
      <c r="Z33" s="596">
        <v>0</v>
      </c>
      <c r="AA33" s="596">
        <v>0</v>
      </c>
      <c r="AB33" s="596">
        <v>0</v>
      </c>
      <c r="AC33" s="596">
        <v>0</v>
      </c>
      <c r="AD33" s="596">
        <v>0</v>
      </c>
      <c r="AE33" s="596">
        <v>0</v>
      </c>
      <c r="AF33" s="596">
        <v>0</v>
      </c>
      <c r="AG33" s="596">
        <v>0</v>
      </c>
      <c r="AH33" s="596">
        <v>0</v>
      </c>
      <c r="AI33" s="594"/>
    </row>
    <row r="34" spans="1:47" x14ac:dyDescent="0.25">
      <c r="A34" s="601" t="s">
        <v>1392</v>
      </c>
      <c r="B34" s="602" t="s">
        <v>1393</v>
      </c>
      <c r="C34" s="601">
        <v>0</v>
      </c>
      <c r="D34" s="601">
        <v>0</v>
      </c>
      <c r="E34" s="601">
        <v>0</v>
      </c>
      <c r="F34" s="601">
        <v>0</v>
      </c>
      <c r="G34" s="601">
        <v>0</v>
      </c>
      <c r="H34" s="601">
        <v>0</v>
      </c>
      <c r="I34" s="601">
        <v>0</v>
      </c>
      <c r="J34" s="601">
        <v>0</v>
      </c>
      <c r="K34" s="601">
        <v>0</v>
      </c>
      <c r="L34" s="601">
        <v>0</v>
      </c>
      <c r="M34" s="601">
        <v>0</v>
      </c>
      <c r="N34" s="601">
        <v>0</v>
      </c>
      <c r="O34" s="601">
        <v>0</v>
      </c>
      <c r="P34" s="601">
        <v>0</v>
      </c>
      <c r="Q34" s="601">
        <v>0</v>
      </c>
      <c r="R34" s="601">
        <v>0</v>
      </c>
      <c r="S34" s="601">
        <v>0</v>
      </c>
      <c r="T34" s="601">
        <v>0</v>
      </c>
      <c r="U34" s="601">
        <v>0</v>
      </c>
      <c r="V34" s="601">
        <v>0</v>
      </c>
      <c r="W34" s="601">
        <v>0</v>
      </c>
      <c r="X34" s="601">
        <v>0</v>
      </c>
      <c r="Y34" s="601">
        <v>0</v>
      </c>
      <c r="Z34" s="601">
        <v>0</v>
      </c>
      <c r="AA34" s="601">
        <v>0</v>
      </c>
      <c r="AB34" s="601">
        <v>0</v>
      </c>
      <c r="AC34" s="601">
        <v>0</v>
      </c>
      <c r="AD34" s="601">
        <v>0</v>
      </c>
      <c r="AE34" s="601">
        <v>0</v>
      </c>
      <c r="AF34" s="601">
        <v>0</v>
      </c>
      <c r="AG34" s="601">
        <v>0</v>
      </c>
      <c r="AH34" s="601">
        <v>0</v>
      </c>
      <c r="AI34" s="594"/>
    </row>
    <row r="35" spans="1:47" ht="30" x14ac:dyDescent="0.25">
      <c r="A35" s="601" t="s">
        <v>1394</v>
      </c>
      <c r="B35" s="602" t="s">
        <v>1395</v>
      </c>
      <c r="C35" s="601">
        <v>17763537600</v>
      </c>
      <c r="D35" s="601">
        <v>16212357600</v>
      </c>
      <c r="E35" s="601">
        <v>0</v>
      </c>
      <c r="F35" s="601">
        <v>0</v>
      </c>
      <c r="G35" s="601">
        <v>0</v>
      </c>
      <c r="H35" s="601">
        <v>0</v>
      </c>
      <c r="I35" s="601">
        <v>0</v>
      </c>
      <c r="J35" s="601">
        <v>0</v>
      </c>
      <c r="K35" s="601">
        <v>0</v>
      </c>
      <c r="L35" s="601">
        <v>0</v>
      </c>
      <c r="M35" s="601">
        <v>0</v>
      </c>
      <c r="N35" s="601">
        <v>0</v>
      </c>
      <c r="O35" s="601">
        <v>1551180000</v>
      </c>
      <c r="P35" s="601">
        <v>0</v>
      </c>
      <c r="Q35" s="601">
        <v>0</v>
      </c>
      <c r="R35" s="601">
        <v>0</v>
      </c>
      <c r="S35" s="601">
        <v>0</v>
      </c>
      <c r="T35" s="601">
        <v>0</v>
      </c>
      <c r="U35" s="601">
        <v>0</v>
      </c>
      <c r="V35" s="601">
        <v>0</v>
      </c>
      <c r="W35" s="601">
        <v>0</v>
      </c>
      <c r="X35" s="601">
        <v>0</v>
      </c>
      <c r="Y35" s="601">
        <v>0</v>
      </c>
      <c r="Z35" s="601">
        <v>0</v>
      </c>
      <c r="AA35" s="601">
        <v>0</v>
      </c>
      <c r="AB35" s="601">
        <v>0</v>
      </c>
      <c r="AC35" s="601">
        <v>0</v>
      </c>
      <c r="AD35" s="601">
        <v>0</v>
      </c>
      <c r="AE35" s="601">
        <v>0</v>
      </c>
      <c r="AF35" s="601">
        <v>0</v>
      </c>
      <c r="AG35" s="601">
        <v>0</v>
      </c>
      <c r="AH35" s="601">
        <v>0</v>
      </c>
      <c r="AI35" s="594"/>
    </row>
    <row r="36" spans="1:47" x14ac:dyDescent="0.25">
      <c r="A36" s="569" t="s">
        <v>1396</v>
      </c>
      <c r="B36" s="600" t="s">
        <v>1397</v>
      </c>
      <c r="C36" s="569">
        <v>17763537600</v>
      </c>
      <c r="D36" s="569">
        <v>16212357600</v>
      </c>
      <c r="E36" s="569"/>
      <c r="F36" s="569"/>
      <c r="G36" s="569"/>
      <c r="H36" s="569"/>
      <c r="I36" s="569"/>
      <c r="J36" s="569"/>
      <c r="K36" s="569"/>
      <c r="L36" s="569"/>
      <c r="M36" s="569"/>
      <c r="N36" s="569"/>
      <c r="O36" s="569">
        <v>1551180000</v>
      </c>
      <c r="P36" s="569"/>
      <c r="Q36" s="569"/>
      <c r="R36" s="569"/>
      <c r="S36" s="569"/>
      <c r="T36" s="569"/>
      <c r="U36" s="569"/>
      <c r="V36" s="569"/>
      <c r="W36" s="569"/>
      <c r="X36" s="569"/>
      <c r="Y36" s="569"/>
      <c r="Z36" s="569"/>
      <c r="AA36" s="569"/>
      <c r="AB36" s="569"/>
      <c r="AC36" s="569"/>
      <c r="AD36" s="569"/>
      <c r="AE36" s="569"/>
      <c r="AF36" s="569"/>
      <c r="AG36" s="569"/>
      <c r="AH36" s="569"/>
      <c r="AI36" s="594"/>
    </row>
    <row r="37" spans="1:47" s="553" customFormat="1" ht="45" x14ac:dyDescent="0.25">
      <c r="A37" s="592" t="s">
        <v>1398</v>
      </c>
      <c r="B37" s="593" t="s">
        <v>78</v>
      </c>
      <c r="C37" s="592">
        <v>1296791432</v>
      </c>
      <c r="D37" s="592">
        <v>1015601432</v>
      </c>
      <c r="E37" s="592"/>
      <c r="F37" s="592">
        <v>0</v>
      </c>
      <c r="G37" s="592">
        <v>0</v>
      </c>
      <c r="H37" s="592">
        <v>0</v>
      </c>
      <c r="I37" s="592">
        <v>0</v>
      </c>
      <c r="J37" s="592">
        <v>0</v>
      </c>
      <c r="K37" s="592">
        <v>0</v>
      </c>
      <c r="L37" s="592">
        <v>0</v>
      </c>
      <c r="M37" s="592">
        <v>0</v>
      </c>
      <c r="N37" s="592">
        <v>0</v>
      </c>
      <c r="O37" s="592">
        <v>0</v>
      </c>
      <c r="P37" s="592">
        <v>0</v>
      </c>
      <c r="Q37" s="592">
        <v>0</v>
      </c>
      <c r="R37" s="592">
        <v>0</v>
      </c>
      <c r="S37" s="592">
        <v>0</v>
      </c>
      <c r="T37" s="592">
        <v>0</v>
      </c>
      <c r="U37" s="592">
        <v>0</v>
      </c>
      <c r="V37" s="592">
        <v>281190000</v>
      </c>
      <c r="W37" s="592">
        <v>0</v>
      </c>
      <c r="X37" s="592">
        <v>0</v>
      </c>
      <c r="Y37" s="592">
        <v>0</v>
      </c>
      <c r="Z37" s="592">
        <v>0</v>
      </c>
      <c r="AA37" s="592">
        <v>0</v>
      </c>
      <c r="AB37" s="592">
        <v>0</v>
      </c>
      <c r="AC37" s="592">
        <v>0</v>
      </c>
      <c r="AD37" s="592">
        <v>0</v>
      </c>
      <c r="AE37" s="592">
        <v>0</v>
      </c>
      <c r="AF37" s="592">
        <v>0</v>
      </c>
      <c r="AG37" s="592">
        <v>0</v>
      </c>
      <c r="AH37" s="592">
        <v>0</v>
      </c>
      <c r="AI37" s="594"/>
      <c r="AK37" s="595"/>
      <c r="AL37" s="595"/>
      <c r="AM37" s="595"/>
      <c r="AN37" s="595"/>
      <c r="AO37" s="595"/>
      <c r="AP37" s="595"/>
      <c r="AQ37" s="595"/>
      <c r="AR37" s="595"/>
      <c r="AS37" s="595"/>
      <c r="AT37" s="595"/>
      <c r="AU37" s="595"/>
    </row>
    <row r="38" spans="1:47" s="553" customFormat="1" ht="30" x14ac:dyDescent="0.25">
      <c r="A38" s="592" t="s">
        <v>1399</v>
      </c>
      <c r="B38" s="593" t="s">
        <v>79</v>
      </c>
      <c r="C38" s="592">
        <v>325765478</v>
      </c>
      <c r="D38" s="592">
        <v>270454478</v>
      </c>
      <c r="E38" s="592">
        <v>0</v>
      </c>
      <c r="F38" s="592">
        <v>0</v>
      </c>
      <c r="G38" s="592">
        <v>0</v>
      </c>
      <c r="H38" s="592">
        <v>0</v>
      </c>
      <c r="I38" s="592">
        <v>0</v>
      </c>
      <c r="J38" s="592">
        <v>0</v>
      </c>
      <c r="K38" s="592">
        <v>0</v>
      </c>
      <c r="L38" s="592">
        <v>0</v>
      </c>
      <c r="M38" s="592">
        <v>0</v>
      </c>
      <c r="N38" s="592">
        <v>0</v>
      </c>
      <c r="O38" s="592">
        <v>0</v>
      </c>
      <c r="P38" s="592">
        <v>0</v>
      </c>
      <c r="Q38" s="592">
        <v>0</v>
      </c>
      <c r="R38" s="592">
        <v>0</v>
      </c>
      <c r="S38" s="592">
        <v>0</v>
      </c>
      <c r="T38" s="592">
        <v>0</v>
      </c>
      <c r="U38" s="592">
        <v>0</v>
      </c>
      <c r="V38" s="592">
        <v>0</v>
      </c>
      <c r="W38" s="592">
        <v>0</v>
      </c>
      <c r="X38" s="592">
        <v>0</v>
      </c>
      <c r="Y38" s="592">
        <v>0</v>
      </c>
      <c r="Z38" s="592">
        <v>0</v>
      </c>
      <c r="AA38" s="592">
        <v>0</v>
      </c>
      <c r="AB38" s="592">
        <v>0</v>
      </c>
      <c r="AC38" s="592">
        <v>0</v>
      </c>
      <c r="AD38" s="592">
        <v>0</v>
      </c>
      <c r="AE38" s="592">
        <v>0</v>
      </c>
      <c r="AF38" s="592">
        <v>0</v>
      </c>
      <c r="AG38" s="592">
        <v>55311000</v>
      </c>
      <c r="AH38" s="592">
        <v>0</v>
      </c>
      <c r="AI38" s="594"/>
      <c r="AK38" s="595"/>
      <c r="AL38" s="595"/>
      <c r="AM38" s="595"/>
      <c r="AN38" s="595"/>
      <c r="AO38" s="595"/>
      <c r="AP38" s="595"/>
      <c r="AQ38" s="595"/>
      <c r="AR38" s="595"/>
      <c r="AS38" s="595"/>
      <c r="AT38" s="595"/>
      <c r="AU38" s="595"/>
    </row>
    <row r="39" spans="1:47" s="553" customFormat="1" x14ac:dyDescent="0.25">
      <c r="A39" s="592" t="s">
        <v>1400</v>
      </c>
      <c r="B39" s="593" t="s">
        <v>80</v>
      </c>
      <c r="C39" s="592">
        <v>2060000000</v>
      </c>
      <c r="D39" s="592">
        <v>0</v>
      </c>
      <c r="E39" s="592">
        <v>0</v>
      </c>
      <c r="F39" s="592">
        <v>0</v>
      </c>
      <c r="G39" s="592">
        <v>0</v>
      </c>
      <c r="H39" s="592">
        <v>0</v>
      </c>
      <c r="I39" s="592">
        <v>0</v>
      </c>
      <c r="J39" s="592">
        <v>0</v>
      </c>
      <c r="K39" s="592">
        <v>0</v>
      </c>
      <c r="L39" s="592">
        <v>0</v>
      </c>
      <c r="M39" s="592">
        <v>0</v>
      </c>
      <c r="N39" s="592">
        <v>0</v>
      </c>
      <c r="O39" s="592">
        <v>0</v>
      </c>
      <c r="P39" s="592">
        <v>0</v>
      </c>
      <c r="Q39" s="592">
        <v>0</v>
      </c>
      <c r="R39" s="592">
        <v>0</v>
      </c>
      <c r="S39" s="592">
        <v>0</v>
      </c>
      <c r="T39" s="592">
        <v>0</v>
      </c>
      <c r="U39" s="592">
        <v>0</v>
      </c>
      <c r="V39" s="592">
        <v>0</v>
      </c>
      <c r="W39" s="592">
        <v>0</v>
      </c>
      <c r="X39" s="592">
        <v>0</v>
      </c>
      <c r="Y39" s="592">
        <v>0</v>
      </c>
      <c r="Z39" s="592">
        <v>0</v>
      </c>
      <c r="AA39" s="592">
        <v>0</v>
      </c>
      <c r="AB39" s="592">
        <v>0</v>
      </c>
      <c r="AC39" s="592">
        <v>0</v>
      </c>
      <c r="AD39" s="592">
        <v>0</v>
      </c>
      <c r="AE39" s="592">
        <v>0</v>
      </c>
      <c r="AF39" s="592">
        <v>2060000000</v>
      </c>
      <c r="AG39" s="592">
        <v>0</v>
      </c>
      <c r="AH39" s="592">
        <v>0</v>
      </c>
      <c r="AI39" s="594"/>
      <c r="AK39" s="595"/>
      <c r="AL39" s="595"/>
      <c r="AM39" s="595"/>
      <c r="AN39" s="595"/>
      <c r="AO39" s="595"/>
      <c r="AP39" s="595"/>
      <c r="AQ39" s="595"/>
      <c r="AR39" s="595"/>
      <c r="AS39" s="595"/>
      <c r="AT39" s="595"/>
      <c r="AU39" s="595"/>
    </row>
    <row r="40" spans="1:47" s="553" customFormat="1" ht="30" x14ac:dyDescent="0.25">
      <c r="A40" s="592" t="s">
        <v>1401</v>
      </c>
      <c r="B40" s="593" t="s">
        <v>81</v>
      </c>
      <c r="C40" s="592">
        <v>42000000</v>
      </c>
      <c r="D40" s="592">
        <v>42000000</v>
      </c>
      <c r="E40" s="592">
        <v>0</v>
      </c>
      <c r="F40" s="592">
        <v>0</v>
      </c>
      <c r="G40" s="592">
        <v>0</v>
      </c>
      <c r="H40" s="592">
        <v>0</v>
      </c>
      <c r="I40" s="592">
        <v>0</v>
      </c>
      <c r="J40" s="592">
        <v>0</v>
      </c>
      <c r="K40" s="592">
        <v>0</v>
      </c>
      <c r="L40" s="592">
        <v>0</v>
      </c>
      <c r="M40" s="592">
        <v>0</v>
      </c>
      <c r="N40" s="592">
        <v>0</v>
      </c>
      <c r="O40" s="592">
        <v>0</v>
      </c>
      <c r="P40" s="592">
        <v>0</v>
      </c>
      <c r="Q40" s="592">
        <v>0</v>
      </c>
      <c r="R40" s="592">
        <v>0</v>
      </c>
      <c r="S40" s="592">
        <v>0</v>
      </c>
      <c r="T40" s="592">
        <v>0</v>
      </c>
      <c r="U40" s="592">
        <v>0</v>
      </c>
      <c r="V40" s="592">
        <v>0</v>
      </c>
      <c r="W40" s="592">
        <v>0</v>
      </c>
      <c r="X40" s="592">
        <v>0</v>
      </c>
      <c r="Y40" s="592">
        <v>0</v>
      </c>
      <c r="Z40" s="592">
        <v>0</v>
      </c>
      <c r="AA40" s="592">
        <v>0</v>
      </c>
      <c r="AB40" s="592">
        <v>0</v>
      </c>
      <c r="AC40" s="592">
        <v>0</v>
      </c>
      <c r="AD40" s="592">
        <v>0</v>
      </c>
      <c r="AE40" s="592">
        <v>0</v>
      </c>
      <c r="AF40" s="592">
        <v>0</v>
      </c>
      <c r="AG40" s="592">
        <v>0</v>
      </c>
      <c r="AH40" s="592">
        <v>0</v>
      </c>
      <c r="AI40" s="594"/>
      <c r="AK40" s="595"/>
      <c r="AL40" s="595"/>
      <c r="AM40" s="595"/>
      <c r="AN40" s="595"/>
      <c r="AO40" s="595"/>
      <c r="AP40" s="595"/>
      <c r="AQ40" s="595"/>
      <c r="AR40" s="595"/>
      <c r="AS40" s="595"/>
      <c r="AT40" s="595"/>
      <c r="AU40" s="595"/>
    </row>
    <row r="41" spans="1:47" s="553" customFormat="1" x14ac:dyDescent="0.25">
      <c r="A41" s="592" t="s">
        <v>1402</v>
      </c>
      <c r="B41" s="593" t="s">
        <v>82</v>
      </c>
      <c r="C41" s="592">
        <v>1132735000</v>
      </c>
      <c r="D41" s="592">
        <v>850000000</v>
      </c>
      <c r="E41" s="592">
        <v>0</v>
      </c>
      <c r="F41" s="592">
        <v>0</v>
      </c>
      <c r="G41" s="592">
        <v>0</v>
      </c>
      <c r="H41" s="592">
        <v>0</v>
      </c>
      <c r="I41" s="592">
        <v>0</v>
      </c>
      <c r="J41" s="592">
        <v>0</v>
      </c>
      <c r="K41" s="592">
        <v>0</v>
      </c>
      <c r="L41" s="592">
        <v>0</v>
      </c>
      <c r="M41" s="592">
        <v>2060000</v>
      </c>
      <c r="N41" s="592">
        <v>0</v>
      </c>
      <c r="O41" s="592">
        <v>0</v>
      </c>
      <c r="P41" s="592">
        <v>0</v>
      </c>
      <c r="Q41" s="592">
        <v>207545000</v>
      </c>
      <c r="R41" s="592">
        <v>73130000</v>
      </c>
      <c r="S41" s="592">
        <v>0</v>
      </c>
      <c r="T41" s="592">
        <v>0</v>
      </c>
      <c r="U41" s="592">
        <v>0</v>
      </c>
      <c r="V41" s="592">
        <v>0</v>
      </c>
      <c r="W41" s="592">
        <v>0</v>
      </c>
      <c r="X41" s="592">
        <v>0</v>
      </c>
      <c r="Y41" s="592">
        <v>0</v>
      </c>
      <c r="Z41" s="592">
        <v>0</v>
      </c>
      <c r="AA41" s="592">
        <v>0</v>
      </c>
      <c r="AB41" s="592">
        <v>0</v>
      </c>
      <c r="AC41" s="592">
        <v>0</v>
      </c>
      <c r="AD41" s="592">
        <v>0</v>
      </c>
      <c r="AE41" s="592">
        <v>0</v>
      </c>
      <c r="AF41" s="592">
        <v>0</v>
      </c>
      <c r="AG41" s="592">
        <v>0</v>
      </c>
      <c r="AH41" s="592">
        <v>0</v>
      </c>
      <c r="AI41" s="594"/>
      <c r="AK41" s="595"/>
      <c r="AL41" s="595"/>
      <c r="AM41" s="595"/>
      <c r="AN41" s="595"/>
      <c r="AO41" s="595"/>
      <c r="AP41" s="595"/>
      <c r="AQ41" s="595"/>
      <c r="AR41" s="595"/>
      <c r="AS41" s="595"/>
      <c r="AT41" s="595"/>
      <c r="AU41" s="595"/>
    </row>
    <row r="42" spans="1:47" s="553" customFormat="1" ht="30" x14ac:dyDescent="0.25">
      <c r="A42" s="592" t="s">
        <v>1403</v>
      </c>
      <c r="B42" s="593" t="s">
        <v>83</v>
      </c>
      <c r="C42" s="592">
        <v>139572170</v>
      </c>
      <c r="D42" s="592">
        <v>139572170</v>
      </c>
      <c r="E42" s="592">
        <v>0</v>
      </c>
      <c r="F42" s="592">
        <v>0</v>
      </c>
      <c r="G42" s="592">
        <v>0</v>
      </c>
      <c r="H42" s="592">
        <v>0</v>
      </c>
      <c r="I42" s="592">
        <v>0</v>
      </c>
      <c r="J42" s="592">
        <v>0</v>
      </c>
      <c r="K42" s="592">
        <v>0</v>
      </c>
      <c r="L42" s="592">
        <v>0</v>
      </c>
      <c r="M42" s="592">
        <v>0</v>
      </c>
      <c r="N42" s="592">
        <v>0</v>
      </c>
      <c r="O42" s="592">
        <v>0</v>
      </c>
      <c r="P42" s="592">
        <v>0</v>
      </c>
      <c r="Q42" s="592">
        <v>0</v>
      </c>
      <c r="R42" s="592">
        <v>0</v>
      </c>
      <c r="S42" s="592">
        <v>0</v>
      </c>
      <c r="T42" s="592">
        <v>0</v>
      </c>
      <c r="U42" s="592">
        <v>0</v>
      </c>
      <c r="V42" s="592">
        <v>0</v>
      </c>
      <c r="W42" s="592">
        <v>0</v>
      </c>
      <c r="X42" s="592">
        <v>0</v>
      </c>
      <c r="Y42" s="592">
        <v>0</v>
      </c>
      <c r="Z42" s="592">
        <v>0</v>
      </c>
      <c r="AA42" s="592">
        <v>0</v>
      </c>
      <c r="AB42" s="592">
        <v>0</v>
      </c>
      <c r="AC42" s="592">
        <v>0</v>
      </c>
      <c r="AD42" s="592">
        <v>0</v>
      </c>
      <c r="AE42" s="592">
        <v>0</v>
      </c>
      <c r="AF42" s="592">
        <v>0</v>
      </c>
      <c r="AG42" s="592">
        <v>0</v>
      </c>
      <c r="AH42" s="592">
        <v>0</v>
      </c>
      <c r="AI42" s="594"/>
      <c r="AK42" s="595"/>
      <c r="AL42" s="595"/>
      <c r="AM42" s="595"/>
      <c r="AN42" s="595"/>
      <c r="AO42" s="595"/>
      <c r="AP42" s="595"/>
      <c r="AQ42" s="595"/>
      <c r="AR42" s="595"/>
      <c r="AS42" s="595"/>
      <c r="AT42" s="595"/>
      <c r="AU42" s="595"/>
    </row>
    <row r="43" spans="1:47" s="553" customFormat="1" x14ac:dyDescent="0.25">
      <c r="A43" s="592" t="s">
        <v>1404</v>
      </c>
      <c r="B43" s="593" t="s">
        <v>84</v>
      </c>
      <c r="C43" s="592">
        <v>40000000</v>
      </c>
      <c r="D43" s="592">
        <v>40000000</v>
      </c>
      <c r="E43" s="592">
        <v>0</v>
      </c>
      <c r="F43" s="592">
        <v>0</v>
      </c>
      <c r="G43" s="592">
        <v>0</v>
      </c>
      <c r="H43" s="592">
        <v>0</v>
      </c>
      <c r="I43" s="592">
        <v>0</v>
      </c>
      <c r="J43" s="592">
        <v>0</v>
      </c>
      <c r="K43" s="592">
        <v>0</v>
      </c>
      <c r="L43" s="592">
        <v>0</v>
      </c>
      <c r="M43" s="592">
        <v>0</v>
      </c>
      <c r="N43" s="592">
        <v>0</v>
      </c>
      <c r="O43" s="592">
        <v>0</v>
      </c>
      <c r="P43" s="592">
        <v>0</v>
      </c>
      <c r="Q43" s="592">
        <v>0</v>
      </c>
      <c r="R43" s="592">
        <v>0</v>
      </c>
      <c r="S43" s="592">
        <v>0</v>
      </c>
      <c r="T43" s="592">
        <v>0</v>
      </c>
      <c r="U43" s="592">
        <v>0</v>
      </c>
      <c r="V43" s="592">
        <v>0</v>
      </c>
      <c r="W43" s="592">
        <v>0</v>
      </c>
      <c r="X43" s="592">
        <v>0</v>
      </c>
      <c r="Y43" s="592">
        <v>0</v>
      </c>
      <c r="Z43" s="592">
        <v>0</v>
      </c>
      <c r="AA43" s="592">
        <v>0</v>
      </c>
      <c r="AB43" s="592">
        <v>0</v>
      </c>
      <c r="AC43" s="592">
        <v>0</v>
      </c>
      <c r="AD43" s="592">
        <v>0</v>
      </c>
      <c r="AE43" s="592">
        <v>0</v>
      </c>
      <c r="AF43" s="592">
        <v>0</v>
      </c>
      <c r="AG43" s="592">
        <v>0</v>
      </c>
      <c r="AH43" s="592">
        <v>0</v>
      </c>
      <c r="AI43" s="594"/>
      <c r="AK43" s="595"/>
      <c r="AL43" s="595"/>
      <c r="AM43" s="595"/>
      <c r="AN43" s="595"/>
      <c r="AO43" s="595"/>
      <c r="AP43" s="595"/>
      <c r="AQ43" s="595"/>
      <c r="AR43" s="595"/>
      <c r="AS43" s="595"/>
      <c r="AT43" s="595"/>
      <c r="AU43" s="595"/>
    </row>
    <row r="44" spans="1:47" s="553" customFormat="1" x14ac:dyDescent="0.25">
      <c r="A44" s="592" t="s">
        <v>1405</v>
      </c>
      <c r="B44" s="593" t="s">
        <v>85</v>
      </c>
      <c r="C44" s="592">
        <v>40000000</v>
      </c>
      <c r="D44" s="592">
        <v>40000000</v>
      </c>
      <c r="E44" s="592">
        <v>0</v>
      </c>
      <c r="F44" s="592">
        <v>0</v>
      </c>
      <c r="G44" s="592">
        <v>0</v>
      </c>
      <c r="H44" s="592">
        <v>0</v>
      </c>
      <c r="I44" s="592">
        <v>0</v>
      </c>
      <c r="J44" s="592">
        <v>0</v>
      </c>
      <c r="K44" s="592">
        <v>0</v>
      </c>
      <c r="L44" s="592">
        <v>0</v>
      </c>
      <c r="M44" s="592">
        <v>0</v>
      </c>
      <c r="N44" s="592">
        <v>0</v>
      </c>
      <c r="O44" s="592">
        <v>0</v>
      </c>
      <c r="P44" s="592">
        <v>0</v>
      </c>
      <c r="Q44" s="592">
        <v>0</v>
      </c>
      <c r="R44" s="592">
        <v>0</v>
      </c>
      <c r="S44" s="592">
        <v>0</v>
      </c>
      <c r="T44" s="592">
        <v>0</v>
      </c>
      <c r="U44" s="592">
        <v>0</v>
      </c>
      <c r="V44" s="592">
        <v>0</v>
      </c>
      <c r="W44" s="592">
        <v>0</v>
      </c>
      <c r="X44" s="592">
        <v>0</v>
      </c>
      <c r="Y44" s="592">
        <v>0</v>
      </c>
      <c r="Z44" s="592">
        <v>0</v>
      </c>
      <c r="AA44" s="592">
        <v>0</v>
      </c>
      <c r="AB44" s="592">
        <v>0</v>
      </c>
      <c r="AC44" s="592">
        <v>0</v>
      </c>
      <c r="AD44" s="592">
        <v>0</v>
      </c>
      <c r="AE44" s="592">
        <v>0</v>
      </c>
      <c r="AF44" s="592">
        <v>0</v>
      </c>
      <c r="AG44" s="592">
        <v>0</v>
      </c>
      <c r="AH44" s="592">
        <v>0</v>
      </c>
      <c r="AI44" s="594"/>
      <c r="AK44" s="595"/>
      <c r="AL44" s="595"/>
      <c r="AM44" s="595"/>
      <c r="AN44" s="595"/>
      <c r="AO44" s="595"/>
      <c r="AP44" s="595"/>
      <c r="AQ44" s="595"/>
      <c r="AR44" s="595"/>
      <c r="AS44" s="595"/>
      <c r="AT44" s="595"/>
      <c r="AU44" s="595"/>
    </row>
    <row r="45" spans="1:47" s="553" customFormat="1" x14ac:dyDescent="0.25">
      <c r="A45" s="592" t="s">
        <v>1406</v>
      </c>
      <c r="B45" s="593" t="s">
        <v>86</v>
      </c>
      <c r="C45" s="592">
        <v>150000000</v>
      </c>
      <c r="D45" s="592">
        <v>150000000</v>
      </c>
      <c r="E45" s="592">
        <v>0</v>
      </c>
      <c r="F45" s="592">
        <v>0</v>
      </c>
      <c r="G45" s="592">
        <v>0</v>
      </c>
      <c r="H45" s="592">
        <v>0</v>
      </c>
      <c r="I45" s="592">
        <v>0</v>
      </c>
      <c r="J45" s="592">
        <v>0</v>
      </c>
      <c r="K45" s="592">
        <v>0</v>
      </c>
      <c r="L45" s="592">
        <v>0</v>
      </c>
      <c r="M45" s="592">
        <v>0</v>
      </c>
      <c r="N45" s="592">
        <v>0</v>
      </c>
      <c r="O45" s="592">
        <v>0</v>
      </c>
      <c r="P45" s="592">
        <v>0</v>
      </c>
      <c r="Q45" s="592">
        <v>0</v>
      </c>
      <c r="R45" s="592">
        <v>0</v>
      </c>
      <c r="S45" s="592">
        <v>0</v>
      </c>
      <c r="T45" s="592">
        <v>0</v>
      </c>
      <c r="U45" s="592">
        <v>0</v>
      </c>
      <c r="V45" s="592">
        <v>0</v>
      </c>
      <c r="W45" s="592">
        <v>0</v>
      </c>
      <c r="X45" s="592">
        <v>0</v>
      </c>
      <c r="Y45" s="592">
        <v>0</v>
      </c>
      <c r="Z45" s="592">
        <v>0</v>
      </c>
      <c r="AA45" s="592">
        <v>0</v>
      </c>
      <c r="AB45" s="592">
        <v>0</v>
      </c>
      <c r="AC45" s="592">
        <v>0</v>
      </c>
      <c r="AD45" s="592">
        <v>0</v>
      </c>
      <c r="AE45" s="592">
        <v>0</v>
      </c>
      <c r="AF45" s="592">
        <v>0</v>
      </c>
      <c r="AG45" s="592">
        <v>0</v>
      </c>
      <c r="AH45" s="592">
        <v>0</v>
      </c>
      <c r="AI45" s="594"/>
      <c r="AK45" s="595"/>
      <c r="AL45" s="595"/>
      <c r="AM45" s="595"/>
      <c r="AN45" s="595"/>
      <c r="AO45" s="595"/>
      <c r="AP45" s="595"/>
      <c r="AQ45" s="595"/>
      <c r="AR45" s="595"/>
      <c r="AS45" s="595"/>
      <c r="AT45" s="595"/>
      <c r="AU45" s="595"/>
    </row>
    <row r="46" spans="1:47" s="553" customFormat="1" x14ac:dyDescent="0.25">
      <c r="A46" s="592" t="s">
        <v>1407</v>
      </c>
      <c r="B46" s="593" t="s">
        <v>17</v>
      </c>
      <c r="C46" s="592">
        <v>1878047268.3499999</v>
      </c>
      <c r="D46" s="592">
        <v>0</v>
      </c>
      <c r="E46" s="592">
        <v>0</v>
      </c>
      <c r="F46" s="592">
        <v>0</v>
      </c>
      <c r="G46" s="592">
        <v>0</v>
      </c>
      <c r="H46" s="592">
        <v>0</v>
      </c>
      <c r="I46" s="592">
        <v>0</v>
      </c>
      <c r="J46" s="592">
        <v>0</v>
      </c>
      <c r="K46" s="592">
        <v>0</v>
      </c>
      <c r="L46" s="592">
        <v>0</v>
      </c>
      <c r="M46" s="592">
        <v>908838749.35000002</v>
      </c>
      <c r="N46" s="592">
        <v>0</v>
      </c>
      <c r="O46" s="592">
        <v>0</v>
      </c>
      <c r="P46" s="592">
        <v>0</v>
      </c>
      <c r="Q46" s="592">
        <v>0</v>
      </c>
      <c r="R46" s="592">
        <v>0</v>
      </c>
      <c r="S46" s="592">
        <v>0</v>
      </c>
      <c r="T46" s="592">
        <v>0</v>
      </c>
      <c r="U46" s="592">
        <v>0</v>
      </c>
      <c r="V46" s="592">
        <v>0</v>
      </c>
      <c r="W46" s="592">
        <v>0</v>
      </c>
      <c r="X46" s="592">
        <v>0</v>
      </c>
      <c r="Y46" s="592">
        <v>0</v>
      </c>
      <c r="Z46" s="592">
        <v>0</v>
      </c>
      <c r="AA46" s="592">
        <v>370800000</v>
      </c>
      <c r="AB46" s="592">
        <v>0</v>
      </c>
      <c r="AC46" s="592">
        <v>0</v>
      </c>
      <c r="AD46" s="592">
        <v>0</v>
      </c>
      <c r="AE46" s="592">
        <v>0</v>
      </c>
      <c r="AF46" s="592">
        <v>0</v>
      </c>
      <c r="AG46" s="592">
        <v>0</v>
      </c>
      <c r="AH46" s="592">
        <v>0</v>
      </c>
      <c r="AI46" s="594"/>
      <c r="AK46" s="595"/>
      <c r="AL46" s="595"/>
      <c r="AM46" s="595"/>
      <c r="AN46" s="595"/>
      <c r="AO46" s="595"/>
      <c r="AP46" s="595"/>
      <c r="AQ46" s="595"/>
      <c r="AR46" s="595"/>
      <c r="AS46" s="595"/>
      <c r="AT46" s="595"/>
      <c r="AU46" s="595"/>
    </row>
    <row r="47" spans="1:47" s="551" customFormat="1" ht="45" x14ac:dyDescent="0.25">
      <c r="A47" s="590" t="s">
        <v>1408</v>
      </c>
      <c r="B47" s="591" t="s">
        <v>1409</v>
      </c>
      <c r="C47" s="590">
        <v>5502051500</v>
      </c>
      <c r="D47" s="590">
        <v>1761040000</v>
      </c>
      <c r="E47" s="590">
        <v>0</v>
      </c>
      <c r="F47" s="590">
        <v>0</v>
      </c>
      <c r="G47" s="590">
        <v>0</v>
      </c>
      <c r="H47" s="590">
        <v>0</v>
      </c>
      <c r="I47" s="590">
        <v>0</v>
      </c>
      <c r="J47" s="590">
        <v>0</v>
      </c>
      <c r="K47" s="590">
        <v>0</v>
      </c>
      <c r="L47" s="590">
        <v>0</v>
      </c>
      <c r="M47" s="590">
        <v>0</v>
      </c>
      <c r="N47" s="590">
        <v>0</v>
      </c>
      <c r="O47" s="590">
        <v>0</v>
      </c>
      <c r="P47" s="590">
        <v>2492600000</v>
      </c>
      <c r="Q47" s="590">
        <v>0</v>
      </c>
      <c r="R47" s="590">
        <v>0</v>
      </c>
      <c r="S47" s="590">
        <v>0</v>
      </c>
      <c r="T47" s="590">
        <v>0</v>
      </c>
      <c r="U47" s="590">
        <v>0</v>
      </c>
      <c r="V47" s="590">
        <v>0</v>
      </c>
      <c r="W47" s="590">
        <v>2111500</v>
      </c>
      <c r="X47" s="590">
        <v>0</v>
      </c>
      <c r="Y47" s="590">
        <v>0</v>
      </c>
      <c r="Z47" s="590">
        <v>0</v>
      </c>
      <c r="AA47" s="590">
        <v>0</v>
      </c>
      <c r="AB47" s="590">
        <v>1246300000</v>
      </c>
      <c r="AC47" s="590">
        <v>0</v>
      </c>
      <c r="AD47" s="590">
        <v>0</v>
      </c>
      <c r="AE47" s="590">
        <v>0</v>
      </c>
      <c r="AF47" s="590">
        <v>0</v>
      </c>
      <c r="AG47" s="590">
        <v>0</v>
      </c>
      <c r="AH47" s="590">
        <v>0</v>
      </c>
      <c r="AI47" s="588"/>
      <c r="AK47" s="559"/>
      <c r="AL47" s="559"/>
      <c r="AM47" s="559"/>
      <c r="AN47" s="559"/>
      <c r="AO47" s="559"/>
      <c r="AP47" s="559"/>
      <c r="AQ47" s="559"/>
      <c r="AR47" s="559"/>
      <c r="AS47" s="559"/>
      <c r="AT47" s="559"/>
      <c r="AU47" s="559"/>
    </row>
    <row r="48" spans="1:47" s="553" customFormat="1" x14ac:dyDescent="0.25">
      <c r="A48" s="592" t="s">
        <v>1410</v>
      </c>
      <c r="B48" s="593" t="s">
        <v>87</v>
      </c>
      <c r="C48" s="592">
        <v>2694711500</v>
      </c>
      <c r="D48" s="592">
        <v>200000000</v>
      </c>
      <c r="E48" s="592">
        <v>0</v>
      </c>
      <c r="F48" s="592">
        <v>0</v>
      </c>
      <c r="G48" s="592">
        <v>0</v>
      </c>
      <c r="H48" s="592">
        <v>0</v>
      </c>
      <c r="I48" s="592">
        <v>0</v>
      </c>
      <c r="J48" s="592">
        <v>0</v>
      </c>
      <c r="K48" s="592">
        <v>0</v>
      </c>
      <c r="L48" s="592">
        <v>0</v>
      </c>
      <c r="M48" s="592">
        <v>0</v>
      </c>
      <c r="N48" s="592">
        <v>0</v>
      </c>
      <c r="O48" s="592">
        <v>0</v>
      </c>
      <c r="P48" s="592">
        <v>2492600000</v>
      </c>
      <c r="Q48" s="592">
        <v>0</v>
      </c>
      <c r="R48" s="592">
        <v>0</v>
      </c>
      <c r="S48" s="592">
        <v>0</v>
      </c>
      <c r="T48" s="592">
        <v>0</v>
      </c>
      <c r="U48" s="592">
        <v>0</v>
      </c>
      <c r="V48" s="592">
        <v>0</v>
      </c>
      <c r="W48" s="592">
        <v>2111500</v>
      </c>
      <c r="X48" s="592">
        <v>0</v>
      </c>
      <c r="Y48" s="592">
        <v>0</v>
      </c>
      <c r="Z48" s="592">
        <v>0</v>
      </c>
      <c r="AA48" s="592">
        <v>0</v>
      </c>
      <c r="AB48" s="592">
        <v>0</v>
      </c>
      <c r="AC48" s="592">
        <v>0</v>
      </c>
      <c r="AD48" s="592">
        <v>0</v>
      </c>
      <c r="AE48" s="592">
        <v>0</v>
      </c>
      <c r="AF48" s="592">
        <v>0</v>
      </c>
      <c r="AG48" s="592">
        <v>0</v>
      </c>
      <c r="AH48" s="592">
        <v>0</v>
      </c>
      <c r="AI48" s="594"/>
      <c r="AK48" s="595"/>
      <c r="AL48" s="595"/>
      <c r="AM48" s="595"/>
      <c r="AN48" s="595"/>
      <c r="AO48" s="595"/>
      <c r="AP48" s="595"/>
      <c r="AQ48" s="595"/>
      <c r="AR48" s="595"/>
      <c r="AS48" s="595"/>
      <c r="AT48" s="595"/>
      <c r="AU48" s="595"/>
    </row>
    <row r="49" spans="1:47" s="553" customFormat="1" x14ac:dyDescent="0.25">
      <c r="A49" s="592" t="s">
        <v>1411</v>
      </c>
      <c r="B49" s="593" t="s">
        <v>88</v>
      </c>
      <c r="C49" s="592">
        <v>1757340000</v>
      </c>
      <c r="D49" s="592">
        <v>511040000</v>
      </c>
      <c r="E49" s="592">
        <v>0</v>
      </c>
      <c r="F49" s="592">
        <v>0</v>
      </c>
      <c r="G49" s="592">
        <v>0</v>
      </c>
      <c r="H49" s="592">
        <v>0</v>
      </c>
      <c r="I49" s="592">
        <v>0</v>
      </c>
      <c r="J49" s="592">
        <v>0</v>
      </c>
      <c r="K49" s="592">
        <v>0</v>
      </c>
      <c r="L49" s="592">
        <v>0</v>
      </c>
      <c r="M49" s="592">
        <v>0</v>
      </c>
      <c r="N49" s="592">
        <v>0</v>
      </c>
      <c r="O49" s="592">
        <v>0</v>
      </c>
      <c r="P49" s="592">
        <v>0</v>
      </c>
      <c r="Q49" s="592">
        <v>0</v>
      </c>
      <c r="R49" s="592">
        <v>0</v>
      </c>
      <c r="S49" s="592">
        <v>0</v>
      </c>
      <c r="T49" s="592">
        <v>0</v>
      </c>
      <c r="U49" s="592">
        <v>0</v>
      </c>
      <c r="V49" s="592">
        <v>0</v>
      </c>
      <c r="W49" s="592">
        <v>0</v>
      </c>
      <c r="X49" s="592">
        <v>0</v>
      </c>
      <c r="Y49" s="592">
        <v>0</v>
      </c>
      <c r="Z49" s="592">
        <v>0</v>
      </c>
      <c r="AA49" s="592">
        <v>0</v>
      </c>
      <c r="AB49" s="592">
        <v>1246300000</v>
      </c>
      <c r="AC49" s="592">
        <v>0</v>
      </c>
      <c r="AD49" s="592">
        <v>0</v>
      </c>
      <c r="AE49" s="592">
        <v>0</v>
      </c>
      <c r="AF49" s="592">
        <v>0</v>
      </c>
      <c r="AG49" s="592">
        <v>0</v>
      </c>
      <c r="AH49" s="592">
        <v>0</v>
      </c>
      <c r="AI49" s="594"/>
      <c r="AK49" s="595"/>
      <c r="AL49" s="595"/>
      <c r="AM49" s="595"/>
      <c r="AN49" s="595"/>
      <c r="AO49" s="595"/>
      <c r="AP49" s="595"/>
      <c r="AQ49" s="595"/>
      <c r="AR49" s="595"/>
      <c r="AS49" s="595"/>
      <c r="AT49" s="595"/>
      <c r="AU49" s="595"/>
    </row>
    <row r="50" spans="1:47" s="553" customFormat="1" x14ac:dyDescent="0.25">
      <c r="A50" s="592" t="s">
        <v>1412</v>
      </c>
      <c r="B50" s="593" t="s">
        <v>89</v>
      </c>
      <c r="C50" s="592">
        <v>50000000</v>
      </c>
      <c r="D50" s="592">
        <v>50000000</v>
      </c>
      <c r="E50" s="592">
        <v>0</v>
      </c>
      <c r="F50" s="592">
        <v>0</v>
      </c>
      <c r="G50" s="592">
        <v>0</v>
      </c>
      <c r="H50" s="592">
        <v>0</v>
      </c>
      <c r="I50" s="592">
        <v>0</v>
      </c>
      <c r="J50" s="592">
        <v>0</v>
      </c>
      <c r="K50" s="592">
        <v>0</v>
      </c>
      <c r="L50" s="592">
        <v>0</v>
      </c>
      <c r="M50" s="592">
        <v>0</v>
      </c>
      <c r="N50" s="592">
        <v>0</v>
      </c>
      <c r="O50" s="592">
        <v>0</v>
      </c>
      <c r="P50" s="592">
        <v>0</v>
      </c>
      <c r="Q50" s="592">
        <v>0</v>
      </c>
      <c r="R50" s="592">
        <v>0</v>
      </c>
      <c r="S50" s="592">
        <v>0</v>
      </c>
      <c r="T50" s="592">
        <v>0</v>
      </c>
      <c r="U50" s="592">
        <v>0</v>
      </c>
      <c r="V50" s="592">
        <v>0</v>
      </c>
      <c r="W50" s="592">
        <v>0</v>
      </c>
      <c r="X50" s="592">
        <v>0</v>
      </c>
      <c r="Y50" s="592">
        <v>0</v>
      </c>
      <c r="Z50" s="592">
        <v>0</v>
      </c>
      <c r="AA50" s="592">
        <v>0</v>
      </c>
      <c r="AB50" s="592">
        <v>0</v>
      </c>
      <c r="AC50" s="592">
        <v>0</v>
      </c>
      <c r="AD50" s="592">
        <v>0</v>
      </c>
      <c r="AE50" s="592">
        <v>0</v>
      </c>
      <c r="AF50" s="592">
        <v>0</v>
      </c>
      <c r="AG50" s="592">
        <v>0</v>
      </c>
      <c r="AH50" s="592">
        <v>0</v>
      </c>
      <c r="AI50" s="594"/>
      <c r="AK50" s="595"/>
      <c r="AL50" s="595"/>
      <c r="AM50" s="595"/>
      <c r="AN50" s="595"/>
      <c r="AO50" s="595"/>
      <c r="AP50" s="595"/>
      <c r="AQ50" s="595"/>
      <c r="AR50" s="595"/>
      <c r="AS50" s="595"/>
      <c r="AT50" s="595"/>
      <c r="AU50" s="595"/>
    </row>
    <row r="51" spans="1:47" s="553" customFormat="1" ht="45" x14ac:dyDescent="0.25">
      <c r="A51" s="592" t="s">
        <v>1413</v>
      </c>
      <c r="B51" s="593" t="s">
        <v>90</v>
      </c>
      <c r="C51" s="592">
        <v>500000000</v>
      </c>
      <c r="D51" s="592">
        <v>500000000</v>
      </c>
      <c r="E51" s="592">
        <v>0</v>
      </c>
      <c r="F51" s="592">
        <v>0</v>
      </c>
      <c r="G51" s="592">
        <v>0</v>
      </c>
      <c r="H51" s="592">
        <v>0</v>
      </c>
      <c r="I51" s="592">
        <v>0</v>
      </c>
      <c r="J51" s="592">
        <v>0</v>
      </c>
      <c r="K51" s="592">
        <v>0</v>
      </c>
      <c r="L51" s="592">
        <v>0</v>
      </c>
      <c r="M51" s="592">
        <v>0</v>
      </c>
      <c r="N51" s="592">
        <v>0</v>
      </c>
      <c r="O51" s="592">
        <v>0</v>
      </c>
      <c r="P51" s="592">
        <v>0</v>
      </c>
      <c r="Q51" s="592">
        <v>0</v>
      </c>
      <c r="R51" s="592">
        <v>0</v>
      </c>
      <c r="S51" s="592">
        <v>0</v>
      </c>
      <c r="T51" s="592">
        <v>0</v>
      </c>
      <c r="U51" s="592">
        <v>0</v>
      </c>
      <c r="V51" s="592">
        <v>0</v>
      </c>
      <c r="W51" s="592">
        <v>0</v>
      </c>
      <c r="X51" s="592">
        <v>0</v>
      </c>
      <c r="Y51" s="592">
        <v>0</v>
      </c>
      <c r="Z51" s="592">
        <v>0</v>
      </c>
      <c r="AA51" s="592">
        <v>0</v>
      </c>
      <c r="AB51" s="592">
        <v>0</v>
      </c>
      <c r="AC51" s="592">
        <v>0</v>
      </c>
      <c r="AD51" s="592">
        <v>0</v>
      </c>
      <c r="AE51" s="592">
        <v>0</v>
      </c>
      <c r="AF51" s="592">
        <v>0</v>
      </c>
      <c r="AG51" s="592">
        <v>0</v>
      </c>
      <c r="AH51" s="592">
        <v>0</v>
      </c>
      <c r="AI51" s="594"/>
      <c r="AK51" s="595"/>
      <c r="AL51" s="595"/>
      <c r="AM51" s="595"/>
      <c r="AN51" s="595"/>
      <c r="AO51" s="595"/>
      <c r="AP51" s="595"/>
      <c r="AQ51" s="595"/>
      <c r="AR51" s="595"/>
      <c r="AS51" s="595"/>
      <c r="AT51" s="595"/>
      <c r="AU51" s="595"/>
    </row>
    <row r="52" spans="1:47" s="553" customFormat="1" ht="30" x14ac:dyDescent="0.25">
      <c r="A52" s="592" t="s">
        <v>1414</v>
      </c>
      <c r="B52" s="593" t="s">
        <v>1259</v>
      </c>
      <c r="C52" s="592">
        <v>500000000</v>
      </c>
      <c r="D52" s="592">
        <v>500000000</v>
      </c>
      <c r="E52" s="592">
        <v>0</v>
      </c>
      <c r="F52" s="592">
        <v>0</v>
      </c>
      <c r="G52" s="592">
        <v>0</v>
      </c>
      <c r="H52" s="592">
        <v>0</v>
      </c>
      <c r="I52" s="592">
        <v>0</v>
      </c>
      <c r="J52" s="592">
        <v>0</v>
      </c>
      <c r="K52" s="592">
        <v>0</v>
      </c>
      <c r="L52" s="592">
        <v>0</v>
      </c>
      <c r="M52" s="592">
        <v>0</v>
      </c>
      <c r="N52" s="592">
        <v>0</v>
      </c>
      <c r="O52" s="592">
        <v>0</v>
      </c>
      <c r="P52" s="592">
        <v>0</v>
      </c>
      <c r="Q52" s="592">
        <v>0</v>
      </c>
      <c r="R52" s="592">
        <v>0</v>
      </c>
      <c r="S52" s="592">
        <v>0</v>
      </c>
      <c r="T52" s="592">
        <v>0</v>
      </c>
      <c r="U52" s="592">
        <v>0</v>
      </c>
      <c r="V52" s="592">
        <v>0</v>
      </c>
      <c r="W52" s="592">
        <v>0</v>
      </c>
      <c r="X52" s="592">
        <v>0</v>
      </c>
      <c r="Y52" s="592">
        <v>0</v>
      </c>
      <c r="Z52" s="592">
        <v>0</v>
      </c>
      <c r="AA52" s="592">
        <v>0</v>
      </c>
      <c r="AB52" s="592">
        <v>0</v>
      </c>
      <c r="AC52" s="592">
        <v>0</v>
      </c>
      <c r="AD52" s="592">
        <v>0</v>
      </c>
      <c r="AE52" s="592">
        <v>0</v>
      </c>
      <c r="AF52" s="592">
        <v>0</v>
      </c>
      <c r="AG52" s="592">
        <v>0</v>
      </c>
      <c r="AH52" s="592">
        <v>0</v>
      </c>
      <c r="AI52" s="594"/>
      <c r="AK52" s="595"/>
      <c r="AL52" s="595"/>
      <c r="AM52" s="595"/>
      <c r="AN52" s="595"/>
      <c r="AO52" s="595"/>
      <c r="AP52" s="595"/>
      <c r="AQ52" s="595"/>
      <c r="AR52" s="595"/>
      <c r="AS52" s="595"/>
      <c r="AT52" s="595"/>
      <c r="AU52" s="595"/>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Operativo Anual de Inversiones</Clasificaci_x00f3_n>
    <Descripci_x00f3_n xmlns="2985bb4b-4701-49be-b6af-cb425f14ffe8">RELACIÓN DE PROYECTOS REGISTRADOS VIGENCIA 2020</Descripci_x00f3_n>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D936B4-6A0C-4E28-AB79-20BBE6B298C1}"/>
</file>

<file path=customXml/itemProps2.xml><?xml version="1.0" encoding="utf-8"?>
<ds:datastoreItem xmlns:ds="http://schemas.openxmlformats.org/officeDocument/2006/customXml" ds:itemID="{4CDC290F-4352-4AAC-863F-249D9168281C}"/>
</file>

<file path=customXml/itemProps3.xml><?xml version="1.0" encoding="utf-8"?>
<ds:datastoreItem xmlns:ds="http://schemas.openxmlformats.org/officeDocument/2006/customXml" ds:itemID="{EC6CEAE1-6588-4E4F-89ED-6048159ED7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POAI_2020_Programas_$</vt:lpstr>
      <vt:lpstr>Proyectos 2020</vt:lpstr>
      <vt:lpstr>TECHOS PRESU 2020</vt:lpstr>
      <vt:lpstr>RESUMEN PPTO INVERSIÓN_2020</vt:lpstr>
      <vt:lpstr>PRESUPUESTO</vt:lpstr>
      <vt:lpstr>TECHOS PRESUPUESTALES 2019</vt:lpstr>
      <vt:lpstr>'TECHOS PRESU 2020'!Área_de_impresión</vt:lpstr>
    </vt:vector>
  </TitlesOfParts>
  <Company>Wolf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RELACIÓN DE PROYECTOS REGISTRADOS VIGENCIA 2020</dc:title>
  <dc:creator>The Wolf</dc:creator>
  <cp:lastModifiedBy>Adriana Mora</cp:lastModifiedBy>
  <cp:lastPrinted>2019-09-26T20:37:47Z</cp:lastPrinted>
  <dcterms:created xsi:type="dcterms:W3CDTF">2011-10-21T03:46:37Z</dcterms:created>
  <dcterms:modified xsi:type="dcterms:W3CDTF">2020-01-31T12:47:39Z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